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5BC6BF-1E9D-4496-A5D1-1B5185E4FA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Z219" i="1" s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Y209" i="1" s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2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0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5" i="1" l="1"/>
  <c r="X288" i="1"/>
  <c r="Z63" i="1"/>
  <c r="Z69" i="1"/>
  <c r="BN66" i="1"/>
  <c r="Y69" i="1"/>
  <c r="BN68" i="1"/>
  <c r="Y125" i="1"/>
  <c r="BN124" i="1"/>
  <c r="Y137" i="1"/>
  <c r="BN136" i="1"/>
  <c r="BN175" i="1"/>
  <c r="BP175" i="1"/>
  <c r="Y176" i="1"/>
  <c r="Z195" i="1"/>
  <c r="BN193" i="1"/>
  <c r="Y196" i="1"/>
  <c r="Z203" i="1"/>
  <c r="Y131" i="1"/>
  <c r="BP129" i="1"/>
  <c r="BN129" i="1"/>
  <c r="Y143" i="1"/>
  <c r="Y142" i="1"/>
  <c r="BP141" i="1"/>
  <c r="BN141" i="1"/>
  <c r="Y153" i="1"/>
  <c r="Y152" i="1"/>
  <c r="BP151" i="1"/>
  <c r="BN151" i="1"/>
  <c r="BP170" i="1"/>
  <c r="BN170" i="1"/>
  <c r="BP186" i="1"/>
  <c r="BN186" i="1"/>
  <c r="BP188" i="1"/>
  <c r="BN188" i="1"/>
  <c r="BP200" i="1"/>
  <c r="BN200" i="1"/>
  <c r="BP202" i="1"/>
  <c r="BN202" i="1"/>
  <c r="BP217" i="1"/>
  <c r="BN217" i="1"/>
  <c r="Y220" i="1"/>
  <c r="Y232" i="1"/>
  <c r="Y231" i="1"/>
  <c r="BP230" i="1"/>
  <c r="BN230" i="1"/>
  <c r="Y244" i="1"/>
  <c r="Y243" i="1"/>
  <c r="BP242" i="1"/>
  <c r="BN242" i="1"/>
  <c r="Y256" i="1"/>
  <c r="BP252" i="1"/>
  <c r="BN252" i="1"/>
  <c r="BP254" i="1"/>
  <c r="BN254" i="1"/>
  <c r="BP264" i="1"/>
  <c r="BN264" i="1"/>
  <c r="Y75" i="1"/>
  <c r="BP73" i="1"/>
  <c r="BN73" i="1"/>
  <c r="X286" i="1"/>
  <c r="X287" i="1" s="1"/>
  <c r="Z30" i="1"/>
  <c r="Z37" i="1"/>
  <c r="BN34" i="1"/>
  <c r="BP34" i="1"/>
  <c r="Y37" i="1"/>
  <c r="BN36" i="1"/>
  <c r="Y45" i="1"/>
  <c r="Y63" i="1"/>
  <c r="BN62" i="1"/>
  <c r="Y70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Y148" i="1"/>
  <c r="Y147" i="1"/>
  <c r="BP146" i="1"/>
  <c r="BN146" i="1"/>
  <c r="Y158" i="1"/>
  <c r="Y157" i="1"/>
  <c r="BP156" i="1"/>
  <c r="BN156" i="1"/>
  <c r="Y238" i="1"/>
  <c r="Y237" i="1"/>
  <c r="BP236" i="1"/>
  <c r="BN236" i="1"/>
  <c r="Y248" i="1"/>
  <c r="Y247" i="1"/>
  <c r="BP246" i="1"/>
  <c r="BN246" i="1"/>
  <c r="Z75" i="1"/>
  <c r="Y76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Z255" i="1"/>
  <c r="Y260" i="1"/>
  <c r="Y261" i="1"/>
  <c r="Z266" i="1"/>
  <c r="F9" i="1"/>
  <c r="J9" i="1"/>
  <c r="F10" i="1"/>
  <c r="BN22" i="1"/>
  <c r="BP22" i="1"/>
  <c r="Y23" i="1"/>
  <c r="X284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BP163" i="1"/>
  <c r="BN163" i="1"/>
  <c r="Y182" i="1"/>
  <c r="BP181" i="1"/>
  <c r="BN181" i="1"/>
  <c r="Z189" i="1"/>
  <c r="Y195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Z225" i="1"/>
  <c r="Y266" i="1"/>
  <c r="BP263" i="1"/>
  <c r="BN263" i="1"/>
  <c r="BP265" i="1"/>
  <c r="BN265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Z289" i="1" l="1"/>
  <c r="Y284" i="1"/>
  <c r="A297" i="1"/>
  <c r="Y286" i="1"/>
  <c r="Y288" i="1"/>
  <c r="Y285" i="1"/>
  <c r="Y287" i="1" s="1"/>
  <c r="B297" i="1" l="1"/>
  <c r="C297" i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<sst xmlns="http://schemas.openxmlformats.org/spreadsheetml/2006/main" count="1272" uniqueCount="411">
  <si>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</si>
  <si>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</si>
  <si>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</si>
  <si>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</si>
  <si>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</si>
  <si>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</si>
  <si>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</si>
  <si>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</si>
  <si>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</si>
  <si>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</si>
  <si>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</si>
  <si>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</si>
  <si>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</si>
  <si>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</si>
  <si>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</si>
  <si>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</si>
  <si>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</si>
  <si>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</si>
  <si>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</si>
  <si>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</si>
  <si>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</si>
  <si>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</si>
  <si>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</si>
  <si>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</si>
  <si>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</si>
  <si>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</si>
  <si>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</si>
  <si>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</si>
  <si>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</si>
  <si>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</si>
  <si>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</si>
  <si>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</si>
  <si>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</si>
  <si>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</si>
  <si>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</si>
  <si>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</si>
  <si>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</si>
  <si>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</si>
  <si>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</si>
  <si>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</si>
  <si>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</si>
  <si>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</si>
  <si>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</si>
  <si>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</si>
  <si>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</si>
  <si>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</si>
  <si>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</si>
  <si>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</si>
  <si>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</si>
  <si>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</si>
  <si>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</si>
  <si>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</si>
  <si>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</si>
  <si>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</si>
  <si>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</si>
  <si>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</si>
  <si>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</si>
  <si>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</si>
  <si>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</si>
  <si>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</si>
  <si>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</si>
  <si>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</si>
  <si>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</si>
  <si>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</si>
  <si>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</si>
  <si>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</si>
  <si>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</si>
  <si>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</si>
  <si>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</si>
  <si>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</si>
  <si>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</si>
  <si>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</si>
  <si>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</si>
  <si>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</si>
  <si>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</si>
  <si>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</si>
  <si>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</si>
  <si>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</si>
  <si>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</si>
  <si>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</si>
  <si>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</si>
  <si>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</si>
  <si>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</si>
  <si>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</si>
  <si>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</si>
  <si>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</si>
  <si>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</si>
  <si>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</si>
  <si>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</si>
  <si>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</si>
  <si>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</si>
  <si>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</si>
  <si>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</si>
  <si>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</si>
  <si>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</si>
  <si>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</si>
  <si>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</si>
  <si>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</si>
  <si>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</si>
  <si>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</si>
  <si>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</si>
  <si>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</si>
  <si>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</si>
  <si>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</si>
  <si>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</si>
  <si>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</si>
  <si>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</si>
  <si>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</si>
  <si>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</si>
  <si>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</si>
  <si>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</si>
  <si>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</si>
  <si>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</si>
  <si>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</si>
  <si>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</si>
  <si>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</si>
  <si>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</si>
  <si>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</si>
  <si>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</si>
  <si>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</si>
  <si>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</si>
  <si>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</si>
  <si>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</si>
  <si>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</si>
  <si>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</si>
  <si>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</si>
  <si>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</si>
  <si>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</si>
  <si>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</si>
  <si>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</si>
  <si>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</si>
  <si>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</si>
  <si>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</si>
  <si>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</si>
  <si>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</si>
  <si>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</si>
  <si>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</si>
  <si>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</si>
  <si>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</si>
  <si>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</si>
  <si>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</si>
  <si>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</si>
  <si>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</si>
  <si>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</si>
  <si>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</si>
  <si>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</si>
  <si>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</si>
  <si>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</si>
  <si>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</si>
  <si>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</si>
  <si>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</si>
  <si>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</si>
  <si>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</si>
  <si>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</si>
  <si>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</si>
  <si>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</si>
  <si>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</si>
  <si>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</si>
  <si>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</si>
  <si>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</si>
  <si>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</si>
  <si>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</si>
  <si>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</si>
  <si>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</si>
  <si>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</si>
  <si>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</si>
  <si>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</si>
  <si>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</si>
  <si>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</si>
  <si>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</si>
  <si>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</si>
  <si>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</si>
  <si>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</si>
  <si>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</si>
  <si>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</si>
  <si>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</si>
  <si>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</si>
  <si>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</si>
  <si>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</si>
  <si>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</si>
  <si>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</si>
  <si>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</si>
  <si>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</si>
  <si>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</si>
  <si>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</si>
  <si>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</si>
  <si>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</si>
  <si>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</si>
  <si>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</si>
  <si>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</si>
  <si>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</si>
  <si>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</si>
  <si>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</si>
  <si>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</si>
  <si>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</si>
  <si>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</si>
  <si>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</si>
  <si>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</si>
  <si>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</si>
  <si>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</si>
  <si>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</si>
  <si>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</si>
  <si>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</si>
  <si>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</si>
  <si>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</si>
  <si>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</si>
  <si>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</si>
  <si>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</si>
  <si>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</si>
  <si>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</si>
  <si>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</si>
  <si>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</si>
  <si>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</si>
  <si>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</si>
  <si>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</si>
  <si>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</si>
  <si>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</si>
  <si>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</si>
  <si>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</si>
  <si>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</si>
  <si>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</si>
  <si>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</si>
  <si>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</si>
  <si>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</si>
  <si>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</si>
  <si>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</si>
  <si>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</si>
  <si>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</si>
  <si>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</si>
  <si>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</si>
  <si>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</si>
  <si>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</si>
  <si>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</si>
  <si>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</si>
  <si>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</si>
  <si>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</si>
  <si>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</si>
  <si>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</si>
  <si>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</si>
  <si>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</si>
  <si>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</si>
  <si>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</si>
  <si>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</si>
  <si>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</si>
  <si>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</si>
  <si>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</si>
  <si>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</si>
  <si>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</si>
  <si>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</si>
  <si>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</si>
  <si>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</si>
  <si>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</si>
  <si>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</si>
  <si>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</si>
  <si>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</si>
  <si>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</si>
  <si>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</si>
  <si>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</si>
  <si>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</si>
  <si>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</si>
  <si>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</si>
  <si>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</si>
  <si>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</si>
  <si>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</si>
  <si>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</si>
  <si>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</si>
  <si>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</si>
  <si>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</si>
  <si>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</si>
  <si>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</si>
  <si>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</si>
  <si>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</si>
  <si>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</si>
  <si>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</si>
  <si>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</si>
  <si>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</si>
  <si>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</si>
  <si>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</si>
  <si>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</si>
  <si>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</si>
  <si>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</si>
  <si>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</si>
  <si>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</si>
  <si>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</si>
  <si>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</si>
  <si>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</si>
  <si>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</si>
  <si>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</si>
  <si>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</si>
  <si>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</si>
  <si>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</si>
  <si>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</si>
  <si>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</si>
  <si>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</si>
  <si>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</si>
  <si>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</si>
  <si>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</si>
  <si>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</si>
  <si>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</si>
  <si>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</si>
  <si>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</si>
  <si>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</si>
  <si>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</si>
  <si>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</si>
  <si>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</si>
  <si>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</si>
  <si>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</si>
  <si>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</si>
  <si>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</si>
  <si>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</si>
  <si>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</si>
  <si>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</si>
  <si>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</si>
  <si>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</si>
  <si>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</si>
  <si>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</si>
  <si>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</si>
  <si>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</si>
  <si>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</si>
  <si>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</si>
  <si>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</si>
  <si>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</si>
  <si>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</si>
  <si>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</si>
  <si>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</si>
  <si>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</si>
  <si>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</si>
  <si>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</si>
  <si>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</si>
  <si>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</si>
  <si>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</si>
  <si>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</si>
  <si>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</si>
  <si>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</si>
  <si>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</si>
  <si>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</si>
  <si>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</si>
  <si>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</si>
  <si>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</si>
  <si>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</si>
  <si>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</si>
  <si>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</si>
  <si>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</si>
  <si>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</si>
  <si>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</si>
  <si>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</si>
  <si>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</si>
  <si>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</si>
  <si>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</si>
  <si>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</si>
  <si>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</si>
  <si>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</si>
  <si>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</si>
  <si>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</si>
  <si>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</si>
  <si>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</si>
  <si>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</si>
  <si>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</si>
  <si>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</si>
  <si>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</si>
  <si>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</si>
  <si>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</si>
  <si>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</si>
  <si>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</si>
  <si>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</si>
  <si>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</si>
  <si>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</si>
  <si>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</si>
  <si>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</si>
  <si>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</si>
  <si>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</si>
  <si>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</si>
  <si>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</si>
  <si>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</si>
  <si>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</si>
  <si>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</si>
  <si>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</si>
  <si>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</si>
  <si>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</si>
  <si>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</si>
  <si>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</si>
  <si>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</si>
  <si>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</si>
  <si>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</si>
  <si>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</si>
  <si>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</si>
  <si>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</si>
  <si>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</si>
  <si>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</si>
  <si>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</si>
  <si>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</si>
  <si>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</si>
  <si>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</si>
  <si>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</si>
  <si>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</si>
  <si>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</si>
  <si>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</si>
  <si>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</si>
  <si>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</si>
  <si>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</si>
  <si>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</si>
  <si>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</si>
  <si>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</si>
  <si>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</si>
  <si>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</si>
  <si>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</si>
  <si>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</si>
  <si>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</si>
  <si>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</si>
  <si>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</si>
  <si>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3 европалета,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</si>
</sst>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85" sqref="AA85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306"/>
      <c r="F1" s="306"/>
      <c r="G1" s="12" t="s">
        <v>1</v>
      </c>
      <c r="H1" s="325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9" t="s">
        <v>8</v>
      </c>
      <c r="B5" s="346"/>
      <c r="C5" s="347"/>
      <c r="D5" s="328"/>
      <c r="E5" s="329"/>
      <c r="F5" s="435" t="s">
        <v>9</v>
      </c>
      <c r="G5" s="347"/>
      <c r="H5" s="328" t="s">
        <v>410</v>
      </c>
      <c r="I5" s="426"/>
      <c r="J5" s="426"/>
      <c r="K5" s="426"/>
      <c r="L5" s="426"/>
      <c r="M5" s="329"/>
      <c r="N5" s="61"/>
      <c r="P5" s="24" t="s">
        <v>10</v>
      </c>
      <c r="Q5" s="442">
        <v>45929</v>
      </c>
      <c r="R5" s="344"/>
      <c r="T5" s="377" t="s">
        <v>11</v>
      </c>
      <c r="U5" s="299"/>
      <c r="V5" s="378" t="s">
        <v>12</v>
      </c>
      <c r="W5" s="344"/>
      <c r="AB5" s="51"/>
      <c r="AC5" s="51"/>
      <c r="AD5" s="51"/>
      <c r="AE5" s="51"/>
    </row>
    <row r="6" spans="1:32" s="268" customFormat="1" ht="24" customHeight="1" x14ac:dyDescent="0.2">
      <c r="A6" s="359" t="s">
        <v>13</v>
      </c>
      <c r="B6" s="346"/>
      <c r="C6" s="347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44"/>
      <c r="N6" s="62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Понедельник</v>
      </c>
      <c r="R6" s="284"/>
      <c r="T6" s="369" t="s">
        <v>16</v>
      </c>
      <c r="U6" s="299"/>
      <c r="V6" s="414" t="s">
        <v>17</v>
      </c>
      <c r="W6" s="311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53"/>
      <c r="N7" s="63"/>
      <c r="P7" s="24"/>
      <c r="Q7" s="42"/>
      <c r="R7" s="42"/>
      <c r="T7" s="286"/>
      <c r="U7" s="299"/>
      <c r="V7" s="415"/>
      <c r="W7" s="416"/>
      <c r="AB7" s="51"/>
      <c r="AC7" s="51"/>
      <c r="AD7" s="51"/>
      <c r="AE7" s="51"/>
    </row>
    <row r="8" spans="1:32" s="268" customFormat="1" ht="25.5" customHeight="1" x14ac:dyDescent="0.2">
      <c r="A8" s="447" t="s">
        <v>18</v>
      </c>
      <c r="B8" s="279"/>
      <c r="C8" s="280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52">
        <v>0.54166666666666663</v>
      </c>
      <c r="R8" s="353"/>
      <c r="T8" s="286"/>
      <c r="U8" s="299"/>
      <c r="V8" s="415"/>
      <c r="W8" s="416"/>
      <c r="AB8" s="51"/>
      <c r="AC8" s="51"/>
      <c r="AD8" s="51"/>
      <c r="AE8" s="51"/>
    </row>
    <row r="9" spans="1:32" s="268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2"/>
      <c r="E9" s="36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266"/>
      <c r="P9" s="26" t="s">
        <v>21</v>
      </c>
      <c r="Q9" s="341"/>
      <c r="R9" s="342"/>
      <c r="T9" s="286"/>
      <c r="U9" s="299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2"/>
      <c r="E10" s="36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422" t="str">
        <f>IFERROR(VLOOKUP($D$10,Proxy,2,FALSE),"")</f>
        <v/>
      </c>
      <c r="I10" s="286"/>
      <c r="J10" s="286"/>
      <c r="K10" s="286"/>
      <c r="L10" s="286"/>
      <c r="M10" s="286"/>
      <c r="N10" s="267"/>
      <c r="P10" s="26" t="s">
        <v>22</v>
      </c>
      <c r="Q10" s="370"/>
      <c r="R10" s="37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1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4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352"/>
      <c r="R12" s="353"/>
      <c r="S12" s="23"/>
      <c r="U12" s="24"/>
      <c r="V12" s="306"/>
      <c r="W12" s="286"/>
      <c r="AB12" s="51"/>
      <c r="AC12" s="51"/>
      <c r="AD12" s="51"/>
      <c r="AE12" s="51"/>
    </row>
    <row r="13" spans="1:32" s="268" customFormat="1" ht="23.25" customHeight="1" x14ac:dyDescent="0.2">
      <c r="A13" s="34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11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4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72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367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60" t="s">
        <v>38</v>
      </c>
      <c r="D17" s="281" t="s">
        <v>39</v>
      </c>
      <c r="E17" s="333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32"/>
      <c r="R17" s="332"/>
      <c r="S17" s="332"/>
      <c r="T17" s="333"/>
      <c r="U17" s="449" t="s">
        <v>51</v>
      </c>
      <c r="V17" s="347"/>
      <c r="W17" s="281" t="s">
        <v>52</v>
      </c>
      <c r="X17" s="281" t="s">
        <v>53</v>
      </c>
      <c r="Y17" s="450" t="s">
        <v>54</v>
      </c>
      <c r="Z17" s="420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34"/>
      <c r="E18" s="336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82"/>
      <c r="X18" s="282"/>
      <c r="Y18" s="451"/>
      <c r="Z18" s="421"/>
      <c r="AA18" s="391"/>
      <c r="AB18" s="391"/>
      <c r="AC18" s="391"/>
      <c r="AD18" s="457"/>
      <c r="AE18" s="458"/>
      <c r="AF18" s="459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70"/>
      <c r="AB21" s="270"/>
      <c r="AC21" s="27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3">
        <v>4607111035752</v>
      </c>
      <c r="E22" s="284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70"/>
      <c r="AB27" s="270"/>
      <c r="AC27" s="270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3">
        <v>4607111036537</v>
      </c>
      <c r="E28" s="284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0</v>
      </c>
      <c r="Y28" s="27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3">
        <v>4607111036605</v>
      </c>
      <c r="E29" s="284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6">
        <f>IFERROR(SUM(X28:X29),"0")</f>
        <v>0</v>
      </c>
      <c r="Y30" s="276">
        <f>IFERROR(SUM(Y28:Y29),"0")</f>
        <v>0</v>
      </c>
      <c r="Z30" s="276">
        <f>IFERROR(IF(Z28="",0,Z28),"0")+IFERROR(IF(Z29="",0,Z29),"0")</f>
        <v>0</v>
      </c>
      <c r="AA30" s="277"/>
      <c r="AB30" s="277"/>
      <c r="AC30" s="277"/>
    </row>
    <row r="31" spans="1:68" hidden="1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6">
        <f>IFERROR(SUMPRODUCT(X28:X29*H28:H29),"0")</f>
        <v>0</v>
      </c>
      <c r="Y31" s="276">
        <f>IFERROR(SUMPRODUCT(Y28:Y29*H28:H29),"0")</f>
        <v>0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70"/>
      <c r="AB33" s="270"/>
      <c r="AC33" s="270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3">
        <v>4620207490075</v>
      </c>
      <c r="E34" s="284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3">
        <v>4620207490174</v>
      </c>
      <c r="E35" s="284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3">
        <v>4620207490044</v>
      </c>
      <c r="E36" s="284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6">
        <f>IFERROR(SUM(X34:X36),"0")</f>
        <v>0</v>
      </c>
      <c r="Y37" s="276">
        <f>IFERROR(SUM(Y34:Y36),"0")</f>
        <v>0</v>
      </c>
      <c r="Z37" s="276">
        <f>IFERROR(IF(Z34="",0,Z34),"0")+IFERROR(IF(Z35="",0,Z35),"0")+IFERROR(IF(Z36="",0,Z36),"0")</f>
        <v>0</v>
      </c>
      <c r="AA37" s="277"/>
      <c r="AB37" s="277"/>
      <c r="AC37" s="277"/>
    </row>
    <row r="38" spans="1:68" hidden="1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6">
        <f>IFERROR(SUMPRODUCT(X34:X36*H34:H36),"0")</f>
        <v>0</v>
      </c>
      <c r="Y38" s="276">
        <f>IFERROR(SUMPRODUCT(Y34:Y36*H34:H36),"0")</f>
        <v>0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70"/>
      <c r="AB40" s="270"/>
      <c r="AC40" s="270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3">
        <v>4607111039385</v>
      </c>
      <c r="E41" s="284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0</v>
      </c>
      <c r="Y41" s="275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3">
        <v>4607111038982</v>
      </c>
      <c r="E42" s="284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3">
        <v>4607111039354</v>
      </c>
      <c r="E43" s="284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3">
        <v>4607111039330</v>
      </c>
      <c r="E44" s="284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6">
        <f>IFERROR(SUM(X41:X44),"0")</f>
        <v>0</v>
      </c>
      <c r="Y45" s="276">
        <f>IFERROR(SUM(Y41:Y44),"0")</f>
        <v>0</v>
      </c>
      <c r="Z45" s="276">
        <f>IFERROR(IF(Z41="",0,Z41),"0")+IFERROR(IF(Z42="",0,Z42),"0")+IFERROR(IF(Z43="",0,Z43),"0")+IFERROR(IF(Z44="",0,Z44),"0")</f>
        <v>0</v>
      </c>
      <c r="AA45" s="277"/>
      <c r="AB45" s="277"/>
      <c r="AC45" s="277"/>
    </row>
    <row r="46" spans="1:68" hidden="1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6">
        <f>IFERROR(SUMPRODUCT(X41:X44*H41:H44),"0")</f>
        <v>0</v>
      </c>
      <c r="Y46" s="276">
        <f>IFERROR(SUMPRODUCT(Y41:Y44*H41:H44),"0")</f>
        <v>0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70"/>
      <c r="AB48" s="270"/>
      <c r="AC48" s="270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3">
        <v>4620207490822</v>
      </c>
      <c r="E49" s="284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70"/>
      <c r="AB52" s="270"/>
      <c r="AC52" s="270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3">
        <v>4607111039743</v>
      </c>
      <c r="E53" s="284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70"/>
      <c r="AB56" s="270"/>
      <c r="AC56" s="270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3">
        <v>4607111039712</v>
      </c>
      <c r="E57" s="284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70"/>
      <c r="AB60" s="270"/>
      <c r="AC60" s="270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3">
        <v>4607111037008</v>
      </c>
      <c r="E61" s="284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3">
        <v>4607111037398</v>
      </c>
      <c r="E62" s="284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70"/>
      <c r="AB65" s="270"/>
      <c r="AC65" s="270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3">
        <v>4607111039705</v>
      </c>
      <c r="E66" s="284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3">
        <v>4607111039729</v>
      </c>
      <c r="E67" s="284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3">
        <v>4620207490228</v>
      </c>
      <c r="E68" s="284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hidden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hidden="1" customHeight="1" x14ac:dyDescent="0.25">
      <c r="A71" s="300" t="s">
        <v>133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70"/>
      <c r="AB72" s="270"/>
      <c r="AC72" s="270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3">
        <v>4607111037411</v>
      </c>
      <c r="E73" s="284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283">
        <v>4607111036728</v>
      </c>
      <c r="E74" s="284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6">
        <f>IFERROR(SUM(X73:X74),"0")</f>
        <v>0</v>
      </c>
      <c r="Y75" s="276">
        <f>IFERROR(SUM(Y73:Y74),"0")</f>
        <v>0</v>
      </c>
      <c r="Z75" s="276">
        <f>IFERROR(IF(Z73="",0,Z73),"0")+IFERROR(IF(Z74="",0,Z74),"0")</f>
        <v>0</v>
      </c>
      <c r="AA75" s="277"/>
      <c r="AB75" s="277"/>
      <c r="AC75" s="277"/>
    </row>
    <row r="76" spans="1:68" hidden="1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6">
        <f>IFERROR(SUMPRODUCT(X73:X74*H73:H74),"0")</f>
        <v>0</v>
      </c>
      <c r="Y76" s="276">
        <f>IFERROR(SUMPRODUCT(Y73:Y74*H73:H74),"0")</f>
        <v>0</v>
      </c>
      <c r="Z76" s="37"/>
      <c r="AA76" s="277"/>
      <c r="AB76" s="277"/>
      <c r="AC76" s="277"/>
    </row>
    <row r="77" spans="1:68" ht="16.5" hidden="1" customHeight="1" x14ac:dyDescent="0.25">
      <c r="A77" s="300" t="s">
        <v>140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70"/>
      <c r="AB78" s="270"/>
      <c r="AC78" s="270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83">
        <v>4607111033659</v>
      </c>
      <c r="E79" s="284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hidden="1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hidden="1" customHeight="1" x14ac:dyDescent="0.25">
      <c r="A82" s="300" t="s">
        <v>144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145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70"/>
      <c r="AB83" s="270"/>
      <c r="AC83" s="270"/>
    </row>
    <row r="84" spans="1:68" ht="27" hidden="1" customHeight="1" x14ac:dyDescent="0.25">
      <c r="A84" s="54" t="s">
        <v>146</v>
      </c>
      <c r="B84" s="54" t="s">
        <v>147</v>
      </c>
      <c r="C84" s="31">
        <v>4301131047</v>
      </c>
      <c r="D84" s="283">
        <v>4607111034120</v>
      </c>
      <c r="E84" s="284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0</v>
      </c>
      <c r="Y84" s="275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3">
        <v>4607111034137</v>
      </c>
      <c r="E85" s="284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70</v>
      </c>
      <c r="Y85" s="275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6">
        <f>IFERROR(SUM(X84:X85),"0")</f>
        <v>70</v>
      </c>
      <c r="Y86" s="276">
        <f>IFERROR(SUM(Y84:Y85),"0")</f>
        <v>70</v>
      </c>
      <c r="Z86" s="276">
        <f>IFERROR(IF(Z84="",0,Z84),"0")+IFERROR(IF(Z85="",0,Z85),"0")</f>
        <v>1.2516</v>
      </c>
      <c r="AA86" s="277"/>
      <c r="AB86" s="277"/>
      <c r="AC86" s="277"/>
    </row>
    <row r="87" spans="1:68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6">
        <f>IFERROR(SUMPRODUCT(X84:X85*H84:H85),"0")</f>
        <v>252</v>
      </c>
      <c r="Y87" s="276">
        <f>IFERROR(SUMPRODUCT(Y84:Y85*H84:H85),"0")</f>
        <v>252</v>
      </c>
      <c r="Z87" s="37"/>
      <c r="AA87" s="277"/>
      <c r="AB87" s="277"/>
      <c r="AC87" s="277"/>
    </row>
    <row r="88" spans="1:68" ht="16.5" hidden="1" customHeight="1" x14ac:dyDescent="0.25">
      <c r="A88" s="300" t="s">
        <v>152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70"/>
      <c r="AB89" s="270"/>
      <c r="AC89" s="270"/>
    </row>
    <row r="90" spans="1:68" ht="27" hidden="1" customHeight="1" x14ac:dyDescent="0.25">
      <c r="A90" s="54" t="s">
        <v>153</v>
      </c>
      <c r="B90" s="54" t="s">
        <v>154</v>
      </c>
      <c r="C90" s="31">
        <v>4301135763</v>
      </c>
      <c r="D90" s="283">
        <v>4620207491027</v>
      </c>
      <c r="E90" s="284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0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0</v>
      </c>
      <c r="Y90" s="27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155</v>
      </c>
      <c r="B91" s="54" t="s">
        <v>156</v>
      </c>
      <c r="C91" s="31">
        <v>4301135793</v>
      </c>
      <c r="D91" s="283">
        <v>4620207491003</v>
      </c>
      <c r="E91" s="284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0</v>
      </c>
      <c r="Y91" s="275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157</v>
      </c>
      <c r="B92" s="54" t="s">
        <v>158</v>
      </c>
      <c r="C92" s="31">
        <v>4301135768</v>
      </c>
      <c r="D92" s="283">
        <v>4620207491034</v>
      </c>
      <c r="E92" s="284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0</v>
      </c>
      <c r="Y92" s="275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160</v>
      </c>
      <c r="B93" s="54" t="s">
        <v>161</v>
      </c>
      <c r="C93" s="31">
        <v>4301135760</v>
      </c>
      <c r="D93" s="283">
        <v>4620207491010</v>
      </c>
      <c r="E93" s="284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6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83">
        <v>4607111035028</v>
      </c>
      <c r="E94" s="284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83">
        <v>4607111036407</v>
      </c>
      <c r="E95" s="284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6">
        <f>IFERROR(SUM(X90:X95),"0")</f>
        <v>0</v>
      </c>
      <c r="Y96" s="276">
        <f>IFERROR(SUM(Y90:Y95),"0")</f>
        <v>0</v>
      </c>
      <c r="Z96" s="276">
        <f>IFERROR(IF(Z90="",0,Z90),"0")+IFERROR(IF(Z91="",0,Z91),"0")+IFERROR(IF(Z92="",0,Z92),"0")+IFERROR(IF(Z93="",0,Z93),"0")+IFERROR(IF(Z94="",0,Z94),"0")+IFERROR(IF(Z95="",0,Z95),"0")</f>
        <v>0</v>
      </c>
      <c r="AA96" s="277"/>
      <c r="AB96" s="277"/>
      <c r="AC96" s="277"/>
    </row>
    <row r="97" spans="1:68" hidden="1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6">
        <f>IFERROR(SUMPRODUCT(X90:X95*H90:H95),"0")</f>
        <v>0</v>
      </c>
      <c r="Y97" s="276">
        <f>IFERROR(SUMPRODUCT(Y90:Y95*H90:H95),"0")</f>
        <v>0</v>
      </c>
      <c r="Z97" s="37"/>
      <c r="AA97" s="277"/>
      <c r="AB97" s="277"/>
      <c r="AC97" s="277"/>
    </row>
    <row r="98" spans="1:68" ht="16.5" hidden="1" customHeight="1" x14ac:dyDescent="0.25">
      <c r="A98" s="300" t="s">
        <v>167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70"/>
      <c r="AB99" s="270"/>
      <c r="AC99" s="270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3">
        <v>4607025784012</v>
      </c>
      <c r="E100" s="284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83">
        <v>4607025784319</v>
      </c>
      <c r="E101" s="284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hidden="1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hidden="1" customHeight="1" x14ac:dyDescent="0.25">
      <c r="A104" s="300" t="s">
        <v>173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70"/>
      <c r="AB105" s="270"/>
      <c r="AC105" s="270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83">
        <v>4620207491157</v>
      </c>
      <c r="E106" s="284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83">
        <v>4607111039262</v>
      </c>
      <c r="E107" s="284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83">
        <v>4607111039248</v>
      </c>
      <c r="E108" s="284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4301071049</v>
      </c>
      <c r="D109" s="283">
        <v>4607111039293</v>
      </c>
      <c r="E109" s="284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3">
        <v>4607111039279</v>
      </c>
      <c r="E110" s="284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156</v>
      </c>
      <c r="Y110" s="275">
        <f>IFERROR(IF(X110="","",X110),"")</f>
        <v>156</v>
      </c>
      <c r="Z110" s="36">
        <f>IFERROR(IF(X110="","",X110*0.0155),"")</f>
        <v>2.4180000000000001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1138.8</v>
      </c>
      <c r="BN110" s="67">
        <f>IFERROR(Y110*I110,"0")</f>
        <v>1138.8</v>
      </c>
      <c r="BO110" s="67">
        <f>IFERROR(X110/J110,"0")</f>
        <v>1.8571428571428572</v>
      </c>
      <c r="BP110" s="67">
        <f>IFERROR(Y110/J110,"0")</f>
        <v>1.8571428571428572</v>
      </c>
    </row>
    <row r="111" spans="1:68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6">
        <f>IFERROR(SUM(X106:X110),"0")</f>
        <v>156</v>
      </c>
      <c r="Y111" s="276">
        <f>IFERROR(SUM(Y106:Y110),"0")</f>
        <v>156</v>
      </c>
      <c r="Z111" s="276">
        <f>IFERROR(IF(Z106="",0,Z106),"0")+IFERROR(IF(Z107="",0,Z107),"0")+IFERROR(IF(Z108="",0,Z108),"0")+IFERROR(IF(Z109="",0,Z109),"0")+IFERROR(IF(Z110="",0,Z110),"0")</f>
        <v>2.4180000000000001</v>
      </c>
      <c r="AA111" s="277"/>
      <c r="AB111" s="277"/>
      <c r="AC111" s="277"/>
    </row>
    <row r="112" spans="1:68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6">
        <f>IFERROR(SUMPRODUCT(X106:X110*H106:H110),"0")</f>
        <v>1092</v>
      </c>
      <c r="Y112" s="276">
        <f>IFERROR(SUMPRODUCT(Y106:Y110*H106:H110),"0")</f>
        <v>1092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70"/>
      <c r="AB113" s="270"/>
      <c r="AC113" s="270"/>
    </row>
    <row r="114" spans="1:68" ht="27" hidden="1" customHeight="1" x14ac:dyDescent="0.25">
      <c r="A114" s="54" t="s">
        <v>185</v>
      </c>
      <c r="B114" s="54" t="s">
        <v>186</v>
      </c>
      <c r="C114" s="31">
        <v>4301135670</v>
      </c>
      <c r="D114" s="283">
        <v>4620207490983</v>
      </c>
      <c r="E114" s="284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hidden="1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hidden="1" customHeight="1" x14ac:dyDescent="0.25">
      <c r="A117" s="294" t="s">
        <v>188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70"/>
      <c r="AB117" s="270"/>
      <c r="AC117" s="270"/>
    </row>
    <row r="118" spans="1:68" ht="27" hidden="1" customHeight="1" x14ac:dyDescent="0.25">
      <c r="A118" s="54" t="s">
        <v>189</v>
      </c>
      <c r="B118" s="54" t="s">
        <v>190</v>
      </c>
      <c r="C118" s="31">
        <v>4301071094</v>
      </c>
      <c r="D118" s="283">
        <v>4620207491140</v>
      </c>
      <c r="E118" s="284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75" t="s">
        <v>191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193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70"/>
      <c r="AB122" s="270"/>
      <c r="AC122" s="270"/>
    </row>
    <row r="123" spans="1:68" ht="27" hidden="1" customHeight="1" x14ac:dyDescent="0.25">
      <c r="A123" s="54" t="s">
        <v>194</v>
      </c>
      <c r="B123" s="54" t="s">
        <v>195</v>
      </c>
      <c r="C123" s="31">
        <v>4301135555</v>
      </c>
      <c r="D123" s="283">
        <v>4607111034014</v>
      </c>
      <c r="E123" s="284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0</v>
      </c>
      <c r="Y123" s="275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197</v>
      </c>
      <c r="B124" s="54" t="s">
        <v>198</v>
      </c>
      <c r="C124" s="31">
        <v>4301135532</v>
      </c>
      <c r="D124" s="283">
        <v>4607111033994</v>
      </c>
      <c r="E124" s="284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0</v>
      </c>
      <c r="Y124" s="275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6">
        <f>IFERROR(SUM(X123:X124),"0")</f>
        <v>0</v>
      </c>
      <c r="Y125" s="276">
        <f>IFERROR(SUM(Y123:Y124),"0")</f>
        <v>0</v>
      </c>
      <c r="Z125" s="276">
        <f>IFERROR(IF(Z123="",0,Z123),"0")+IFERROR(IF(Z124="",0,Z124),"0")</f>
        <v>0</v>
      </c>
      <c r="AA125" s="277"/>
      <c r="AB125" s="277"/>
      <c r="AC125" s="277"/>
    </row>
    <row r="126" spans="1:68" hidden="1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6">
        <f>IFERROR(SUMPRODUCT(X123:X124*H123:H124),"0")</f>
        <v>0</v>
      </c>
      <c r="Y126" s="276">
        <f>IFERROR(SUMPRODUCT(Y123:Y124*H123:H124),"0")</f>
        <v>0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70"/>
      <c r="AB128" s="270"/>
      <c r="AC128" s="270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283">
        <v>4607111039095</v>
      </c>
      <c r="E129" s="284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205</v>
      </c>
      <c r="B130" s="54" t="s">
        <v>206</v>
      </c>
      <c r="C130" s="31">
        <v>4301135550</v>
      </c>
      <c r="D130" s="283">
        <v>4607111034199</v>
      </c>
      <c r="E130" s="284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6">
        <f>IFERROR(SUM(X129:X130),"0")</f>
        <v>0</v>
      </c>
      <c r="Y131" s="276">
        <f>IFERROR(SUM(Y129:Y130),"0")</f>
        <v>0</v>
      </c>
      <c r="Z131" s="276">
        <f>IFERROR(IF(Z129="",0,Z129),"0")+IFERROR(IF(Z130="",0,Z130),"0")</f>
        <v>0</v>
      </c>
      <c r="AA131" s="277"/>
      <c r="AB131" s="277"/>
      <c r="AC131" s="277"/>
    </row>
    <row r="132" spans="1:68" hidden="1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6">
        <f>IFERROR(SUMPRODUCT(X129:X130*H129:H130),"0")</f>
        <v>0</v>
      </c>
      <c r="Y132" s="276">
        <f>IFERROR(SUMPRODUCT(Y129:Y130*H129:H130),"0")</f>
        <v>0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70"/>
      <c r="AB134" s="270"/>
      <c r="AC134" s="270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283">
        <v>4620207490914</v>
      </c>
      <c r="E135" s="284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211</v>
      </c>
      <c r="B136" s="54" t="s">
        <v>212</v>
      </c>
      <c r="C136" s="31">
        <v>4301135778</v>
      </c>
      <c r="D136" s="283">
        <v>4620207490853</v>
      </c>
      <c r="E136" s="284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196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hidden="1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70"/>
      <c r="AB140" s="270"/>
      <c r="AC140" s="270"/>
    </row>
    <row r="141" spans="1:68" ht="27" hidden="1" customHeight="1" x14ac:dyDescent="0.25">
      <c r="A141" s="54" t="s">
        <v>214</v>
      </c>
      <c r="B141" s="54" t="s">
        <v>215</v>
      </c>
      <c r="C141" s="31">
        <v>4301135570</v>
      </c>
      <c r="D141" s="283">
        <v>4607111035806</v>
      </c>
      <c r="E141" s="284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hidden="1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70"/>
      <c r="AB145" s="270"/>
      <c r="AC145" s="270"/>
    </row>
    <row r="146" spans="1:68" ht="16.5" hidden="1" customHeight="1" x14ac:dyDescent="0.25">
      <c r="A146" s="54" t="s">
        <v>218</v>
      </c>
      <c r="B146" s="54" t="s">
        <v>219</v>
      </c>
      <c r="C146" s="31">
        <v>4301135607</v>
      </c>
      <c r="D146" s="283">
        <v>4607111039613</v>
      </c>
      <c r="E146" s="284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hidden="1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188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70"/>
      <c r="AB150" s="270"/>
      <c r="AC150" s="270"/>
    </row>
    <row r="151" spans="1:68" ht="27" hidden="1" customHeight="1" x14ac:dyDescent="0.25">
      <c r="A151" s="54" t="s">
        <v>221</v>
      </c>
      <c r="B151" s="54" t="s">
        <v>222</v>
      </c>
      <c r="C151" s="31">
        <v>4301135540</v>
      </c>
      <c r="D151" s="283">
        <v>4607111035646</v>
      </c>
      <c r="E151" s="284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68</v>
      </c>
      <c r="M151" s="33" t="s">
        <v>69</v>
      </c>
      <c r="N151" s="33"/>
      <c r="O151" s="32">
        <v>180</v>
      </c>
      <c r="P151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hidden="1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70"/>
      <c r="AB155" s="270"/>
      <c r="AC155" s="270"/>
    </row>
    <row r="156" spans="1:68" ht="27" hidden="1" customHeight="1" x14ac:dyDescent="0.25">
      <c r="A156" s="54" t="s">
        <v>226</v>
      </c>
      <c r="B156" s="54" t="s">
        <v>227</v>
      </c>
      <c r="C156" s="31">
        <v>4301135591</v>
      </c>
      <c r="D156" s="283">
        <v>4607111036568</v>
      </c>
      <c r="E156" s="284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0</v>
      </c>
      <c r="Y156" s="27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6">
        <f>IFERROR(SUM(X156:X156),"0")</f>
        <v>0</v>
      </c>
      <c r="Y157" s="276">
        <f>IFERROR(SUM(Y156:Y156),"0")</f>
        <v>0</v>
      </c>
      <c r="Z157" s="276">
        <f>IFERROR(IF(Z156="",0,Z156),"0")</f>
        <v>0</v>
      </c>
      <c r="AA157" s="277"/>
      <c r="AB157" s="277"/>
      <c r="AC157" s="277"/>
    </row>
    <row r="158" spans="1:68" hidden="1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6">
        <f>IFERROR(SUMPRODUCT(X156:X156*H156:H156),"0")</f>
        <v>0</v>
      </c>
      <c r="Y158" s="276">
        <f>IFERROR(SUMPRODUCT(Y156:Y156*H156:H156),"0")</f>
        <v>0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70"/>
      <c r="AB161" s="270"/>
      <c r="AC161" s="270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83">
        <v>4607111036384</v>
      </c>
      <c r="E162" s="284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2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235</v>
      </c>
      <c r="B163" s="54" t="s">
        <v>236</v>
      </c>
      <c r="C163" s="31">
        <v>4301071050</v>
      </c>
      <c r="D163" s="283">
        <v>4607111036216</v>
      </c>
      <c r="E163" s="284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hidden="1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70"/>
      <c r="AB168" s="270"/>
      <c r="AC168" s="270"/>
    </row>
    <row r="169" spans="1:68" ht="16.5" hidden="1" customHeight="1" x14ac:dyDescent="0.25">
      <c r="A169" s="54" t="s">
        <v>240</v>
      </c>
      <c r="B169" s="54" t="s">
        <v>241</v>
      </c>
      <c r="C169" s="31">
        <v>4301132179</v>
      </c>
      <c r="D169" s="283">
        <v>4607111035691</v>
      </c>
      <c r="E169" s="284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4301132182</v>
      </c>
      <c r="D170" s="283">
        <v>4607111035721</v>
      </c>
      <c r="E170" s="284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4301132170</v>
      </c>
      <c r="D171" s="283">
        <v>4607111038487</v>
      </c>
      <c r="E171" s="284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6">
        <f>IFERROR(SUM(X169:X171),"0")</f>
        <v>0</v>
      </c>
      <c r="Y172" s="276">
        <f>IFERROR(SUM(Y169:Y171),"0")</f>
        <v>0</v>
      </c>
      <c r="Z172" s="276">
        <f>IFERROR(IF(Z169="",0,Z169),"0")+IFERROR(IF(Z170="",0,Z170),"0")+IFERROR(IF(Z171="",0,Z171),"0")</f>
        <v>0</v>
      </c>
      <c r="AA172" s="277"/>
      <c r="AB172" s="277"/>
      <c r="AC172" s="277"/>
    </row>
    <row r="173" spans="1:68" hidden="1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6">
        <f>IFERROR(SUMPRODUCT(X169:X171*H169:H171),"0")</f>
        <v>0</v>
      </c>
      <c r="Y173" s="276">
        <f>IFERROR(SUMPRODUCT(Y169:Y171*H169:H171),"0")</f>
        <v>0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70"/>
      <c r="AB174" s="270"/>
      <c r="AC174" s="270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3">
        <v>4680115885875</v>
      </c>
      <c r="E175" s="284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61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70"/>
      <c r="AB180" s="270"/>
      <c r="AC180" s="270"/>
    </row>
    <row r="181" spans="1:68" ht="27" hidden="1" customHeight="1" x14ac:dyDescent="0.25">
      <c r="A181" s="54" t="s">
        <v>259</v>
      </c>
      <c r="B181" s="54" t="s">
        <v>260</v>
      </c>
      <c r="C181" s="31">
        <v>4301132227</v>
      </c>
      <c r="D181" s="283">
        <v>4620207491133</v>
      </c>
      <c r="E181" s="284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hidden="1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70"/>
      <c r="AB184" s="270"/>
      <c r="AC184" s="270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3">
        <v>4620207490198</v>
      </c>
      <c r="E185" s="284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3">
        <v>4620207490235</v>
      </c>
      <c r="E186" s="284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3">
        <v>4620207490259</v>
      </c>
      <c r="E187" s="284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3">
        <v>4620207490143</v>
      </c>
      <c r="E188" s="284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70"/>
      <c r="AB192" s="270"/>
      <c r="AC192" s="270"/>
    </row>
    <row r="193" spans="1:68" ht="27" hidden="1" customHeight="1" x14ac:dyDescent="0.25">
      <c r="A193" s="54" t="s">
        <v>275</v>
      </c>
      <c r="B193" s="54" t="s">
        <v>276</v>
      </c>
      <c r="C193" s="31">
        <v>4301070997</v>
      </c>
      <c r="D193" s="283">
        <v>4607111038586</v>
      </c>
      <c r="E193" s="284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3">
        <v>4607111038609</v>
      </c>
      <c r="E194" s="284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78" t="s">
        <v>73</v>
      </c>
      <c r="Q195" s="279"/>
      <c r="R195" s="279"/>
      <c r="S195" s="279"/>
      <c r="T195" s="279"/>
      <c r="U195" s="279"/>
      <c r="V195" s="280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hidden="1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78" t="s">
        <v>73</v>
      </c>
      <c r="Q196" s="279"/>
      <c r="R196" s="279"/>
      <c r="S196" s="279"/>
      <c r="T196" s="279"/>
      <c r="U196" s="279"/>
      <c r="V196" s="280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70"/>
      <c r="AB198" s="270"/>
      <c r="AC198" s="270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3">
        <v>4607111035912</v>
      </c>
      <c r="E199" s="284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285</v>
      </c>
      <c r="B200" s="54" t="s">
        <v>286</v>
      </c>
      <c r="C200" s="31">
        <v>4301070920</v>
      </c>
      <c r="D200" s="283">
        <v>4607111035929</v>
      </c>
      <c r="E200" s="284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3">
        <v>4607111035882</v>
      </c>
      <c r="E201" s="284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83">
        <v>4607111035905</v>
      </c>
      <c r="E202" s="284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78" t="s">
        <v>73</v>
      </c>
      <c r="Q203" s="279"/>
      <c r="R203" s="279"/>
      <c r="S203" s="279"/>
      <c r="T203" s="279"/>
      <c r="U203" s="279"/>
      <c r="V203" s="280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hidden="1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78" t="s">
        <v>73</v>
      </c>
      <c r="Q204" s="279"/>
      <c r="R204" s="279"/>
      <c r="S204" s="279"/>
      <c r="T204" s="279"/>
      <c r="U204" s="279"/>
      <c r="V204" s="280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70"/>
      <c r="AB206" s="270"/>
      <c r="AC206" s="270"/>
    </row>
    <row r="207" spans="1:68" ht="27" hidden="1" customHeight="1" x14ac:dyDescent="0.25">
      <c r="A207" s="54" t="s">
        <v>293</v>
      </c>
      <c r="B207" s="54" t="s">
        <v>294</v>
      </c>
      <c r="C207" s="31">
        <v>4301071097</v>
      </c>
      <c r="D207" s="283">
        <v>4620207491096</v>
      </c>
      <c r="E207" s="284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9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78" t="s">
        <v>73</v>
      </c>
      <c r="Q208" s="279"/>
      <c r="R208" s="279"/>
      <c r="S208" s="279"/>
      <c r="T208" s="279"/>
      <c r="U208" s="279"/>
      <c r="V208" s="280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hidden="1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78" t="s">
        <v>73</v>
      </c>
      <c r="Q209" s="279"/>
      <c r="R209" s="279"/>
      <c r="S209" s="279"/>
      <c r="T209" s="279"/>
      <c r="U209" s="279"/>
      <c r="V209" s="280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70"/>
      <c r="AB211" s="270"/>
      <c r="AC211" s="270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3">
        <v>4620207490709</v>
      </c>
      <c r="E212" s="284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70"/>
      <c r="AB215" s="270"/>
      <c r="AC215" s="270"/>
    </row>
    <row r="216" spans="1:68" ht="27" hidden="1" customHeight="1" x14ac:dyDescent="0.25">
      <c r="A216" s="54" t="s">
        <v>301</v>
      </c>
      <c r="B216" s="54" t="s">
        <v>302</v>
      </c>
      <c r="C216" s="31">
        <v>4301135692</v>
      </c>
      <c r="D216" s="283">
        <v>4620207490570</v>
      </c>
      <c r="E216" s="284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3">
        <v>4620207490549</v>
      </c>
      <c r="E217" s="284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3">
        <v>4620207490501</v>
      </c>
      <c r="E218" s="284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hidden="1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70"/>
      <c r="AB222" s="270"/>
      <c r="AC222" s="270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3">
        <v>4607111039019</v>
      </c>
      <c r="E223" s="284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83">
        <v>4607111038708</v>
      </c>
      <c r="E224" s="284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70"/>
      <c r="AB229" s="270"/>
      <c r="AC229" s="270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3">
        <v>4607111036162</v>
      </c>
      <c r="E230" s="284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70"/>
      <c r="AB235" s="270"/>
      <c r="AC235" s="270"/>
    </row>
    <row r="236" spans="1:68" ht="27" hidden="1" customHeight="1" x14ac:dyDescent="0.25">
      <c r="A236" s="54" t="s">
        <v>321</v>
      </c>
      <c r="B236" s="54" t="s">
        <v>322</v>
      </c>
      <c r="C236" s="31">
        <v>4301071029</v>
      </c>
      <c r="D236" s="283">
        <v>4607111035899</v>
      </c>
      <c r="E236" s="284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hidden="1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70"/>
      <c r="AB241" s="270"/>
      <c r="AC241" s="270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3">
        <v>4607111039774</v>
      </c>
      <c r="E242" s="284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78" t="s">
        <v>73</v>
      </c>
      <c r="Q243" s="279"/>
      <c r="R243" s="279"/>
      <c r="S243" s="279"/>
      <c r="T243" s="279"/>
      <c r="U243" s="279"/>
      <c r="V243" s="28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78" t="s">
        <v>73</v>
      </c>
      <c r="Q244" s="279"/>
      <c r="R244" s="279"/>
      <c r="S244" s="279"/>
      <c r="T244" s="279"/>
      <c r="U244" s="279"/>
      <c r="V244" s="28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70"/>
      <c r="AB245" s="270"/>
      <c r="AC245" s="270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3">
        <v>4607111039361</v>
      </c>
      <c r="E246" s="284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78" t="s">
        <v>73</v>
      </c>
      <c r="Q247" s="279"/>
      <c r="R247" s="279"/>
      <c r="S247" s="279"/>
      <c r="T247" s="279"/>
      <c r="U247" s="279"/>
      <c r="V247" s="28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78" t="s">
        <v>73</v>
      </c>
      <c r="Q248" s="279"/>
      <c r="R248" s="279"/>
      <c r="S248" s="279"/>
      <c r="T248" s="279"/>
      <c r="U248" s="279"/>
      <c r="V248" s="28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70"/>
      <c r="AB251" s="270"/>
      <c r="AC251" s="270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3">
        <v>4640242181264</v>
      </c>
      <c r="E252" s="284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335</v>
      </c>
      <c r="B253" s="54" t="s">
        <v>336</v>
      </c>
      <c r="C253" s="31">
        <v>4301071021</v>
      </c>
      <c r="D253" s="283">
        <v>4640242181325</v>
      </c>
      <c r="E253" s="284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83">
        <v>4640242180670</v>
      </c>
      <c r="E254" s="284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78" t="s">
        <v>73</v>
      </c>
      <c r="Q255" s="279"/>
      <c r="R255" s="279"/>
      <c r="S255" s="279"/>
      <c r="T255" s="279"/>
      <c r="U255" s="279"/>
      <c r="V255" s="280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hidden="1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78" t="s">
        <v>73</v>
      </c>
      <c r="Q256" s="279"/>
      <c r="R256" s="279"/>
      <c r="S256" s="279"/>
      <c r="T256" s="279"/>
      <c r="U256" s="279"/>
      <c r="V256" s="280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70"/>
      <c r="AB257" s="270"/>
      <c r="AC257" s="270"/>
    </row>
    <row r="258" spans="1:68" ht="27" hidden="1" customHeight="1" x14ac:dyDescent="0.25">
      <c r="A258" s="54" t="s">
        <v>340</v>
      </c>
      <c r="B258" s="54" t="s">
        <v>341</v>
      </c>
      <c r="C258" s="31">
        <v>4301132080</v>
      </c>
      <c r="D258" s="283">
        <v>4640242180397</v>
      </c>
      <c r="E258" s="284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83">
        <v>4640242181219</v>
      </c>
      <c r="E259" s="284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hidden="1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70"/>
      <c r="AB262" s="270"/>
      <c r="AC262" s="270"/>
    </row>
    <row r="263" spans="1:68" ht="27" hidden="1" customHeight="1" x14ac:dyDescent="0.25">
      <c r="A263" s="54" t="s">
        <v>345</v>
      </c>
      <c r="B263" s="54" t="s">
        <v>346</v>
      </c>
      <c r="C263" s="31">
        <v>4301136051</v>
      </c>
      <c r="D263" s="283">
        <v>4640242180304</v>
      </c>
      <c r="E263" s="284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348</v>
      </c>
      <c r="B264" s="54" t="s">
        <v>349</v>
      </c>
      <c r="C264" s="31">
        <v>4301136053</v>
      </c>
      <c r="D264" s="283">
        <v>4640242180236</v>
      </c>
      <c r="E264" s="284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3">
        <v>4640242180410</v>
      </c>
      <c r="E265" s="284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78" t="s">
        <v>73</v>
      </c>
      <c r="Q266" s="279"/>
      <c r="R266" s="279"/>
      <c r="S266" s="279"/>
      <c r="T266" s="279"/>
      <c r="U266" s="279"/>
      <c r="V266" s="280"/>
      <c r="W266" s="37" t="s">
        <v>70</v>
      </c>
      <c r="X266" s="276">
        <f>IFERROR(SUM(X263:X265),"0")</f>
        <v>0</v>
      </c>
      <c r="Y266" s="276">
        <f>IFERROR(SUM(Y263:Y265),"0")</f>
        <v>0</v>
      </c>
      <c r="Z266" s="276">
        <f>IFERROR(IF(Z263="",0,Z263),"0")+IFERROR(IF(Z264="",0,Z264),"0")+IFERROR(IF(Z265="",0,Z265),"0")</f>
        <v>0</v>
      </c>
      <c r="AA266" s="277"/>
      <c r="AB266" s="277"/>
      <c r="AC266" s="277"/>
    </row>
    <row r="267" spans="1:68" hidden="1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78" t="s">
        <v>73</v>
      </c>
      <c r="Q267" s="279"/>
      <c r="R267" s="279"/>
      <c r="S267" s="279"/>
      <c r="T267" s="279"/>
      <c r="U267" s="279"/>
      <c r="V267" s="280"/>
      <c r="W267" s="37" t="s">
        <v>74</v>
      </c>
      <c r="X267" s="276">
        <f>IFERROR(SUMPRODUCT(X263:X265*H263:H265),"0")</f>
        <v>0</v>
      </c>
      <c r="Y267" s="276">
        <f>IFERROR(SUMPRODUCT(Y263:Y265*H263:H265),"0")</f>
        <v>0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70"/>
      <c r="AB268" s="270"/>
      <c r="AC268" s="270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3">
        <v>4640242181554</v>
      </c>
      <c r="E269" s="284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hidden="1" customHeight="1" x14ac:dyDescent="0.25">
      <c r="A270" s="54" t="s">
        <v>355</v>
      </c>
      <c r="B270" s="54" t="s">
        <v>356</v>
      </c>
      <c r="C270" s="31">
        <v>4301135518</v>
      </c>
      <c r="D270" s="283">
        <v>4640242181561</v>
      </c>
      <c r="E270" s="284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358</v>
      </c>
      <c r="B271" s="54" t="s">
        <v>359</v>
      </c>
      <c r="C271" s="31">
        <v>4301135374</v>
      </c>
      <c r="D271" s="283">
        <v>4640242181424</v>
      </c>
      <c r="E271" s="284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360</v>
      </c>
      <c r="B272" s="54" t="s">
        <v>361</v>
      </c>
      <c r="C272" s="31">
        <v>4301135405</v>
      </c>
      <c r="D272" s="283">
        <v>4640242181523</v>
      </c>
      <c r="E272" s="284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5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4301135375</v>
      </c>
      <c r="D273" s="283">
        <v>4640242181486</v>
      </c>
      <c r="E273" s="284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3">
        <v>4640242181493</v>
      </c>
      <c r="E274" s="284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3">
        <v>4640242181509</v>
      </c>
      <c r="E275" s="284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3">
        <v>4640242181240</v>
      </c>
      <c r="E276" s="284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9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3">
        <v>4640242181318</v>
      </c>
      <c r="E277" s="284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3">
        <v>4640242181387</v>
      </c>
      <c r="E278" s="284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3">
        <v>4640242181332</v>
      </c>
      <c r="E279" s="284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3">
        <v>4640242181349</v>
      </c>
      <c r="E280" s="284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3">
        <v>4640242181370</v>
      </c>
      <c r="E281" s="284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idden="1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78" t="s">
        <v>73</v>
      </c>
      <c r="Q282" s="279"/>
      <c r="R282" s="279"/>
      <c r="S282" s="279"/>
      <c r="T282" s="279"/>
      <c r="U282" s="279"/>
      <c r="V282" s="280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hidden="1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78" t="s">
        <v>73</v>
      </c>
      <c r="Q283" s="279"/>
      <c r="R283" s="279"/>
      <c r="S283" s="279"/>
      <c r="T283" s="279"/>
      <c r="U283" s="279"/>
      <c r="V283" s="280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298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99"/>
      <c r="P284" s="345" t="s">
        <v>381</v>
      </c>
      <c r="Q284" s="346"/>
      <c r="R284" s="346"/>
      <c r="S284" s="346"/>
      <c r="T284" s="346"/>
      <c r="U284" s="346"/>
      <c r="V284" s="347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1344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1344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99"/>
      <c r="P285" s="345" t="s">
        <v>382</v>
      </c>
      <c r="Q285" s="346"/>
      <c r="R285" s="346"/>
      <c r="S285" s="346"/>
      <c r="T285" s="346"/>
      <c r="U285" s="346"/>
      <c r="V285" s="347"/>
      <c r="W285" s="37" t="s">
        <v>74</v>
      </c>
      <c r="X285" s="276">
        <f>IFERROR(SUM(BM22:BM281),"0")</f>
        <v>1440.0519999999999</v>
      </c>
      <c r="Y285" s="276">
        <f>IFERROR(SUM(BN22:BN281),"0")</f>
        <v>1440.0519999999999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99"/>
      <c r="P286" s="345" t="s">
        <v>383</v>
      </c>
      <c r="Q286" s="346"/>
      <c r="R286" s="346"/>
      <c r="S286" s="346"/>
      <c r="T286" s="346"/>
      <c r="U286" s="346"/>
      <c r="V286" s="347"/>
      <c r="W286" s="37" t="s">
        <v>384</v>
      </c>
      <c r="X286" s="38">
        <f>ROUNDUP(SUM(BO22:BO281),0)</f>
        <v>3</v>
      </c>
      <c r="Y286" s="38">
        <f>ROUNDUP(SUM(BP22:BP281),0)</f>
        <v>3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99"/>
      <c r="P287" s="345" t="s">
        <v>385</v>
      </c>
      <c r="Q287" s="346"/>
      <c r="R287" s="346"/>
      <c r="S287" s="346"/>
      <c r="T287" s="346"/>
      <c r="U287" s="346"/>
      <c r="V287" s="347"/>
      <c r="W287" s="37" t="s">
        <v>74</v>
      </c>
      <c r="X287" s="276">
        <f>GrossWeightTotal+PalletQtyTotal*25</f>
        <v>1515.0519999999999</v>
      </c>
      <c r="Y287" s="276">
        <f>GrossWeightTotalR+PalletQtyTotalR*25</f>
        <v>1515.0519999999999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99"/>
      <c r="P288" s="345" t="s">
        <v>386</v>
      </c>
      <c r="Q288" s="346"/>
      <c r="R288" s="346"/>
      <c r="S288" s="346"/>
      <c r="T288" s="346"/>
      <c r="U288" s="346"/>
      <c r="V288" s="347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226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226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99"/>
      <c r="P289" s="345" t="s">
        <v>387</v>
      </c>
      <c r="Q289" s="346"/>
      <c r="R289" s="346"/>
      <c r="S289" s="346"/>
      <c r="T289" s="346"/>
      <c r="U289" s="346"/>
      <c r="V289" s="347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3.6696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6" t="s">
        <v>75</v>
      </c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4"/>
      <c r="U291" s="271" t="s">
        <v>229</v>
      </c>
      <c r="V291" s="271" t="s">
        <v>238</v>
      </c>
      <c r="W291" s="296" t="s">
        <v>257</v>
      </c>
      <c r="X291" s="323"/>
      <c r="Y291" s="323"/>
      <c r="Z291" s="323"/>
      <c r="AA291" s="323"/>
      <c r="AB291" s="32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23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133</v>
      </c>
      <c r="H292" s="296" t="s">
        <v>140</v>
      </c>
      <c r="I292" s="296" t="s">
        <v>144</v>
      </c>
      <c r="J292" s="296" t="s">
        <v>152</v>
      </c>
      <c r="K292" s="296" t="s">
        <v>167</v>
      </c>
      <c r="L292" s="296" t="s">
        <v>173</v>
      </c>
      <c r="M292" s="296" t="s">
        <v>193</v>
      </c>
      <c r="N292" s="272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24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72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0</v>
      </c>
      <c r="D294" s="46">
        <f>IFERROR(X34*H34,"0")+IFERROR(X35*H35,"0")+IFERROR(X36*H36,"0")</f>
        <v>0</v>
      </c>
      <c r="E294" s="46">
        <f>IFERROR(X41*H41,"0")+IFERROR(X42*H42,"0")+IFERROR(X43*H43,"0")+IFERROR(X44*H44,"0")</f>
        <v>0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0</v>
      </c>
      <c r="H294" s="46">
        <f>IFERROR(X79*H79,"0")</f>
        <v>0</v>
      </c>
      <c r="I294" s="46">
        <f>IFERROR(X84*H84,"0")+IFERROR(X85*H85,"0")</f>
        <v>252</v>
      </c>
      <c r="J294" s="46">
        <f>IFERROR(X90*H90,"0")+IFERROR(X91*H91,"0")+IFERROR(X92*H92,"0")+IFERROR(X93*H93,"0")+IFERROR(X94*H94,"0")+IFERROR(X95*H95,"0")</f>
        <v>0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1092</v>
      </c>
      <c r="M294" s="46">
        <f>IFERROR(X123*H123,"0")+IFERROR(X124*H124,"0")</f>
        <v>0</v>
      </c>
      <c r="N294" s="272"/>
      <c r="O294" s="46">
        <f>IFERROR(X129*H129,"0")+IFERROR(X130*H130,"0")</f>
        <v>0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0</v>
      </c>
      <c r="U294" s="46">
        <f>IFERROR(X162*H162,"0")+IFERROR(X163*H163,"0")</f>
        <v>0</v>
      </c>
      <c r="V294" s="46">
        <f>IFERROR(X169*H169,"0")+IFERROR(X170*H170,"0")+IFERROR(X171*H171,"0")+IFERROR(X175*H175,"0")</f>
        <v>0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1092</v>
      </c>
      <c r="B297" s="60">
        <f>SUMPRODUCT(--(BB:BB="ПГП"),--(W:W="кор"),H:H,Y:Y)+SUMPRODUCT(--(BB:BB="ПГП"),--(W:W="кг"),Y:Y)</f>
        <v>252</v>
      </c>
      <c r="C297" s="60">
        <f>SUMPRODUCT(--(BB:BB="КИЗ"),--(W:W="кор"),H:H,Y:Y)+SUMPRODUCT(--(BB:BB="КИЗ"),--(W:W="кг"),Y:Y)</f>
        <v>0</v>
      </c>
    </row>
  </sheetData>
  <sheetProtection algorithmName="SHA-512" hashValue="youhgL0MAQwKMe3Y8imehCNJJkmC/LvFsCt4BBDbzog6GG4bF5iAz2O1pFxQ+3V7mDrZ4oSTrf9wei01xuX3Ng==" saltValue="wD9H+jgmtvt7vvRcyySzm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344,00"/>
        <filter val="1 440,05"/>
        <filter val="1 515,05"/>
        <filter val="156,00"/>
        <filter val="226,00"/>
        <filter val="252,00"/>
        <filter val="3"/>
        <filter val="70,00"/>
      </filters>
    </filterColumn>
    <filterColumn colId="29" showButton="0"/>
    <filterColumn colId="30" showButton="0"/>
  </autoFilter>
  <mergeCells count="511"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AD17:AF18"/>
    <mergeCell ref="A213:O214"/>
    <mergeCell ref="P202:T202"/>
    <mergeCell ref="D123:E123"/>
    <mergeCell ref="X17:X18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P142:V142"/>
    <mergeCell ref="V12:W12"/>
    <mergeCell ref="A245:Z245"/>
    <mergeCell ref="A39:Z39"/>
    <mergeCell ref="A52:Z52"/>
    <mergeCell ref="D110:E110"/>
    <mergeCell ref="D44:E44"/>
    <mergeCell ref="D101:E101"/>
    <mergeCell ref="P175:T175"/>
    <mergeCell ref="P162:T162"/>
    <mergeCell ref="A86:O87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AB292:AB293"/>
    <mergeCell ref="A75:O76"/>
    <mergeCell ref="AD292:AD293"/>
    <mergeCell ref="D278:E278"/>
    <mergeCell ref="D163:E163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F5:G5"/>
    <mergeCell ref="P55:V55"/>
    <mergeCell ref="Q5:R5"/>
    <mergeCell ref="D107:E107"/>
    <mergeCell ref="P136:T136"/>
    <mergeCell ref="D171:E171"/>
    <mergeCell ref="Q6:R6"/>
    <mergeCell ref="Q13:R13"/>
    <mergeCell ref="P201:T201"/>
    <mergeCell ref="A125:O126"/>
    <mergeCell ref="P114:T114"/>
    <mergeCell ref="V6:W9"/>
    <mergeCell ref="D199:E199"/>
    <mergeCell ref="P109:T109"/>
    <mergeCell ref="Z17:Z18"/>
    <mergeCell ref="H10:M10"/>
    <mergeCell ref="H17:H18"/>
    <mergeCell ref="A157:O158"/>
    <mergeCell ref="A40:Z40"/>
    <mergeCell ref="D49:E49"/>
    <mergeCell ref="D41:E41"/>
    <mergeCell ref="D43:E43"/>
    <mergeCell ref="A145:Z145"/>
    <mergeCell ref="A139:Z139"/>
    <mergeCell ref="P80:V80"/>
    <mergeCell ref="D74:E74"/>
    <mergeCell ref="D130:E130"/>
    <mergeCell ref="D68:E68"/>
    <mergeCell ref="P148:V148"/>
    <mergeCell ref="P130:T130"/>
    <mergeCell ref="D136:E136"/>
    <mergeCell ref="P22:T22"/>
    <mergeCell ref="A88:Z88"/>
    <mergeCell ref="P54:V54"/>
    <mergeCell ref="D194:E194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34:T34"/>
    <mergeCell ref="P212:T212"/>
    <mergeCell ref="P90:T90"/>
    <mergeCell ref="P217:T217"/>
    <mergeCell ref="P103:V103"/>
    <mergeCell ref="A155:Z155"/>
    <mergeCell ref="P97:V97"/>
    <mergeCell ref="A176:O177"/>
    <mergeCell ref="A227:Z227"/>
    <mergeCell ref="D200:E200"/>
    <mergeCell ref="P200:T200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D186:E186"/>
    <mergeCell ref="D217:E217"/>
    <mergeCell ref="P84:T84"/>
    <mergeCell ref="O292:O293"/>
    <mergeCell ref="D277:E277"/>
    <mergeCell ref="P256:V256"/>
    <mergeCell ref="D292:D293"/>
    <mergeCell ref="P216:T216"/>
    <mergeCell ref="A210:Z210"/>
    <mergeCell ref="D201:E201"/>
    <mergeCell ref="P247:V247"/>
    <mergeCell ref="D181:E181"/>
    <mergeCell ref="A235:Z235"/>
    <mergeCell ref="P274:T274"/>
    <mergeCell ref="P193:T193"/>
    <mergeCell ref="P255:V255"/>
    <mergeCell ref="D269:E269"/>
    <mergeCell ref="A292:A293"/>
    <mergeCell ref="P263:T263"/>
    <mergeCell ref="A189:O190"/>
    <mergeCell ref="P285:V285"/>
    <mergeCell ref="P283:V283"/>
    <mergeCell ref="D271:E271"/>
    <mergeCell ref="P266:V266"/>
    <mergeCell ref="T5:U5"/>
    <mergeCell ref="V5:W5"/>
    <mergeCell ref="P102:V102"/>
    <mergeCell ref="D7:M7"/>
    <mergeCell ref="D8:M8"/>
    <mergeCell ref="H9:I9"/>
    <mergeCell ref="P24:V24"/>
    <mergeCell ref="A14:M14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242:E242"/>
    <mergeCell ref="P199:T199"/>
    <mergeCell ref="H292:H293"/>
    <mergeCell ref="J292:J293"/>
    <mergeCell ref="M292:M293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6:C6"/>
    <mergeCell ref="P118:T118"/>
    <mergeCell ref="A161:Z161"/>
    <mergeCell ref="D188:E188"/>
    <mergeCell ref="P126:V126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A26:Z26"/>
    <mergeCell ref="A78:Z78"/>
    <mergeCell ref="P153:V153"/>
    <mergeCell ref="A205:Z205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I292:I293"/>
    <mergeCell ref="W291:AB291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P92:T92"/>
    <mergeCell ref="P29:T29"/>
    <mergeCell ref="P271:T271"/>
    <mergeCell ref="P100:T100"/>
    <mergeCell ref="P265:T265"/>
    <mergeCell ref="P94:T94"/>
    <mergeCell ref="P44:T44"/>
    <mergeCell ref="A241:Z241"/>
    <mergeCell ref="P45:V45"/>
    <mergeCell ref="A228:Z228"/>
    <mergeCell ref="P95:T95"/>
    <mergeCell ref="P182:V182"/>
    <mergeCell ref="P38:V38"/>
    <mergeCell ref="A105:Z105"/>
    <mergeCell ref="D224:E224"/>
    <mergeCell ref="D246:E246"/>
    <mergeCell ref="A48:Z48"/>
    <mergeCell ref="P224:T224"/>
    <mergeCell ref="P225:V225"/>
    <mergeCell ref="P58:V58"/>
    <mergeCell ref="P244:V244"/>
    <mergeCell ref="D61:E61"/>
    <mergeCell ref="D109:E109"/>
    <mergeCell ref="D185:E185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190:V190"/>
    <mergeCell ref="F292:F293"/>
    <mergeCell ref="P223:T223"/>
    <mergeCell ref="A168:Z168"/>
    <mergeCell ref="D187:E187"/>
    <mergeCell ref="D281:E281"/>
    <mergeCell ref="Q292:Q293"/>
    <mergeCell ref="S292:S293"/>
    <mergeCell ref="P236:T236"/>
    <mergeCell ref="P273:T273"/>
    <mergeCell ref="D272:E272"/>
    <mergeCell ref="D274:E274"/>
    <mergeCell ref="P292:P293"/>
    <mergeCell ref="G292:G293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D280:E280"/>
    <mergeCell ref="P163:T163"/>
    <mergeCell ref="D263:E263"/>
    <mergeCell ref="A65:Z65"/>
    <mergeCell ref="A45:O46"/>
    <mergeCell ref="P59:V59"/>
    <mergeCell ref="P79:T79"/>
    <mergeCell ref="P73:T73"/>
    <mergeCell ref="P87:V87"/>
    <mergeCell ref="A83:Z83"/>
    <mergeCell ref="D79:E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8 X135:X136 X146 X151 X162 X175 X185:X188 X193:X194 X199 X201 X212 X216:X218 X223:X224 X230 X242 X246 X252 X259 X265 X269 X272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14 X123 X129:X130 X141 X156 X163 X169:X171 X181 X200 X202 X207 X236 X253:X254 X258 X263:X264 X270:X271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UNkt8WedJhhyDVLhLx4bY2bltRIPAsEgeXFke0+pvBZYH81fPEtYKbaVO0W6J4t9ODJmD7GHNTiivrtZ3Fw+bg==" saltValue="pDA4urSwuHktzkjatgbb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2025-09-26T12:01:10Z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