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D841EA-DB8C-4D04-A596-D5E5311789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Y69" i="1"/>
  <c r="Z69" i="1"/>
  <c r="BN67" i="1"/>
  <c r="Z75" i="1"/>
  <c r="BN79" i="1"/>
  <c r="BP79" i="1"/>
  <c r="Y80" i="1"/>
  <c r="Z86" i="1"/>
  <c r="BN84" i="1"/>
  <c r="Z97" i="1"/>
  <c r="Z103" i="1"/>
  <c r="BN101" i="1"/>
  <c r="BN22" i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6" i="1"/>
  <c r="BN194" i="1"/>
  <c r="Y55" i="1"/>
  <c r="Y54" i="1"/>
  <c r="BP53" i="1"/>
  <c r="Y59" i="1"/>
  <c r="Y58" i="1"/>
  <c r="BP57" i="1"/>
  <c r="BN57" i="1"/>
  <c r="BP131" i="1"/>
  <c r="BN131" i="1"/>
  <c r="BP163" i="1"/>
  <c r="BN163" i="1"/>
  <c r="Y178" i="1"/>
  <c r="Y177" i="1"/>
  <c r="BP176" i="1"/>
  <c r="BN176" i="1"/>
  <c r="BP218" i="1"/>
  <c r="BN218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X285" i="1"/>
  <c r="Y30" i="1"/>
  <c r="Y37" i="1"/>
  <c r="Z37" i="1"/>
  <c r="BN35" i="1"/>
  <c r="Z45" i="1"/>
  <c r="BN49" i="1"/>
  <c r="BP49" i="1"/>
  <c r="Y50" i="1"/>
  <c r="BN53" i="1"/>
  <c r="Y63" i="1"/>
  <c r="BP61" i="1"/>
  <c r="BN61" i="1"/>
  <c r="BP74" i="1"/>
  <c r="BN74" i="1"/>
  <c r="BP91" i="1"/>
  <c r="BN91" i="1"/>
  <c r="BP93" i="1"/>
  <c r="BN93" i="1"/>
  <c r="BP94" i="1"/>
  <c r="BN94" i="1"/>
  <c r="BP96" i="1"/>
  <c r="BN96" i="1"/>
  <c r="BP108" i="1"/>
  <c r="BN108" i="1"/>
  <c r="BP110" i="1"/>
  <c r="BN110" i="1"/>
  <c r="Z173" i="1"/>
  <c r="BP187" i="1"/>
  <c r="BN187" i="1"/>
  <c r="BP189" i="1"/>
  <c r="BN189" i="1"/>
  <c r="BP201" i="1"/>
  <c r="BN201" i="1"/>
  <c r="BP203" i="1"/>
  <c r="BN203" i="1"/>
  <c r="Y239" i="1"/>
  <c r="Y238" i="1"/>
  <c r="BP237" i="1"/>
  <c r="BN237" i="1"/>
  <c r="Y249" i="1"/>
  <c r="Y248" i="1"/>
  <c r="BP247" i="1"/>
  <c r="BN247" i="1"/>
  <c r="Z283" i="1"/>
  <c r="Z63" i="1"/>
  <c r="Y76" i="1"/>
  <c r="Y86" i="1"/>
  <c r="Y98" i="1"/>
  <c r="Y103" i="1"/>
  <c r="Y112" i="1"/>
  <c r="Z112" i="1"/>
  <c r="Y126" i="1"/>
  <c r="Y133" i="1"/>
  <c r="Y138" i="1"/>
  <c r="Z165" i="1"/>
  <c r="Y196" i="1"/>
  <c r="Y197" i="1"/>
  <c r="Z220" i="1"/>
  <c r="Z226" i="1"/>
  <c r="Z256" i="1"/>
  <c r="Y261" i="1"/>
  <c r="Y262" i="1"/>
  <c r="Z267" i="1"/>
  <c r="Y31" i="1"/>
  <c r="Y38" i="1"/>
  <c r="Y45" i="1"/>
  <c r="Y64" i="1"/>
  <c r="Y70" i="1"/>
  <c r="Y75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5" i="1"/>
  <c r="BN102" i="1"/>
  <c r="BN107" i="1"/>
  <c r="BP107" i="1"/>
  <c r="BN109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Z290" i="1" l="1"/>
  <c r="Y285" i="1"/>
  <c r="Y287" i="1"/>
  <c r="Y286" i="1"/>
  <c r="Y289" i="1"/>
  <c r="X288" i="1"/>
  <c r="Y288" i="1" l="1"/>
  <c r="A298" i="1"/>
  <c r="C298" i="1"/>
  <c r="B298" i="1"/>
</calcChain>
</file>

<file path=xl/sharedStrings.xml><?xml version="1.0" encoding="utf-8"?>
<sst xmlns="http://schemas.openxmlformats.org/spreadsheetml/2006/main" count="1282" uniqueCount="413">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</sst>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42" t="s">
        <v>0</v>
      </c>
      <c r="E1" s="308"/>
      <c r="F1" s="308"/>
      <c r="G1" s="12" t="s">
        <v>1</v>
      </c>
      <c r="H1" s="342" t="s">
        <v>2</v>
      </c>
      <c r="I1" s="308"/>
      <c r="J1" s="308"/>
      <c r="K1" s="308"/>
      <c r="L1" s="308"/>
      <c r="M1" s="308"/>
      <c r="N1" s="308"/>
      <c r="O1" s="308"/>
      <c r="P1" s="308"/>
      <c r="Q1" s="308"/>
      <c r="R1" s="307" t="s">
        <v>3</v>
      </c>
      <c r="S1" s="308"/>
      <c r="T1" s="3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64" t="s">
        <v>8</v>
      </c>
      <c r="B5" s="299"/>
      <c r="C5" s="300"/>
      <c r="D5" s="334"/>
      <c r="E5" s="335"/>
      <c r="F5" s="459" t="s">
        <v>9</v>
      </c>
      <c r="G5" s="300"/>
      <c r="H5" s="334" t="s">
        <v>412</v>
      </c>
      <c r="I5" s="423"/>
      <c r="J5" s="423"/>
      <c r="K5" s="423"/>
      <c r="L5" s="423"/>
      <c r="M5" s="335"/>
      <c r="N5" s="61"/>
      <c r="P5" s="24" t="s">
        <v>10</v>
      </c>
      <c r="Q5" s="463">
        <v>45929</v>
      </c>
      <c r="R5" s="358"/>
      <c r="T5" s="386" t="s">
        <v>11</v>
      </c>
      <c r="U5" s="282"/>
      <c r="V5" s="387" t="s">
        <v>12</v>
      </c>
      <c r="W5" s="358"/>
      <c r="AB5" s="51"/>
      <c r="AC5" s="51"/>
      <c r="AD5" s="51"/>
      <c r="AE5" s="51"/>
    </row>
    <row r="6" spans="1:32" s="270" customFormat="1" ht="24" customHeight="1" x14ac:dyDescent="0.2">
      <c r="A6" s="364" t="s">
        <v>13</v>
      </c>
      <c r="B6" s="299"/>
      <c r="C6" s="300"/>
      <c r="D6" s="425" t="s">
        <v>14</v>
      </c>
      <c r="E6" s="426"/>
      <c r="F6" s="426"/>
      <c r="G6" s="426"/>
      <c r="H6" s="426"/>
      <c r="I6" s="426"/>
      <c r="J6" s="426"/>
      <c r="K6" s="426"/>
      <c r="L6" s="426"/>
      <c r="M6" s="358"/>
      <c r="N6" s="62"/>
      <c r="P6" s="24" t="s">
        <v>15</v>
      </c>
      <c r="Q6" s="464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8" t="s">
        <v>17</v>
      </c>
      <c r="W6" s="316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8" t="str">
        <f>IFERROR(VLOOKUP(DeliveryAddress,Table,3,0),1)</f>
        <v>1</v>
      </c>
      <c r="E7" s="319"/>
      <c r="F7" s="319"/>
      <c r="G7" s="319"/>
      <c r="H7" s="319"/>
      <c r="I7" s="319"/>
      <c r="J7" s="319"/>
      <c r="K7" s="319"/>
      <c r="L7" s="319"/>
      <c r="M7" s="320"/>
      <c r="N7" s="63"/>
      <c r="P7" s="24"/>
      <c r="Q7" s="42"/>
      <c r="R7" s="42"/>
      <c r="T7" s="281"/>
      <c r="U7" s="282"/>
      <c r="V7" s="409"/>
      <c r="W7" s="410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93"/>
      <c r="C8" s="294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8">
        <v>0.41666666666666669</v>
      </c>
      <c r="R8" s="320"/>
      <c r="T8" s="281"/>
      <c r="U8" s="282"/>
      <c r="V8" s="409"/>
      <c r="W8" s="410"/>
      <c r="AB8" s="51"/>
      <c r="AC8" s="51"/>
      <c r="AD8" s="51"/>
      <c r="AE8" s="51"/>
    </row>
    <row r="9" spans="1:32" s="270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75"/>
      <c r="E9" s="340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M9" s="340"/>
      <c r="N9" s="268"/>
      <c r="P9" s="26" t="s">
        <v>21</v>
      </c>
      <c r="Q9" s="355"/>
      <c r="R9" s="356"/>
      <c r="T9" s="281"/>
      <c r="U9" s="282"/>
      <c r="V9" s="411"/>
      <c r="W9" s="412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75"/>
      <c r="E10" s="340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7"/>
      <c r="R11" s="358"/>
      <c r="U11" s="24" t="s">
        <v>27</v>
      </c>
      <c r="V11" s="431" t="s">
        <v>28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1" t="s">
        <v>29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300"/>
      <c r="N12" s="65"/>
      <c r="P12" s="24" t="s">
        <v>30</v>
      </c>
      <c r="Q12" s="368"/>
      <c r="R12" s="320"/>
      <c r="S12" s="23"/>
      <c r="U12" s="24"/>
      <c r="V12" s="308"/>
      <c r="W12" s="281"/>
      <c r="AB12" s="51"/>
      <c r="AC12" s="51"/>
      <c r="AD12" s="51"/>
      <c r="AE12" s="51"/>
    </row>
    <row r="13" spans="1:32" s="270" customFormat="1" ht="23.25" customHeight="1" x14ac:dyDescent="0.2">
      <c r="A13" s="381" t="s">
        <v>31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300"/>
      <c r="N13" s="65"/>
      <c r="O13" s="26"/>
      <c r="P13" s="26" t="s">
        <v>32</v>
      </c>
      <c r="Q13" s="431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1" t="s">
        <v>33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66"/>
      <c r="P15" s="379" t="s">
        <v>35</v>
      </c>
      <c r="Q15" s="308"/>
      <c r="R15" s="308"/>
      <c r="S15" s="308"/>
      <c r="T15" s="3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72" t="s">
        <v>38</v>
      </c>
      <c r="D17" s="313" t="s">
        <v>39</v>
      </c>
      <c r="E17" s="345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4"/>
      <c r="R17" s="344"/>
      <c r="S17" s="344"/>
      <c r="T17" s="345"/>
      <c r="U17" s="446" t="s">
        <v>51</v>
      </c>
      <c r="V17" s="300"/>
      <c r="W17" s="313" t="s">
        <v>52</v>
      </c>
      <c r="X17" s="313" t="s">
        <v>53</v>
      </c>
      <c r="Y17" s="448" t="s">
        <v>54</v>
      </c>
      <c r="Z17" s="417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54"/>
      <c r="AF17" s="45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6"/>
      <c r="E18" s="348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6"/>
      <c r="Q18" s="347"/>
      <c r="R18" s="347"/>
      <c r="S18" s="347"/>
      <c r="T18" s="348"/>
      <c r="U18" s="70" t="s">
        <v>61</v>
      </c>
      <c r="V18" s="70" t="s">
        <v>62</v>
      </c>
      <c r="W18" s="314"/>
      <c r="X18" s="314"/>
      <c r="Y18" s="449"/>
      <c r="Z18" s="418"/>
      <c r="AA18" s="401"/>
      <c r="AB18" s="401"/>
      <c r="AC18" s="401"/>
      <c r="AD18" s="456"/>
      <c r="AE18" s="457"/>
      <c r="AF18" s="458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29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29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4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42</v>
      </c>
      <c r="Y28" s="27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14</v>
      </c>
      <c r="Y29" s="27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56</v>
      </c>
      <c r="Y30" s="278">
        <f>IFERROR(SUM(Y28:Y29),"0")</f>
        <v>56</v>
      </c>
      <c r="Z30" s="278">
        <f>IFERROR(IF(Z28="",0,Z28),"0")+IFERROR(IF(Z29="",0,Z29),"0")</f>
        <v>0.52695999999999998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84</v>
      </c>
      <c r="Y31" s="278">
        <f>IFERROR(SUMPRODUCT(Y28:Y29*H28:H29),"0")</f>
        <v>84</v>
      </c>
      <c r="Z31" s="37"/>
      <c r="AA31" s="279"/>
      <c r="AB31" s="279"/>
      <c r="AC31" s="279"/>
    </row>
    <row r="32" spans="1:68" ht="16.5" hidden="1" customHeight="1" x14ac:dyDescent="0.25">
      <c r="A32" s="29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24</v>
      </c>
      <c r="Y36" s="27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36</v>
      </c>
      <c r="Y37" s="278">
        <f>IFERROR(SUM(Y34:Y36),"0")</f>
        <v>36</v>
      </c>
      <c r="Z37" s="278">
        <f>IFERROR(IF(Z34="",0,Z34),"0")+IFERROR(IF(Z35="",0,Z35),"0")+IFERROR(IF(Z36="",0,Z36),"0")</f>
        <v>0.55800000000000005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201.59999999999997</v>
      </c>
      <c r="Y38" s="278">
        <f>IFERROR(SUMPRODUCT(Y34:Y36*H34:H36),"0")</f>
        <v>201.59999999999997</v>
      </c>
      <c r="Z38" s="37"/>
      <c r="AA38" s="279"/>
      <c r="AB38" s="279"/>
      <c r="AC38" s="279"/>
    </row>
    <row r="39" spans="1:68" ht="16.5" hidden="1" customHeight="1" x14ac:dyDescent="0.25">
      <c r="A39" s="29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hidden="1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0</v>
      </c>
      <c r="Y46" s="278">
        <f>IFERROR(SUMPRODUCT(Y41:Y44*H41:H44),"0")</f>
        <v>0</v>
      </c>
      <c r="Z46" s="37"/>
      <c r="AA46" s="279"/>
      <c r="AB46" s="279"/>
      <c r="AC46" s="279"/>
    </row>
    <row r="47" spans="1:68" ht="16.5" hidden="1" customHeight="1" x14ac:dyDescent="0.25">
      <c r="A47" s="29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hidden="1" customHeight="1" x14ac:dyDescent="0.25">
      <c r="A71" s="29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48</v>
      </c>
      <c r="Y74" s="277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48</v>
      </c>
      <c r="Y75" s="278">
        <f>IFERROR(SUM(Y73:Y74),"0")</f>
        <v>48</v>
      </c>
      <c r="Z75" s="278">
        <f>IFERROR(IF(Z73="",0,Z73),"0")+IFERROR(IF(Z74="",0,Z74),"0")</f>
        <v>0.41567999999999994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240</v>
      </c>
      <c r="Y76" s="278">
        <f>IFERROR(SUMPRODUCT(Y73:Y74*H73:H74),"0")</f>
        <v>240</v>
      </c>
      <c r="Z76" s="37"/>
      <c r="AA76" s="279"/>
      <c r="AB76" s="279"/>
      <c r="AC76" s="279"/>
    </row>
    <row r="77" spans="1:68" ht="16.5" hidden="1" customHeight="1" x14ac:dyDescent="0.25">
      <c r="A77" s="297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hidden="1" customHeight="1" x14ac:dyDescent="0.25">
      <c r="A82" s="297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98</v>
      </c>
      <c r="Y84" s="277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98</v>
      </c>
      <c r="Y86" s="278">
        <f>IFERROR(SUM(Y84:Y85),"0")</f>
        <v>98</v>
      </c>
      <c r="Z86" s="278">
        <f>IFERROR(IF(Z84="",0,Z84),"0")+IFERROR(IF(Z85="",0,Z85),"0")</f>
        <v>1.75224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352.8</v>
      </c>
      <c r="Y87" s="278">
        <f>IFERROR(SUMPRODUCT(Y84:Y85*H84:H85),"0")</f>
        <v>352.8</v>
      </c>
      <c r="Z87" s="37"/>
      <c r="AA87" s="279"/>
      <c r="AB87" s="279"/>
      <c r="AC87" s="279"/>
    </row>
    <row r="88" spans="1:68" ht="16.5" hidden="1" customHeight="1" x14ac:dyDescent="0.25">
      <c r="A88" s="297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14</v>
      </c>
      <c r="Y90" s="277">
        <f t="shared" ref="Y90:Y96" si="0">IFERROR(IF(X90="","",X90),"")</f>
        <v>14</v>
      </c>
      <c r="Z90" s="36">
        <f t="shared" ref="Z90:Z96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50.170400000000001</v>
      </c>
      <c r="BN90" s="67">
        <f t="shared" ref="BN90:BN96" si="3">IFERROR(Y90*I90,"0")</f>
        <v>50.170400000000001</v>
      </c>
      <c r="BO90" s="67">
        <f t="shared" ref="BO90:BO96" si="4">IFERROR(X90/J90,"0")</f>
        <v>0.2</v>
      </c>
      <c r="BP90" s="67">
        <f t="shared" ref="BP90:BP96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2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42</v>
      </c>
      <c r="Y92" s="277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70</v>
      </c>
      <c r="Y93" s="277">
        <f t="shared" si="0"/>
        <v>70</v>
      </c>
      <c r="Z93" s="36">
        <f t="shared" si="1"/>
        <v>1.2516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196</v>
      </c>
      <c r="Y97" s="278">
        <f>IFERROR(SUM(Y90:Y96),"0")</f>
        <v>196</v>
      </c>
      <c r="Z97" s="278">
        <f>IFERROR(IF(Z90="",0,Z90),"0")+IFERROR(IF(Z91="",0,Z91),"0")+IFERROR(IF(Z92="",0,Z92),"0")+IFERROR(IF(Z93="",0,Z93),"0")+IFERROR(IF(Z94="",0,Z94),"0")+IFERROR(IF(Z95="",0,Z95),"0")+IFERROR(IF(Z96="",0,Z96),"0")</f>
        <v>3.50448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564.48</v>
      </c>
      <c r="Y98" s="278">
        <f>IFERROR(SUMPRODUCT(Y90:Y96*H90:H96),"0")</f>
        <v>564.48</v>
      </c>
      <c r="Z98" s="37"/>
      <c r="AA98" s="279"/>
      <c r="AB98" s="279"/>
      <c r="AC98" s="279"/>
    </row>
    <row r="99" spans="1:68" ht="16.5" hidden="1" customHeight="1" x14ac:dyDescent="0.25">
      <c r="A99" s="297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hidden="1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14</v>
      </c>
      <c r="Y101" s="277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14</v>
      </c>
      <c r="Y102" s="277">
        <f>IFERROR(IF(X102="","",X102),"")</f>
        <v>14</v>
      </c>
      <c r="Z102" s="36">
        <f>IFERROR(IF(X102="","",X102*0.01788),"")</f>
        <v>0.25031999999999999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59.415999999999997</v>
      </c>
      <c r="BN102" s="67">
        <f>IFERROR(Y102*I102,"0")</f>
        <v>59.415999999999997</v>
      </c>
      <c r="BO102" s="67">
        <f>IFERROR(X102/J102,"0")</f>
        <v>0.2</v>
      </c>
      <c r="BP102" s="67">
        <f>IFERROR(Y102/J102,"0")</f>
        <v>0.2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28</v>
      </c>
      <c r="Y103" s="278">
        <f>IFERROR(SUM(Y101:Y102),"0")</f>
        <v>28</v>
      </c>
      <c r="Z103" s="278">
        <f>IFERROR(IF(Z101="",0,Z101),"0")+IFERROR(IF(Z102="",0,Z102),"0")</f>
        <v>0.38135999999999998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80.64</v>
      </c>
      <c r="Y104" s="278">
        <f>IFERROR(SUMPRODUCT(Y101:Y102*H101:H102),"0")</f>
        <v>80.64</v>
      </c>
      <c r="Z104" s="37"/>
      <c r="AA104" s="279"/>
      <c r="AB104" s="279"/>
      <c r="AC104" s="279"/>
    </row>
    <row r="105" spans="1:68" ht="16.5" hidden="1" customHeight="1" x14ac:dyDescent="0.25">
      <c r="A105" s="297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hidden="1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hidden="1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12</v>
      </c>
      <c r="Y108" s="277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12</v>
      </c>
      <c r="Y109" s="277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36</v>
      </c>
      <c r="Y111" s="277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72</v>
      </c>
      <c r="Y112" s="278">
        <f>IFERROR(SUM(Y107:Y111),"0")</f>
        <v>72</v>
      </c>
      <c r="Z112" s="278">
        <f>IFERROR(IF(Z107="",0,Z107),"0")+IFERROR(IF(Z108="",0,Z108),"0")+IFERROR(IF(Z109="",0,Z109),"0")+IFERROR(IF(Z110="",0,Z110),"0")+IFERROR(IF(Z111="",0,Z111),"0")</f>
        <v>1.1160000000000001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489.6</v>
      </c>
      <c r="Y113" s="278">
        <f>IFERROR(SUMPRODUCT(Y107:Y111*H107:H111),"0")</f>
        <v>489.6</v>
      </c>
      <c r="Z113" s="37"/>
      <c r="AA113" s="279"/>
      <c r="AB113" s="279"/>
      <c r="AC113" s="279"/>
    </row>
    <row r="114" spans="1:68" ht="14.25" hidden="1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9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7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70</v>
      </c>
      <c r="Y124" s="277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98</v>
      </c>
      <c r="Y125" s="277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168</v>
      </c>
      <c r="Y126" s="278">
        <f>IFERROR(SUM(Y124:Y125),"0")</f>
        <v>168</v>
      </c>
      <c r="Z126" s="278">
        <f>IFERROR(IF(Z124="",0,Z124),"0")+IFERROR(IF(Z125="",0,Z125),"0")</f>
        <v>3.0038400000000003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504</v>
      </c>
      <c r="Y127" s="278">
        <f>IFERROR(SUMPRODUCT(Y124:Y125*H124:H125),"0")</f>
        <v>504</v>
      </c>
      <c r="Z127" s="37"/>
      <c r="AA127" s="279"/>
      <c r="AB127" s="279"/>
      <c r="AC127" s="279"/>
    </row>
    <row r="128" spans="1:68" ht="16.5" hidden="1" customHeight="1" x14ac:dyDescent="0.25">
      <c r="A128" s="297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14</v>
      </c>
      <c r="Y131" s="27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28</v>
      </c>
      <c r="Y132" s="278">
        <f>IFERROR(SUM(Y130:Y131),"0")</f>
        <v>28</v>
      </c>
      <c r="Z132" s="278">
        <f>IFERROR(IF(Z130="",0,Z130),"0")+IFERROR(IF(Z131="",0,Z131),"0")</f>
        <v>0.50063999999999997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84</v>
      </c>
      <c r="Y133" s="278">
        <f>IFERROR(SUMPRODUCT(Y130:Y131*H130:H131),"0")</f>
        <v>84</v>
      </c>
      <c r="Z133" s="37"/>
      <c r="AA133" s="279"/>
      <c r="AB133" s="279"/>
      <c r="AC133" s="279"/>
    </row>
    <row r="134" spans="1:68" ht="16.5" hidden="1" customHeight="1" x14ac:dyDescent="0.25">
      <c r="A134" s="297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7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14</v>
      </c>
      <c r="Y137" s="277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28</v>
      </c>
      <c r="Y138" s="278">
        <f>IFERROR(SUM(Y136:Y137),"0")</f>
        <v>28</v>
      </c>
      <c r="Z138" s="278">
        <f>IFERROR(IF(Z136="",0,Z136),"0")+IFERROR(IF(Z137="",0,Z137),"0")</f>
        <v>0.50063999999999997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67.2</v>
      </c>
      <c r="Y139" s="278">
        <f>IFERROR(SUMPRODUCT(Y136:Y137*H136:H137),"0")</f>
        <v>67.2</v>
      </c>
      <c r="Z139" s="37"/>
      <c r="AA139" s="279"/>
      <c r="AB139" s="279"/>
      <c r="AC139" s="279"/>
    </row>
    <row r="140" spans="1:68" ht="16.5" hidden="1" customHeight="1" x14ac:dyDescent="0.25">
      <c r="A140" s="297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hidden="1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hidden="1" customHeight="1" x14ac:dyDescent="0.25">
      <c r="A145" s="297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7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7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3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14</v>
      </c>
      <c r="Y157" s="277">
        <f>IFERROR(IF(X157="","",X157),"")</f>
        <v>14</v>
      </c>
      <c r="Z157" s="36">
        <f>IFERROR(IF(X157="","",X157*0.00941),"")</f>
        <v>0.13174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29.425199999999997</v>
      </c>
      <c r="BN157" s="67">
        <f>IFERROR(Y157*I157,"0")</f>
        <v>29.425199999999997</v>
      </c>
      <c r="BO157" s="67">
        <f>IFERROR(X157/J157,"0")</f>
        <v>0.1</v>
      </c>
      <c r="BP157" s="67">
        <f>IFERROR(Y157/J157,"0")</f>
        <v>0.1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14</v>
      </c>
      <c r="Y158" s="278">
        <f>IFERROR(SUM(Y157:Y157),"0")</f>
        <v>14</v>
      </c>
      <c r="Z158" s="278">
        <f>IFERROR(IF(Z157="",0,Z157),"0")</f>
        <v>0.13174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23.52</v>
      </c>
      <c r="Y159" s="278">
        <f>IFERROR(SUMPRODUCT(Y157:Y157*H157:H157),"0")</f>
        <v>23.52</v>
      </c>
      <c r="Z159" s="37"/>
      <c r="AA159" s="279"/>
      <c r="AB159" s="279"/>
      <c r="AC159" s="279"/>
    </row>
    <row r="160" spans="1:68" ht="27.75" hidden="1" customHeight="1" x14ac:dyDescent="0.2">
      <c r="A160" s="331" t="s">
        <v>231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297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3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hidden="1" customHeight="1" x14ac:dyDescent="0.2">
      <c r="A167" s="331" t="s">
        <v>240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297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42</v>
      </c>
      <c r="Y170" s="277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56</v>
      </c>
      <c r="Y171" s="277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14</v>
      </c>
      <c r="Y172" s="277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112</v>
      </c>
      <c r="Y173" s="278">
        <f>IFERROR(SUM(Y170:Y172),"0")</f>
        <v>112</v>
      </c>
      <c r="Z173" s="278">
        <f>IFERROR(IF(Z170="",0,Z170),"0")+IFERROR(IF(Z171="",0,Z171),"0")+IFERROR(IF(Z172="",0,Z172),"0")</f>
        <v>2.0025599999999999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336</v>
      </c>
      <c r="Y174" s="278">
        <f>IFERROR(SUMPRODUCT(Y170:Y172*H170:H172),"0")</f>
        <v>336</v>
      </c>
      <c r="Z174" s="37"/>
      <c r="AA174" s="279"/>
      <c r="AB174" s="279"/>
      <c r="AC174" s="279"/>
    </row>
    <row r="175" spans="1:68" ht="14.25" hidden="1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3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31" t="s">
        <v>259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297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6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hidden="1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7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7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7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59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120</v>
      </c>
      <c r="Y208" s="277">
        <f>IFERROR(IF(X208="","",X208),"")</f>
        <v>120</v>
      </c>
      <c r="Z208" s="36">
        <f>IFERROR(IF(X208="","",X208*0.0155),"")</f>
        <v>1.8599999999999999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627.6</v>
      </c>
      <c r="BN208" s="67">
        <f>IFERROR(Y208*I208,"0")</f>
        <v>627.6</v>
      </c>
      <c r="BO208" s="67">
        <f>IFERROR(X208/J208,"0")</f>
        <v>1.4285714285714286</v>
      </c>
      <c r="BP208" s="67">
        <f>IFERROR(Y208/J208,"0")</f>
        <v>1.4285714285714286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120</v>
      </c>
      <c r="Y209" s="278">
        <f>IFERROR(SUM(Y208:Y208),"0")</f>
        <v>120</v>
      </c>
      <c r="Z209" s="278">
        <f>IFERROR(IF(Z208="",0,Z208),"0")</f>
        <v>1.8599999999999999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600</v>
      </c>
      <c r="Y210" s="278">
        <f>IFERROR(SUMPRODUCT(Y208:Y208*H208:H208),"0")</f>
        <v>600</v>
      </c>
      <c r="Z210" s="37"/>
      <c r="AA210" s="279"/>
      <c r="AB210" s="279"/>
      <c r="AC210" s="279"/>
    </row>
    <row r="211" spans="1:68" ht="16.5" hidden="1" customHeight="1" x14ac:dyDescent="0.25">
      <c r="A211" s="297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hidden="1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hidden="1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hidden="1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hidden="1" customHeight="1" x14ac:dyDescent="0.25">
      <c r="A222" s="297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31" t="s">
        <v>316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297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31" t="s">
        <v>321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297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hidden="1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hidden="1" customHeight="1" x14ac:dyDescent="0.2">
      <c r="A240" s="331" t="s">
        <v>325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48"/>
      <c r="AB240" s="48"/>
      <c r="AC240" s="48"/>
    </row>
    <row r="241" spans="1:68" ht="16.5" hidden="1" customHeight="1" x14ac:dyDescent="0.25">
      <c r="A241" s="297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31" t="s">
        <v>333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48"/>
      <c r="AB250" s="48"/>
      <c r="AC250" s="48"/>
    </row>
    <row r="251" spans="1:68" ht="16.5" hidden="1" customHeight="1" x14ac:dyDescent="0.25">
      <c r="A251" s="297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48</v>
      </c>
      <c r="Y259" s="27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300.48</v>
      </c>
      <c r="BN259" s="67">
        <f>IFERROR(Y259*I259,"0")</f>
        <v>300.48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48</v>
      </c>
      <c r="Y261" s="278">
        <f>IFERROR(SUM(Y259:Y260),"0")</f>
        <v>48</v>
      </c>
      <c r="Z261" s="278">
        <f>IFERROR(IF(Z259="",0,Z259),"0")+IFERROR(IF(Z260="",0,Z260),"0")</f>
        <v>0.74399999999999999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288</v>
      </c>
      <c r="Y262" s="278">
        <f>IFERROR(SUMPRODUCT(Y259:Y260*H259:H260),"0")</f>
        <v>288</v>
      </c>
      <c r="Z262" s="37"/>
      <c r="AA262" s="279"/>
      <c r="AB262" s="279"/>
      <c r="AC262" s="279"/>
    </row>
    <row r="263" spans="1:68" ht="14.25" hidden="1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96</v>
      </c>
      <c r="Y265" s="277">
        <f>IFERROR(IF(X265="","",X265),"")</f>
        <v>96</v>
      </c>
      <c r="Z265" s="36">
        <f>IFERROR(IF(X265="","",X265*0.0155),"")</f>
        <v>1.488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502.56000000000006</v>
      </c>
      <c r="BN265" s="67">
        <f>IFERROR(Y265*I265,"0")</f>
        <v>502.56000000000006</v>
      </c>
      <c r="BO265" s="67">
        <f>IFERROR(X265/J265,"0")</f>
        <v>1.1428571428571428</v>
      </c>
      <c r="BP265" s="67">
        <f>IFERROR(Y265/J265,"0")</f>
        <v>1.1428571428571428</v>
      </c>
    </row>
    <row r="266" spans="1:68" ht="27" hidden="1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96</v>
      </c>
      <c r="Y267" s="278">
        <f>IFERROR(SUM(Y264:Y266),"0")</f>
        <v>96</v>
      </c>
      <c r="Z267" s="278">
        <f>IFERROR(IF(Z264="",0,Z264),"0")+IFERROR(IF(Z265="",0,Z265),"0")+IFERROR(IF(Z266="",0,Z266),"0")</f>
        <v>1.488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480</v>
      </c>
      <c r="Y268" s="278">
        <f>IFERROR(SUMPRODUCT(Y264:Y266*H264:H266),"0")</f>
        <v>480</v>
      </c>
      <c r="Z268" s="37"/>
      <c r="AA268" s="279"/>
      <c r="AB268" s="279"/>
      <c r="AC268" s="279"/>
    </row>
    <row r="269" spans="1:68" ht="14.25" hidden="1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28</v>
      </c>
      <c r="Y271" s="277">
        <f t="shared" si="6"/>
        <v>28</v>
      </c>
      <c r="Z271" s="36">
        <f>IFERROR(IF(X271="","",X271*0.00936),"")</f>
        <v>0.26207999999999998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108.976</v>
      </c>
      <c r="BN271" s="67">
        <f t="shared" si="8"/>
        <v>108.976</v>
      </c>
      <c r="BO271" s="67">
        <f t="shared" si="9"/>
        <v>0.22222222222222221</v>
      </c>
      <c r="BP271" s="67">
        <f t="shared" si="10"/>
        <v>0.22222222222222221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6"/>
        <v>12</v>
      </c>
      <c r="Z272" s="36">
        <f>IFERROR(IF(X272="","",X272*0.0155),"")</f>
        <v>0.186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68.820000000000007</v>
      </c>
      <c r="BN272" s="67">
        <f t="shared" si="8"/>
        <v>68.820000000000007</v>
      </c>
      <c r="BO272" s="67">
        <f t="shared" si="9"/>
        <v>0.14285714285714285</v>
      </c>
      <c r="BP272" s="67">
        <f t="shared" si="10"/>
        <v>0.14285714285714285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14</v>
      </c>
      <c r="Y273" s="277">
        <f t="shared" si="6"/>
        <v>14</v>
      </c>
      <c r="Z273" s="36">
        <f t="shared" ref="Z273:Z278" si="11">IFERROR(IF(X273="","",X273*0.00936),"")</f>
        <v>0.13103999999999999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44.688000000000002</v>
      </c>
      <c r="BN273" s="67">
        <f t="shared" si="8"/>
        <v>44.688000000000002</v>
      </c>
      <c r="BO273" s="67">
        <f t="shared" si="9"/>
        <v>0.1111111111111111</v>
      </c>
      <c r="BP273" s="67">
        <f t="shared" si="10"/>
        <v>0.1111111111111111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14</v>
      </c>
      <c r="Y274" s="277">
        <f t="shared" si="6"/>
        <v>14</v>
      </c>
      <c r="Z274" s="36">
        <f t="shared" si="11"/>
        <v>0.13103999999999999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54.488</v>
      </c>
      <c r="BN274" s="67">
        <f t="shared" si="8"/>
        <v>54.488</v>
      </c>
      <c r="BO274" s="67">
        <f t="shared" si="9"/>
        <v>0.1111111111111111</v>
      </c>
      <c r="BP274" s="67">
        <f t="shared" si="10"/>
        <v>0.1111111111111111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29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68</v>
      </c>
      <c r="Y283" s="278">
        <f>IFERROR(SUM(Y270:Y282),"0")</f>
        <v>68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0.7101599999999999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263.40000000000003</v>
      </c>
      <c r="Y284" s="278">
        <f>IFERROR(SUMPRODUCT(Y270:Y282*H270:H282),"0")</f>
        <v>263.40000000000003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298" t="s">
        <v>383</v>
      </c>
      <c r="Q285" s="299"/>
      <c r="R285" s="299"/>
      <c r="S285" s="299"/>
      <c r="T285" s="299"/>
      <c r="U285" s="299"/>
      <c r="V285" s="300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4868.2799999999988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4868.2799999999988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298" t="s">
        <v>384</v>
      </c>
      <c r="Q286" s="299"/>
      <c r="R286" s="299"/>
      <c r="S286" s="299"/>
      <c r="T286" s="299"/>
      <c r="U286" s="299"/>
      <c r="V286" s="300"/>
      <c r="W286" s="37" t="s">
        <v>74</v>
      </c>
      <c r="X286" s="278">
        <f>IFERROR(SUM(BM22:BM282),"0")</f>
        <v>5449.2956000000004</v>
      </c>
      <c r="Y286" s="278">
        <f>IFERROR(SUM(BN22:BN282),"0")</f>
        <v>5449.2956000000004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298" t="s">
        <v>385</v>
      </c>
      <c r="Q287" s="299"/>
      <c r="R287" s="299"/>
      <c r="S287" s="299"/>
      <c r="T287" s="299"/>
      <c r="U287" s="299"/>
      <c r="V287" s="300"/>
      <c r="W287" s="37" t="s">
        <v>386</v>
      </c>
      <c r="X287" s="38">
        <f>ROUNDUP(SUM(BO22:BO282),0)</f>
        <v>16</v>
      </c>
      <c r="Y287" s="38">
        <f>ROUNDUP(SUM(BP22:BP282),0)</f>
        <v>16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298" t="s">
        <v>387</v>
      </c>
      <c r="Q288" s="299"/>
      <c r="R288" s="299"/>
      <c r="S288" s="299"/>
      <c r="T288" s="299"/>
      <c r="U288" s="299"/>
      <c r="V288" s="300"/>
      <c r="W288" s="37" t="s">
        <v>74</v>
      </c>
      <c r="X288" s="278">
        <f>GrossWeightTotal+PalletQtyTotal*25</f>
        <v>5849.2956000000004</v>
      </c>
      <c r="Y288" s="278">
        <f>GrossWeightTotalR+PalletQtyTotalR*25</f>
        <v>5849.2956000000004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298" t="s">
        <v>388</v>
      </c>
      <c r="Q289" s="299"/>
      <c r="R289" s="299"/>
      <c r="S289" s="299"/>
      <c r="T289" s="299"/>
      <c r="U289" s="299"/>
      <c r="V289" s="300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1268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1268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298" t="s">
        <v>389</v>
      </c>
      <c r="Q290" s="299"/>
      <c r="R290" s="299"/>
      <c r="S290" s="299"/>
      <c r="T290" s="299"/>
      <c r="U290" s="299"/>
      <c r="V290" s="300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19.904780000000002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9" t="s">
        <v>75</v>
      </c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3"/>
      <c r="U292" s="273" t="s">
        <v>231</v>
      </c>
      <c r="V292" s="273" t="s">
        <v>240</v>
      </c>
      <c r="W292" s="309" t="s">
        <v>259</v>
      </c>
      <c r="X292" s="362"/>
      <c r="Y292" s="362"/>
      <c r="Z292" s="362"/>
      <c r="AA292" s="362"/>
      <c r="AB292" s="363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3" t="s">
        <v>392</v>
      </c>
      <c r="B293" s="309" t="s">
        <v>63</v>
      </c>
      <c r="C293" s="309" t="s">
        <v>76</v>
      </c>
      <c r="D293" s="309" t="s">
        <v>87</v>
      </c>
      <c r="E293" s="309" t="s">
        <v>97</v>
      </c>
      <c r="F293" s="309" t="s">
        <v>108</v>
      </c>
      <c r="G293" s="309" t="s">
        <v>133</v>
      </c>
      <c r="H293" s="309" t="s">
        <v>140</v>
      </c>
      <c r="I293" s="309" t="s">
        <v>144</v>
      </c>
      <c r="J293" s="309" t="s">
        <v>152</v>
      </c>
      <c r="K293" s="309" t="s">
        <v>169</v>
      </c>
      <c r="L293" s="309" t="s">
        <v>175</v>
      </c>
      <c r="M293" s="309" t="s">
        <v>195</v>
      </c>
      <c r="N293" s="274"/>
      <c r="O293" s="309" t="s">
        <v>203</v>
      </c>
      <c r="P293" s="309" t="s">
        <v>210</v>
      </c>
      <c r="Q293" s="309" t="s">
        <v>215</v>
      </c>
      <c r="R293" s="309" t="s">
        <v>219</v>
      </c>
      <c r="S293" s="309" t="s">
        <v>222</v>
      </c>
      <c r="T293" s="309" t="s">
        <v>227</v>
      </c>
      <c r="U293" s="309" t="s">
        <v>232</v>
      </c>
      <c r="V293" s="309" t="s">
        <v>241</v>
      </c>
      <c r="W293" s="309" t="s">
        <v>260</v>
      </c>
      <c r="X293" s="309" t="s">
        <v>276</v>
      </c>
      <c r="Y293" s="309" t="s">
        <v>283</v>
      </c>
      <c r="Z293" s="309" t="s">
        <v>294</v>
      </c>
      <c r="AA293" s="309" t="s">
        <v>299</v>
      </c>
      <c r="AB293" s="309" t="s">
        <v>310</v>
      </c>
      <c r="AC293" s="309" t="s">
        <v>317</v>
      </c>
      <c r="AD293" s="309" t="s">
        <v>322</v>
      </c>
      <c r="AE293" s="309" t="s">
        <v>326</v>
      </c>
      <c r="AF293" s="309" t="s">
        <v>333</v>
      </c>
    </row>
    <row r="294" spans="1:32" ht="13.5" customHeight="1" thickBot="1" x14ac:dyDescent="0.25">
      <c r="A294" s="354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274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84</v>
      </c>
      <c r="D295" s="46">
        <f>IFERROR(X34*H34,"0")+IFERROR(X35*H35,"0")+IFERROR(X36*H36,"0")</f>
        <v>201.59999999999997</v>
      </c>
      <c r="E295" s="46">
        <f>IFERROR(X41*H41,"0")+IFERROR(X42*H42,"0")+IFERROR(X43*H43,"0")+IFERROR(X44*H44,"0")</f>
        <v>0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240</v>
      </c>
      <c r="H295" s="46">
        <f>IFERROR(X79*H79,"0")</f>
        <v>50.4</v>
      </c>
      <c r="I295" s="46">
        <f>IFERROR(X84*H84,"0")+IFERROR(X85*H85,"0")</f>
        <v>352.8</v>
      </c>
      <c r="J295" s="46">
        <f>IFERROR(X90*H90,"0")+IFERROR(X91*H91,"0")+IFERROR(X92*H92,"0")+IFERROR(X93*H93,"0")+IFERROR(X94*H94,"0")+IFERROR(X95*H95,"0")+IFERROR(X96*H96,"0")</f>
        <v>564.48</v>
      </c>
      <c r="K295" s="46">
        <f>IFERROR(X101*H101,"0")+IFERROR(X102*H102,"0")</f>
        <v>80.64</v>
      </c>
      <c r="L295" s="46">
        <f>IFERROR(X107*H107,"0")+IFERROR(X108*H108,"0")+IFERROR(X109*H109,"0")+IFERROR(X110*H110,"0")+IFERROR(X111*H111,"0")+IFERROR(X115*H115,"0")+IFERROR(X119*H119,"0")</f>
        <v>489.6</v>
      </c>
      <c r="M295" s="46">
        <f>IFERROR(X124*H124,"0")+IFERROR(X125*H125,"0")</f>
        <v>504</v>
      </c>
      <c r="N295" s="274"/>
      <c r="O295" s="46">
        <f>IFERROR(X130*H130,"0")+IFERROR(X131*H131,"0")</f>
        <v>84</v>
      </c>
      <c r="P295" s="46">
        <f>IFERROR(X136*H136,"0")+IFERROR(X137*H137,"0")</f>
        <v>67.2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23.52</v>
      </c>
      <c r="U295" s="46">
        <f>IFERROR(X163*H163,"0")+IFERROR(X164*H164,"0")</f>
        <v>120</v>
      </c>
      <c r="V295" s="46">
        <f>IFERROR(X170*H170,"0")+IFERROR(X171*H171,"0")+IFERROR(X172*H172,"0")+IFERROR(X176*H176,"0")</f>
        <v>336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600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1031.4000000000001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1651.2</v>
      </c>
      <c r="B298" s="60">
        <f>SUMPRODUCT(--(BB:BB="ПГП"),--(W:W="кор"),H:H,Y:Y)+SUMPRODUCT(--(BB:BB="ПГП"),--(W:W="кг"),Y:Y)</f>
        <v>3217.08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8,00"/>
        <filter val="112,00"/>
        <filter val="12,00"/>
        <filter val="120,00"/>
        <filter val="14,00"/>
        <filter val="16"/>
        <filter val="168,00"/>
        <filter val="196,00"/>
        <filter val="201,60"/>
        <filter val="23,52"/>
        <filter val="24,00"/>
        <filter val="240,00"/>
        <filter val="263,40"/>
        <filter val="28,00"/>
        <filter val="288,00"/>
        <filter val="336,00"/>
        <filter val="352,80"/>
        <filter val="36,00"/>
        <filter val="38,64"/>
        <filter val="4 868,28"/>
        <filter val="42,00"/>
        <filter val="48,00"/>
        <filter val="480,00"/>
        <filter val="489,60"/>
        <filter val="5 449,30"/>
        <filter val="5 849,30"/>
        <filter val="50,40"/>
        <filter val="504,00"/>
        <filter val="56,00"/>
        <filter val="564,48"/>
        <filter val="600,00"/>
        <filter val="67,20"/>
        <filter val="68,00"/>
        <filter val="70,00"/>
        <filter val="72,00"/>
        <filter val="80,64"/>
        <filter val="84,00"/>
        <filter val="96,00"/>
        <filter val="98,00"/>
      </filters>
    </filterColumn>
    <filterColumn colId="29" showButton="0"/>
    <filterColumn colId="30" showButton="0"/>
  </autoFilter>
  <mergeCells count="513"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AB293:AB294"/>
    <mergeCell ref="A21:Z21"/>
    <mergeCell ref="A129:Z129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128:Z128"/>
    <mergeCell ref="P218:T218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A8:C8"/>
    <mergeCell ref="A10:C10"/>
    <mergeCell ref="A9:C9"/>
    <mergeCell ref="P125:T125"/>
    <mergeCell ref="D202:E202"/>
    <mergeCell ref="A179:Z179"/>
    <mergeCell ref="P70:V70"/>
    <mergeCell ref="A156:Z156"/>
    <mergeCell ref="P116:V116"/>
    <mergeCell ref="P103:V103"/>
    <mergeCell ref="D107:E107"/>
    <mergeCell ref="P136:T136"/>
    <mergeCell ref="P69:V69"/>
    <mergeCell ref="D42:E42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P43:T43"/>
    <mergeCell ref="D157:E157"/>
    <mergeCell ref="D274:E274"/>
    <mergeCell ref="A105:Z105"/>
    <mergeCell ref="D224:E224"/>
    <mergeCell ref="A26:Z26"/>
    <mergeCell ref="P59:V59"/>
    <mergeCell ref="P190:V19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3:M13"/>
    <mergeCell ref="D61:E61"/>
    <mergeCell ref="A15:M15"/>
    <mergeCell ref="A54:O55"/>
    <mergeCell ref="A50:O51"/>
    <mergeCell ref="A80:O81"/>
    <mergeCell ref="A160:Z160"/>
    <mergeCell ref="I17:I18"/>
    <mergeCell ref="P189:T189"/>
    <mergeCell ref="A155:Z155"/>
    <mergeCell ref="P97:V97"/>
    <mergeCell ref="Q13:R13"/>
    <mergeCell ref="P176:T176"/>
    <mergeCell ref="D84:E84"/>
    <mergeCell ref="P41:T41"/>
    <mergeCell ref="D22:E22"/>
    <mergeCell ref="P34:T34"/>
    <mergeCell ref="M17:M18"/>
    <mergeCell ref="O17:O18"/>
    <mergeCell ref="P62:T62"/>
    <mergeCell ref="A33:Z33"/>
    <mergeCell ref="A126:O127"/>
    <mergeCell ref="P23:V23"/>
    <mergeCell ref="Y17:Y18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P201:T201"/>
    <mergeCell ref="A222:Z222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1:E231"/>
    <mergeCell ref="D259:E259"/>
    <mergeCell ref="P257:V257"/>
    <mergeCell ref="A181:Z18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W293:W294"/>
    <mergeCell ref="Y293:Y294"/>
    <mergeCell ref="A12:M12"/>
    <mergeCell ref="A180:Z180"/>
    <mergeCell ref="A240:Z240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P266:T266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H9:I9"/>
    <mergeCell ref="P24:V24"/>
    <mergeCell ref="P28:T28"/>
    <mergeCell ref="W17:W18"/>
    <mergeCell ref="P38:V38"/>
    <mergeCell ref="A6:C6"/>
    <mergeCell ref="P142:T142"/>
    <mergeCell ref="A161:Z161"/>
    <mergeCell ref="D115:E115"/>
    <mergeCell ref="D253:E253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D272:E272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A65:Z65"/>
    <mergeCell ref="A45:O46"/>
    <mergeCell ref="P157:T157"/>
    <mergeCell ref="P213:T213"/>
    <mergeCell ref="P172:T172"/>
    <mergeCell ref="A158:O159"/>
    <mergeCell ref="D53:E53"/>
    <mergeCell ref="P232:V232"/>
    <mergeCell ref="P159:V159"/>
    <mergeCell ref="P147:T147"/>
    <mergeCell ref="A151:Z151"/>
    <mergeCell ref="P95:T95"/>
    <mergeCell ref="P182:T182"/>
    <mergeCell ref="P74:T74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  <mergeCell ref="D281:E281"/>
    <mergeCell ref="A256:O257"/>
    <mergeCell ref="A78:Z78"/>
    <mergeCell ref="P153:V153"/>
    <mergeCell ref="P261:V261"/>
    <mergeCell ref="P273:T2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