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1DAD0C-B18A-40CF-9F73-31B49AB30A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8" i="1"/>
  <c r="BP118" i="1"/>
  <c r="Y119" i="1"/>
  <c r="Z125" i="1"/>
  <c r="BN123" i="1"/>
  <c r="Z131" i="1"/>
  <c r="Z137" i="1"/>
  <c r="BN135" i="1"/>
  <c r="Y173" i="1"/>
  <c r="BN170" i="1"/>
  <c r="Z189" i="1"/>
  <c r="Z195" i="1"/>
  <c r="BN193" i="1"/>
  <c r="Y51" i="1"/>
  <c r="Y50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7" i="1"/>
  <c r="BN217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J9" i="1"/>
  <c r="X284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2" i="1"/>
  <c r="BP186" i="1"/>
  <c r="BN186" i="1"/>
  <c r="BP188" i="1"/>
  <c r="BN188" i="1"/>
  <c r="BP200" i="1"/>
  <c r="BN200" i="1"/>
  <c r="BP202" i="1"/>
  <c r="BN202" i="1"/>
  <c r="Y238" i="1"/>
  <c r="Y237" i="1"/>
  <c r="BP236" i="1"/>
  <c r="BN236" i="1"/>
  <c r="Y248" i="1"/>
  <c r="Y247" i="1"/>
  <c r="BP246" i="1"/>
  <c r="BN246" i="1"/>
  <c r="Z282" i="1"/>
  <c r="Z63" i="1"/>
  <c r="Y76" i="1"/>
  <c r="Y86" i="1"/>
  <c r="Y97" i="1"/>
  <c r="Y102" i="1"/>
  <c r="Y111" i="1"/>
  <c r="Z111" i="1"/>
  <c r="Y125" i="1"/>
  <c r="Y132" i="1"/>
  <c r="Y137" i="1"/>
  <c r="Z164" i="1"/>
  <c r="Y195" i="1"/>
  <c r="Y196" i="1"/>
  <c r="Z219" i="1"/>
  <c r="Z225" i="1"/>
  <c r="Z255" i="1"/>
  <c r="Y260" i="1"/>
  <c r="Y261" i="1"/>
  <c r="Z266" i="1"/>
  <c r="Y31" i="1"/>
  <c r="Y38" i="1"/>
  <c r="Y45" i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6" i="1"/>
  <c r="Y287" i="1" s="1"/>
  <c r="Y285" i="1"/>
  <c r="Y288" i="1"/>
  <c r="Y284" i="1"/>
  <c r="X287" i="1"/>
  <c r="A297" i="1" l="1"/>
  <c r="C297" i="1"/>
  <c r="B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<sst xmlns="http://schemas.openxmlformats.org/spreadsheetml/2006/main" count="1272" uniqueCount="411">
  <si>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</si>
  <si>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</si>
  <si>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</si>
  <si>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</si>
  <si>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</si>
  <si>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</si>
  <si>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</si>
  <si>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</si>
  <si>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</si>
  <si>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</si>
  <si>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</si>
  <si>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</si>
  <si>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</si>
  <si>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</si>
  <si>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</si>
  <si>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</si>
  <si>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</si>
  <si>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</si>
  <si>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</si>
  <si>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</si>
  <si>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</si>
  <si>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</si>
  <si>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</si>
  <si>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</si>
  <si>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</si>
  <si>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</si>
  <si>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</si>
  <si>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</si>
  <si>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</si>
  <si>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</si>
  <si>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</si>
  <si>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</si>
  <si>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</si>
  <si>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</si>
  <si>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</si>
  <si>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</si>
  <si>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</si>
  <si>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</si>
  <si>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</si>
  <si>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</si>
  <si>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</si>
  <si>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</si>
  <si>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</si>
  <si>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</si>
  <si>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</si>
  <si>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</si>
  <si>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</si>
  <si>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</si>
  <si>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</si>
  <si>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</si>
  <si>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</si>
  <si>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</si>
  <si>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</si>
  <si>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</si>
  <si>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</si>
  <si>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</si>
  <si>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</si>
  <si>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</si>
  <si>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</si>
  <si>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</si>
  <si>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</si>
  <si>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</si>
  <si>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</si>
  <si>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</si>
  <si>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</si>
  <si>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</si>
  <si>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</si>
  <si>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</si>
  <si>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</si>
  <si>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</si>
  <si>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</si>
  <si>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</si>
  <si>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</si>
  <si>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</si>
  <si>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</si>
  <si>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</si>
  <si>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</si>
  <si>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</si>
  <si>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</si>
  <si>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</si>
  <si>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</si>
  <si>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</si>
  <si>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</si>
  <si>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</si>
  <si>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</si>
  <si>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</si>
  <si>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</si>
  <si>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</si>
  <si>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</si>
  <si>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</si>
  <si>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</si>
  <si>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</si>
  <si>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</si>
  <si>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</si>
  <si>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</si>
  <si>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</si>
  <si>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</si>
  <si>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</si>
  <si>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</si>
  <si>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</si>
  <si>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</si>
  <si>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</si>
  <si>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</si>
  <si>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</si>
  <si>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</si>
  <si>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</si>
  <si>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</si>
  <si>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</si>
  <si>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</si>
  <si>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</si>
  <si>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</si>
  <si>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</si>
  <si>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</si>
  <si>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</si>
  <si>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</si>
  <si>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</si>
  <si>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</si>
  <si>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</si>
  <si>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</si>
  <si>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</si>
  <si>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</si>
  <si>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</si>
  <si>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</si>
  <si>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</si>
  <si>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</si>
  <si>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</si>
  <si>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</si>
  <si>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</si>
  <si>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</si>
  <si>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</si>
  <si>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</si>
  <si>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</si>
  <si>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</si>
  <si>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</si>
  <si>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</si>
  <si>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</si>
  <si>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</si>
  <si>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</si>
  <si>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</si>
  <si>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</si>
  <si>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</si>
  <si>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</si>
  <si>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</si>
  <si>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</si>
  <si>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</si>
  <si>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</si>
  <si>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</si>
  <si>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</si>
  <si>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</si>
  <si>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</si>
  <si>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</si>
  <si>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</si>
  <si>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</si>
  <si>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</si>
  <si>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</si>
  <si>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</si>
  <si>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</si>
  <si>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</si>
  <si>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</si>
  <si>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</si>
  <si>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</si>
  <si>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</si>
  <si>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</si>
  <si>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</si>
  <si>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</si>
  <si>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</si>
  <si>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</si>
  <si>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</si>
  <si>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</si>
  <si>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</si>
  <si>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</si>
  <si>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</si>
  <si>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</si>
  <si>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</si>
  <si>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</si>
  <si>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</si>
  <si>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</si>
  <si>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</si>
  <si>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</si>
  <si>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</si>
  <si>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</si>
  <si>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</si>
  <si>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</si>
  <si>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</si>
  <si>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</si>
  <si>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</si>
  <si>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</si>
  <si>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</si>
  <si>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</si>
  <si>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</si>
  <si>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</si>
  <si>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</si>
  <si>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</si>
  <si>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</si>
  <si>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</si>
  <si>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</si>
  <si>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</si>
  <si>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</si>
  <si>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</si>
  <si>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</si>
  <si>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</si>
  <si>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</si>
  <si>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</si>
  <si>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</si>
  <si>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</si>
  <si>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</si>
  <si>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</si>
  <si>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</si>
  <si>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</si>
  <si>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</si>
  <si>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</si>
  <si>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</si>
  <si>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</si>
  <si>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</si>
  <si>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</si>
  <si>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</si>
  <si>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</si>
  <si>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</si>
  <si>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</si>
  <si>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</si>
  <si>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</si>
  <si>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</si>
  <si>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</si>
  <si>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</si>
  <si>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</si>
  <si>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</si>
  <si>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</si>
  <si>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</si>
  <si>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</si>
  <si>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</si>
  <si>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</si>
  <si>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</si>
  <si>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</si>
  <si>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</si>
  <si>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</si>
  <si>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</si>
  <si>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</si>
  <si>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</si>
  <si>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</si>
  <si>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</si>
  <si>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</si>
  <si>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</si>
  <si>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</si>
  <si>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</si>
  <si>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</si>
  <si>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</si>
  <si>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</si>
  <si>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</si>
  <si>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</si>
  <si>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</si>
  <si>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</si>
  <si>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</si>
  <si>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</si>
  <si>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</si>
  <si>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</si>
  <si>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</si>
  <si>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</si>
  <si>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</si>
  <si>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</si>
  <si>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</si>
  <si>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</si>
  <si>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</si>
  <si>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</si>
  <si>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</si>
  <si>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</si>
  <si>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</si>
  <si>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</si>
  <si>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</si>
  <si>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</si>
  <si>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</si>
  <si>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</si>
  <si>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</si>
  <si>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</si>
  <si>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</si>
  <si>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</si>
  <si>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</si>
  <si>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</si>
  <si>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</si>
  <si>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</si>
  <si>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</si>
  <si>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</si>
  <si>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</si>
  <si>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</si>
  <si>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</si>
  <si>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</si>
  <si>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</si>
  <si>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</si>
  <si>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</si>
  <si>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</si>
  <si>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</si>
  <si>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</si>
  <si>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</si>
  <si>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</si>
  <si>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</si>
  <si>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</si>
  <si>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</si>
  <si>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</si>
  <si>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</si>
  <si>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</si>
  <si>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</si>
  <si>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</si>
  <si>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</si>
  <si>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</si>
  <si>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</si>
  <si>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</si>
  <si>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</si>
  <si>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</si>
  <si>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</si>
  <si>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</si>
  <si>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</si>
  <si>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</si>
  <si>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</si>
  <si>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</si>
  <si>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</si>
  <si>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</si>
  <si>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</si>
  <si>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</si>
  <si>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</si>
  <si>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</si>
  <si>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</si>
  <si>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</si>
  <si>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</si>
  <si>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</si>
  <si>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</si>
  <si>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</si>
  <si>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</si>
  <si>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</si>
  <si>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</si>
  <si>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</si>
  <si>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</si>
  <si>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</si>
  <si>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</si>
  <si>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</si>
  <si>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</si>
  <si>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</si>
  <si>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</si>
  <si>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</si>
  <si>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</si>
  <si>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</si>
  <si>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</si>
  <si>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</si>
  <si>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</si>
  <si>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</si>
  <si>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</si>
  <si>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</si>
  <si>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</si>
  <si>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</si>
  <si>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</si>
  <si>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</si>
  <si>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</si>
  <si>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</si>
  <si>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</si>
  <si>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</si>
  <si>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</si>
  <si>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</si>
  <si>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</si>
  <si>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</si>
  <si>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</si>
  <si>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</si>
  <si>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</si>
  <si>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</si>
  <si>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</si>
  <si>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</si>
  <si>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</si>
  <si>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</si>
  <si>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</si>
  <si>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</si>
  <si>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</si>
  <si>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</si>
  <si>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</si>
  <si>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</si>
  <si>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</si>
  <si>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</si>
  <si>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</si>
  <si>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</si>
  <si>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</si>
  <si>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</si>
  <si>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</si>
  <si>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</si>
  <si>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</si>
  <si>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</si>
  <si>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</si>
  <si>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</si>
  <si>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</si>
  <si>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</si>
  <si>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</si>
  <si>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</si>
  <si>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</si>
  <si>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</si>
  <si>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</si>
  <si>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</si>
  <si>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</si>
  <si>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</si>
  <si>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</si>
  <si>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</si>
  <si>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</si>
  <si>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</si>
  <si>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</si>
  <si>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</si>
  <si>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</si>
  <si>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</si>
  <si>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</si>
  <si>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</si>
  <si>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</si>
  <si>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</si>
  <si>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</si>
  <si>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</si>
  <si>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</si>
  <si>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</si>
  <si>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</si>
  <si>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26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</si>
</sst>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7" customWidth="1"/>
    <col min="19" max="19" width="6.140625" style="2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7" customWidth="1"/>
    <col min="25" max="25" width="11" style="267" customWidth="1"/>
    <col min="26" max="26" width="10" style="267" customWidth="1"/>
    <col min="27" max="27" width="11.5703125" style="267" customWidth="1"/>
    <col min="28" max="28" width="10.42578125" style="267" customWidth="1"/>
    <col min="29" max="29" width="30" style="2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7" customWidth="1"/>
    <col min="34" max="34" width="9.140625" style="267" customWidth="1"/>
    <col min="35" max="16384" width="9.140625" style="267"/>
  </cols>
  <sheetData>
    <row r="1" spans="1:32" s="271" customFormat="1" ht="45" customHeight="1" x14ac:dyDescent="0.2">
      <c r="A1" s="41"/>
      <c r="B1" s="41"/>
      <c r="C1" s="41"/>
      <c r="D1" s="329" t="s">
        <v>0</v>
      </c>
      <c r="E1" s="306"/>
      <c r="F1" s="306"/>
      <c r="G1" s="12" t="s">
        <v>1</v>
      </c>
      <c r="H1" s="329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1" customFormat="1" ht="23.45" customHeight="1" x14ac:dyDescent="0.2">
      <c r="A5" s="355" t="s">
        <v>8</v>
      </c>
      <c r="B5" s="351"/>
      <c r="C5" s="352"/>
      <c r="D5" s="332"/>
      <c r="E5" s="333"/>
      <c r="F5" s="445" t="s">
        <v>9</v>
      </c>
      <c r="G5" s="352"/>
      <c r="H5" s="332" t="s">
        <v>410</v>
      </c>
      <c r="I5" s="419"/>
      <c r="J5" s="419"/>
      <c r="K5" s="419"/>
      <c r="L5" s="419"/>
      <c r="M5" s="333"/>
      <c r="N5" s="61"/>
      <c r="P5" s="24" t="s">
        <v>10</v>
      </c>
      <c r="Q5" s="452">
        <v>45929</v>
      </c>
      <c r="R5" s="348"/>
      <c r="T5" s="374" t="s">
        <v>11</v>
      </c>
      <c r="U5" s="302"/>
      <c r="V5" s="375" t="s">
        <v>12</v>
      </c>
      <c r="W5" s="348"/>
      <c r="AB5" s="51"/>
      <c r="AC5" s="51"/>
      <c r="AD5" s="51"/>
      <c r="AE5" s="51"/>
    </row>
    <row r="6" spans="1:32" s="271" customFormat="1" ht="24" customHeight="1" x14ac:dyDescent="0.2">
      <c r="A6" s="355" t="s">
        <v>13</v>
      </c>
      <c r="B6" s="351"/>
      <c r="C6" s="352"/>
      <c r="D6" s="420" t="s">
        <v>14</v>
      </c>
      <c r="E6" s="421"/>
      <c r="F6" s="421"/>
      <c r="G6" s="421"/>
      <c r="H6" s="421"/>
      <c r="I6" s="421"/>
      <c r="J6" s="421"/>
      <c r="K6" s="421"/>
      <c r="L6" s="421"/>
      <c r="M6" s="348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79"/>
      <c r="T6" s="376" t="s">
        <v>16</v>
      </c>
      <c r="U6" s="302"/>
      <c r="V6" s="404" t="s">
        <v>17</v>
      </c>
      <c r="W6" s="311"/>
      <c r="AB6" s="51"/>
      <c r="AC6" s="51"/>
      <c r="AD6" s="51"/>
      <c r="AE6" s="51"/>
    </row>
    <row r="7" spans="1:32" s="271" customFormat="1" ht="21.75" hidden="1" customHeight="1" x14ac:dyDescent="0.2">
      <c r="A7" s="55"/>
      <c r="B7" s="55"/>
      <c r="C7" s="55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14"/>
      <c r="L7" s="314"/>
      <c r="M7" s="315"/>
      <c r="N7" s="63"/>
      <c r="P7" s="24"/>
      <c r="Q7" s="42"/>
      <c r="R7" s="42"/>
      <c r="T7" s="286"/>
      <c r="U7" s="302"/>
      <c r="V7" s="405"/>
      <c r="W7" s="406"/>
      <c r="AB7" s="51"/>
      <c r="AC7" s="51"/>
      <c r="AD7" s="51"/>
      <c r="AE7" s="51"/>
    </row>
    <row r="8" spans="1:32" s="271" customFormat="1" ht="25.5" customHeight="1" x14ac:dyDescent="0.2">
      <c r="A8" s="458" t="s">
        <v>18</v>
      </c>
      <c r="B8" s="281"/>
      <c r="C8" s="282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7">
        <v>0.54166666666666663</v>
      </c>
      <c r="R8" s="315"/>
      <c r="T8" s="286"/>
      <c r="U8" s="302"/>
      <c r="V8" s="405"/>
      <c r="W8" s="406"/>
      <c r="AB8" s="51"/>
      <c r="AC8" s="51"/>
      <c r="AD8" s="51"/>
      <c r="AE8" s="51"/>
    </row>
    <row r="9" spans="1:32" s="271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4"/>
      <c r="E9" s="365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272"/>
      <c r="P9" s="26" t="s">
        <v>21</v>
      </c>
      <c r="Q9" s="345"/>
      <c r="R9" s="346"/>
      <c r="T9" s="286"/>
      <c r="U9" s="302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1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4"/>
      <c r="E10" s="365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390" t="str">
        <f>IFERROR(VLOOKUP($D$10,Proxy,2,FALSE),"")</f>
        <v/>
      </c>
      <c r="I10" s="286"/>
      <c r="J10" s="286"/>
      <c r="K10" s="286"/>
      <c r="L10" s="286"/>
      <c r="M10" s="286"/>
      <c r="N10" s="270"/>
      <c r="P10" s="26" t="s">
        <v>22</v>
      </c>
      <c r="Q10" s="377"/>
      <c r="R10" s="378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7"/>
      <c r="R11" s="348"/>
      <c r="U11" s="24" t="s">
        <v>27</v>
      </c>
      <c r="V11" s="424" t="s">
        <v>28</v>
      </c>
      <c r="W11" s="346"/>
      <c r="X11" s="45"/>
      <c r="Y11" s="45"/>
      <c r="Z11" s="45"/>
      <c r="AA11" s="45"/>
      <c r="AB11" s="51"/>
      <c r="AC11" s="51"/>
      <c r="AD11" s="51"/>
      <c r="AE11" s="51"/>
    </row>
    <row r="12" spans="1:32" s="271" customFormat="1" ht="18.600000000000001" customHeight="1" x14ac:dyDescent="0.2">
      <c r="A12" s="354" t="s">
        <v>29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30</v>
      </c>
      <c r="Q12" s="357"/>
      <c r="R12" s="315"/>
      <c r="S12" s="23"/>
      <c r="U12" s="24"/>
      <c r="V12" s="306"/>
      <c r="W12" s="286"/>
      <c r="AB12" s="51"/>
      <c r="AC12" s="51"/>
      <c r="AD12" s="51"/>
      <c r="AE12" s="51"/>
    </row>
    <row r="13" spans="1:32" s="271" customFormat="1" ht="23.25" customHeight="1" x14ac:dyDescent="0.2">
      <c r="A13" s="354" t="s">
        <v>31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32</v>
      </c>
      <c r="Q13" s="424"/>
      <c r="R13" s="3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1" customFormat="1" ht="18.600000000000001" customHeight="1" x14ac:dyDescent="0.2">
      <c r="A14" s="354" t="s">
        <v>33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1" customFormat="1" ht="22.5" customHeight="1" x14ac:dyDescent="0.2">
      <c r="A15" s="379" t="s">
        <v>34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369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0"/>
      <c r="Q16" s="370"/>
      <c r="R16" s="370"/>
      <c r="S16" s="370"/>
      <c r="T16" s="3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3" t="s">
        <v>36</v>
      </c>
      <c r="B17" s="283" t="s">
        <v>37</v>
      </c>
      <c r="C17" s="388" t="s">
        <v>38</v>
      </c>
      <c r="D17" s="283" t="s">
        <v>39</v>
      </c>
      <c r="E17" s="337"/>
      <c r="F17" s="283" t="s">
        <v>40</v>
      </c>
      <c r="G17" s="283" t="s">
        <v>41</v>
      </c>
      <c r="H17" s="283" t="s">
        <v>42</v>
      </c>
      <c r="I17" s="283" t="s">
        <v>43</v>
      </c>
      <c r="J17" s="283" t="s">
        <v>44</v>
      </c>
      <c r="K17" s="283" t="s">
        <v>45</v>
      </c>
      <c r="L17" s="283" t="s">
        <v>46</v>
      </c>
      <c r="M17" s="283" t="s">
        <v>47</v>
      </c>
      <c r="N17" s="283" t="s">
        <v>48</v>
      </c>
      <c r="O17" s="283" t="s">
        <v>49</v>
      </c>
      <c r="P17" s="283" t="s">
        <v>50</v>
      </c>
      <c r="Q17" s="336"/>
      <c r="R17" s="336"/>
      <c r="S17" s="336"/>
      <c r="T17" s="337"/>
      <c r="U17" s="461" t="s">
        <v>51</v>
      </c>
      <c r="V17" s="352"/>
      <c r="W17" s="283" t="s">
        <v>52</v>
      </c>
      <c r="X17" s="283" t="s">
        <v>53</v>
      </c>
      <c r="Y17" s="462" t="s">
        <v>54</v>
      </c>
      <c r="Z17" s="414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40"/>
      <c r="AF17" s="441"/>
      <c r="AG17" s="69"/>
      <c r="BD17" s="68" t="s">
        <v>60</v>
      </c>
    </row>
    <row r="18" spans="1:68" ht="14.25" customHeight="1" x14ac:dyDescent="0.2">
      <c r="A18" s="284"/>
      <c r="B18" s="284"/>
      <c r="C18" s="284"/>
      <c r="D18" s="338"/>
      <c r="E18" s="340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338"/>
      <c r="Q18" s="339"/>
      <c r="R18" s="339"/>
      <c r="S18" s="339"/>
      <c r="T18" s="340"/>
      <c r="U18" s="70" t="s">
        <v>61</v>
      </c>
      <c r="V18" s="70" t="s">
        <v>62</v>
      </c>
      <c r="W18" s="284"/>
      <c r="X18" s="284"/>
      <c r="Y18" s="463"/>
      <c r="Z18" s="415"/>
      <c r="AA18" s="392"/>
      <c r="AB18" s="392"/>
      <c r="AC18" s="392"/>
      <c r="AD18" s="442"/>
      <c r="AE18" s="443"/>
      <c r="AF18" s="444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68"/>
      <c r="AB21" s="268"/>
      <c r="AC21" s="26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68"/>
      <c r="AB27" s="268"/>
      <c r="AC27" s="26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70</v>
      </c>
      <c r="Y28" s="27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80" t="s">
        <v>73</v>
      </c>
      <c r="Q30" s="281"/>
      <c r="R30" s="281"/>
      <c r="S30" s="281"/>
      <c r="T30" s="281"/>
      <c r="U30" s="281"/>
      <c r="V30" s="282"/>
      <c r="W30" s="37" t="s">
        <v>70</v>
      </c>
      <c r="X30" s="276">
        <f>IFERROR(SUM(X28:X29),"0")</f>
        <v>112</v>
      </c>
      <c r="Y30" s="276">
        <f>IFERROR(SUM(Y28:Y29),"0")</f>
        <v>112</v>
      </c>
      <c r="Z30" s="276">
        <f>IFERROR(IF(Z28="",0,Z28),"0")+IFERROR(IF(Z29="",0,Z29),"0")</f>
        <v>1.05392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80" t="s">
        <v>73</v>
      </c>
      <c r="Q31" s="281"/>
      <c r="R31" s="281"/>
      <c r="S31" s="281"/>
      <c r="T31" s="281"/>
      <c r="U31" s="281"/>
      <c r="V31" s="282"/>
      <c r="W31" s="37" t="s">
        <v>74</v>
      </c>
      <c r="X31" s="276">
        <f>IFERROR(SUMPRODUCT(X28:X29*H28:H29),"0")</f>
        <v>168</v>
      </c>
      <c r="Y31" s="276">
        <f>IFERROR(SUMPRODUCT(Y28:Y29*H28:H29),"0")</f>
        <v>168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68"/>
      <c r="AB33" s="268"/>
      <c r="AC33" s="268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36</v>
      </c>
      <c r="Y34" s="275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8">
        <v>4620207490044</v>
      </c>
      <c r="E36" s="279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0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36</v>
      </c>
      <c r="Y36" s="27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80" t="s">
        <v>73</v>
      </c>
      <c r="Q37" s="281"/>
      <c r="R37" s="281"/>
      <c r="S37" s="281"/>
      <c r="T37" s="281"/>
      <c r="U37" s="281"/>
      <c r="V37" s="282"/>
      <c r="W37" s="37" t="s">
        <v>70</v>
      </c>
      <c r="X37" s="276">
        <f>IFERROR(SUM(X34:X36),"0")</f>
        <v>72</v>
      </c>
      <c r="Y37" s="276">
        <f>IFERROR(SUM(Y34:Y36),"0")</f>
        <v>72</v>
      </c>
      <c r="Z37" s="276">
        <f>IFERROR(IF(Z34="",0,Z34),"0")+IFERROR(IF(Z35="",0,Z35),"0")+IFERROR(IF(Z36="",0,Z36),"0")</f>
        <v>1.1160000000000001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80" t="s">
        <v>73</v>
      </c>
      <c r="Q38" s="281"/>
      <c r="R38" s="281"/>
      <c r="S38" s="281"/>
      <c r="T38" s="281"/>
      <c r="U38" s="281"/>
      <c r="V38" s="282"/>
      <c r="W38" s="37" t="s">
        <v>74</v>
      </c>
      <c r="X38" s="276">
        <f>IFERROR(SUMPRODUCT(X34:X36*H34:H36),"0")</f>
        <v>403.2</v>
      </c>
      <c r="Y38" s="276">
        <f>IFERROR(SUMPRODUCT(Y34:Y36*H34:H36),"0")</f>
        <v>403.2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68"/>
      <c r="AB40" s="268"/>
      <c r="AC40" s="268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8">
        <v>4607111039385</v>
      </c>
      <c r="E41" s="279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60</v>
      </c>
      <c r="Y41" s="275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8">
        <v>4607111038982</v>
      </c>
      <c r="E42" s="279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8">
        <v>4607111039354</v>
      </c>
      <c r="E43" s="279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8">
        <v>4607111039330</v>
      </c>
      <c r="E44" s="279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80" t="s">
        <v>73</v>
      </c>
      <c r="Q45" s="281"/>
      <c r="R45" s="281"/>
      <c r="S45" s="281"/>
      <c r="T45" s="281"/>
      <c r="U45" s="281"/>
      <c r="V45" s="282"/>
      <c r="W45" s="37" t="s">
        <v>70</v>
      </c>
      <c r="X45" s="276">
        <f>IFERROR(SUM(X41:X44),"0")</f>
        <v>84</v>
      </c>
      <c r="Y45" s="276">
        <f>IFERROR(SUM(Y41:Y44),"0")</f>
        <v>84</v>
      </c>
      <c r="Z45" s="276">
        <f>IFERROR(IF(Z41="",0,Z41),"0")+IFERROR(IF(Z42="",0,Z42),"0")+IFERROR(IF(Z43="",0,Z43),"0")+IFERROR(IF(Z44="",0,Z44),"0")</f>
        <v>1.302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80" t="s">
        <v>73</v>
      </c>
      <c r="Q46" s="281"/>
      <c r="R46" s="281"/>
      <c r="S46" s="281"/>
      <c r="T46" s="281"/>
      <c r="U46" s="281"/>
      <c r="V46" s="282"/>
      <c r="W46" s="37" t="s">
        <v>74</v>
      </c>
      <c r="X46" s="276">
        <f>IFERROR(SUMPRODUCT(X41:X44*H41:H44),"0")</f>
        <v>588</v>
      </c>
      <c r="Y46" s="276">
        <f>IFERROR(SUMPRODUCT(Y41:Y44*H41:H44),"0")</f>
        <v>588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68"/>
      <c r="AB48" s="268"/>
      <c r="AC48" s="268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8">
        <v>4620207490822</v>
      </c>
      <c r="E49" s="279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80" t="s">
        <v>73</v>
      </c>
      <c r="Q50" s="281"/>
      <c r="R50" s="281"/>
      <c r="S50" s="281"/>
      <c r="T50" s="281"/>
      <c r="U50" s="281"/>
      <c r="V50" s="282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80" t="s">
        <v>73</v>
      </c>
      <c r="Q51" s="281"/>
      <c r="R51" s="281"/>
      <c r="S51" s="281"/>
      <c r="T51" s="281"/>
      <c r="U51" s="281"/>
      <c r="V51" s="282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68"/>
      <c r="AB52" s="268"/>
      <c r="AC52" s="268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8">
        <v>4607111039743</v>
      </c>
      <c r="E53" s="279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80" t="s">
        <v>73</v>
      </c>
      <c r="Q54" s="281"/>
      <c r="R54" s="281"/>
      <c r="S54" s="281"/>
      <c r="T54" s="281"/>
      <c r="U54" s="281"/>
      <c r="V54" s="282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80" t="s">
        <v>73</v>
      </c>
      <c r="Q55" s="281"/>
      <c r="R55" s="281"/>
      <c r="S55" s="281"/>
      <c r="T55" s="281"/>
      <c r="U55" s="281"/>
      <c r="V55" s="282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68"/>
      <c r="AB56" s="268"/>
      <c r="AC56" s="268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8">
        <v>4607111039712</v>
      </c>
      <c r="E57" s="279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80" t="s">
        <v>73</v>
      </c>
      <c r="Q58" s="281"/>
      <c r="R58" s="281"/>
      <c r="S58" s="281"/>
      <c r="T58" s="281"/>
      <c r="U58" s="281"/>
      <c r="V58" s="282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80" t="s">
        <v>73</v>
      </c>
      <c r="Q59" s="281"/>
      <c r="R59" s="281"/>
      <c r="S59" s="281"/>
      <c r="T59" s="281"/>
      <c r="U59" s="281"/>
      <c r="V59" s="282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68"/>
      <c r="AB60" s="268"/>
      <c r="AC60" s="268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8">
        <v>4607111037008</v>
      </c>
      <c r="E61" s="279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8">
        <v>4607111037398</v>
      </c>
      <c r="E62" s="279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80" t="s">
        <v>73</v>
      </c>
      <c r="Q63" s="281"/>
      <c r="R63" s="281"/>
      <c r="S63" s="281"/>
      <c r="T63" s="281"/>
      <c r="U63" s="281"/>
      <c r="V63" s="282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80" t="s">
        <v>73</v>
      </c>
      <c r="Q64" s="281"/>
      <c r="R64" s="281"/>
      <c r="S64" s="281"/>
      <c r="T64" s="281"/>
      <c r="U64" s="281"/>
      <c r="V64" s="282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68"/>
      <c r="AB65" s="268"/>
      <c r="AC65" s="268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8">
        <v>4607111039705</v>
      </c>
      <c r="E66" s="279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8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80" t="s">
        <v>73</v>
      </c>
      <c r="Q69" s="281"/>
      <c r="R69" s="281"/>
      <c r="S69" s="281"/>
      <c r="T69" s="281"/>
      <c r="U69" s="281"/>
      <c r="V69" s="282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80" t="s">
        <v>73</v>
      </c>
      <c r="Q70" s="281"/>
      <c r="R70" s="281"/>
      <c r="S70" s="281"/>
      <c r="T70" s="281"/>
      <c r="U70" s="281"/>
      <c r="V70" s="282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135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68"/>
      <c r="AB72" s="268"/>
      <c r="AC72" s="268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80" t="s">
        <v>73</v>
      </c>
      <c r="Q75" s="281"/>
      <c r="R75" s="281"/>
      <c r="S75" s="281"/>
      <c r="T75" s="281"/>
      <c r="U75" s="281"/>
      <c r="V75" s="282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hidden="1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80" t="s">
        <v>73</v>
      </c>
      <c r="Q76" s="281"/>
      <c r="R76" s="281"/>
      <c r="S76" s="281"/>
      <c r="T76" s="281"/>
      <c r="U76" s="281"/>
      <c r="V76" s="282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hidden="1" customHeight="1" x14ac:dyDescent="0.25">
      <c r="A77" s="300" t="s">
        <v>142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68"/>
      <c r="AB78" s="268"/>
      <c r="AC78" s="268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7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42</v>
      </c>
      <c r="Y79" s="275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80" t="s">
        <v>73</v>
      </c>
      <c r="Q80" s="281"/>
      <c r="R80" s="281"/>
      <c r="S80" s="281"/>
      <c r="T80" s="281"/>
      <c r="U80" s="281"/>
      <c r="V80" s="282"/>
      <c r="W80" s="37" t="s">
        <v>70</v>
      </c>
      <c r="X80" s="276">
        <f>IFERROR(SUM(X79:X79),"0")</f>
        <v>42</v>
      </c>
      <c r="Y80" s="276">
        <f>IFERROR(SUM(Y79:Y79),"0")</f>
        <v>42</v>
      </c>
      <c r="Z80" s="276">
        <f>IFERROR(IF(Z79="",0,Z79),"0")</f>
        <v>0.75095999999999996</v>
      </c>
      <c r="AA80" s="277"/>
      <c r="AB80" s="277"/>
      <c r="AC80" s="277"/>
    </row>
    <row r="81" spans="1:68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80" t="s">
        <v>73</v>
      </c>
      <c r="Q81" s="281"/>
      <c r="R81" s="281"/>
      <c r="S81" s="281"/>
      <c r="T81" s="281"/>
      <c r="U81" s="281"/>
      <c r="V81" s="282"/>
      <c r="W81" s="37" t="s">
        <v>74</v>
      </c>
      <c r="X81" s="276">
        <f>IFERROR(SUMPRODUCT(X79:X79*H79:H79),"0")</f>
        <v>151.20000000000002</v>
      </c>
      <c r="Y81" s="276">
        <f>IFERROR(SUMPRODUCT(Y79:Y79*H79:H79),"0")</f>
        <v>151.20000000000002</v>
      </c>
      <c r="Z81" s="37"/>
      <c r="AA81" s="277"/>
      <c r="AB81" s="277"/>
      <c r="AC81" s="277"/>
    </row>
    <row r="82" spans="1:68" ht="16.5" hidden="1" customHeight="1" x14ac:dyDescent="0.25">
      <c r="A82" s="300" t="s">
        <v>146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147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68"/>
      <c r="AB83" s="268"/>
      <c r="AC83" s="268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42</v>
      </c>
      <c r="Y85" s="275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80" t="s">
        <v>73</v>
      </c>
      <c r="Q86" s="281"/>
      <c r="R86" s="281"/>
      <c r="S86" s="281"/>
      <c r="T86" s="281"/>
      <c r="U86" s="281"/>
      <c r="V86" s="282"/>
      <c r="W86" s="37" t="s">
        <v>70</v>
      </c>
      <c r="X86" s="276">
        <f>IFERROR(SUM(X84:X85),"0")</f>
        <v>84</v>
      </c>
      <c r="Y86" s="276">
        <f>IFERROR(SUM(Y84:Y85),"0")</f>
        <v>84</v>
      </c>
      <c r="Z86" s="276">
        <f>IFERROR(IF(Z84="",0,Z84),"0")+IFERROR(IF(Z85="",0,Z85),"0")</f>
        <v>1.5019199999999999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80" t="s">
        <v>73</v>
      </c>
      <c r="Q87" s="281"/>
      <c r="R87" s="281"/>
      <c r="S87" s="281"/>
      <c r="T87" s="281"/>
      <c r="U87" s="281"/>
      <c r="V87" s="282"/>
      <c r="W87" s="37" t="s">
        <v>74</v>
      </c>
      <c r="X87" s="276">
        <f>IFERROR(SUMPRODUCT(X84:X85*H84:H85),"0")</f>
        <v>302.40000000000003</v>
      </c>
      <c r="Y87" s="276">
        <f>IFERROR(SUMPRODUCT(Y84:Y85*H84:H85),"0")</f>
        <v>302.40000000000003</v>
      </c>
      <c r="Z87" s="37"/>
      <c r="AA87" s="277"/>
      <c r="AB87" s="277"/>
      <c r="AC87" s="277"/>
    </row>
    <row r="88" spans="1:68" ht="16.5" hidden="1" customHeight="1" x14ac:dyDescent="0.25">
      <c r="A88" s="300" t="s">
        <v>154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68"/>
      <c r="AB89" s="268"/>
      <c r="AC89" s="268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112</v>
      </c>
      <c r="Y90" s="275">
        <f t="shared" ref="Y90:Y95" si="0">IFERROR(IF(X90="","",X90),"")</f>
        <v>112</v>
      </c>
      <c r="Z90" s="36">
        <f t="shared" ref="Z90:Z95" si="1">IFERROR(IF(X90="","",X90*0.01788),"")</f>
        <v>2.0025599999999999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401.36320000000001</v>
      </c>
      <c r="BN90" s="67">
        <f t="shared" ref="BN90:BN95" si="3">IFERROR(Y90*I90,"0")</f>
        <v>401.36320000000001</v>
      </c>
      <c r="BO90" s="67">
        <f t="shared" ref="BO90:BO95" si="4">IFERROR(X90/J90,"0")</f>
        <v>1.6</v>
      </c>
      <c r="BP90" s="67">
        <f t="shared" ref="BP90:BP95" si="5">IFERROR(Y90/J90,"0")</f>
        <v>1.6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70</v>
      </c>
      <c r="Y93" s="275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2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14</v>
      </c>
      <c r="Y95" s="275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80" t="s">
        <v>73</v>
      </c>
      <c r="Q96" s="281"/>
      <c r="R96" s="281"/>
      <c r="S96" s="281"/>
      <c r="T96" s="281"/>
      <c r="U96" s="281"/>
      <c r="V96" s="282"/>
      <c r="W96" s="37" t="s">
        <v>70</v>
      </c>
      <c r="X96" s="276">
        <f>IFERROR(SUM(X90:X95),"0")</f>
        <v>266</v>
      </c>
      <c r="Y96" s="276">
        <f>IFERROR(SUM(Y90:Y95),"0")</f>
        <v>266</v>
      </c>
      <c r="Z96" s="276">
        <f>IFERROR(IF(Z90="",0,Z90),"0")+IFERROR(IF(Z91="",0,Z91),"0")+IFERROR(IF(Z92="",0,Z92),"0")+IFERROR(IF(Z93="",0,Z93),"0")+IFERROR(IF(Z94="",0,Z94),"0")+IFERROR(IF(Z95="",0,Z95),"0")</f>
        <v>4.7560799999999999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80" t="s">
        <v>73</v>
      </c>
      <c r="Q97" s="281"/>
      <c r="R97" s="281"/>
      <c r="S97" s="281"/>
      <c r="T97" s="281"/>
      <c r="U97" s="281"/>
      <c r="V97" s="282"/>
      <c r="W97" s="37" t="s">
        <v>74</v>
      </c>
      <c r="X97" s="276">
        <f>IFERROR(SUMPRODUCT(X90:X95*H90:H95),"0")</f>
        <v>784.56000000000006</v>
      </c>
      <c r="Y97" s="276">
        <f>IFERROR(SUMPRODUCT(Y90:Y95*H90:H95),"0")</f>
        <v>784.56000000000006</v>
      </c>
      <c r="Z97" s="37"/>
      <c r="AA97" s="277"/>
      <c r="AB97" s="277"/>
      <c r="AC97" s="277"/>
    </row>
    <row r="98" spans="1:68" ht="16.5" hidden="1" customHeight="1" x14ac:dyDescent="0.25">
      <c r="A98" s="300" t="s">
        <v>169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68"/>
      <c r="AB99" s="268"/>
      <c r="AC99" s="268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28</v>
      </c>
      <c r="Y101" s="275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80" t="s">
        <v>73</v>
      </c>
      <c r="Q102" s="281"/>
      <c r="R102" s="281"/>
      <c r="S102" s="281"/>
      <c r="T102" s="281"/>
      <c r="U102" s="281"/>
      <c r="V102" s="282"/>
      <c r="W102" s="37" t="s">
        <v>70</v>
      </c>
      <c r="X102" s="276">
        <f>IFERROR(SUM(X100:X101),"0")</f>
        <v>28</v>
      </c>
      <c r="Y102" s="276">
        <f>IFERROR(SUM(Y100:Y101),"0")</f>
        <v>28</v>
      </c>
      <c r="Z102" s="276">
        <f>IFERROR(IF(Z100="",0,Z100),"0")+IFERROR(IF(Z101="",0,Z101),"0")</f>
        <v>0.50063999999999997</v>
      </c>
      <c r="AA102" s="277"/>
      <c r="AB102" s="277"/>
      <c r="AC102" s="277"/>
    </row>
    <row r="103" spans="1:68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80" t="s">
        <v>73</v>
      </c>
      <c r="Q103" s="281"/>
      <c r="R103" s="281"/>
      <c r="S103" s="281"/>
      <c r="T103" s="281"/>
      <c r="U103" s="281"/>
      <c r="V103" s="282"/>
      <c r="W103" s="37" t="s">
        <v>74</v>
      </c>
      <c r="X103" s="276">
        <f>IFERROR(SUMPRODUCT(X100:X101*H100:H101),"0")</f>
        <v>100.8</v>
      </c>
      <c r="Y103" s="276">
        <f>IFERROR(SUMPRODUCT(Y100:Y101*H100:H101),"0")</f>
        <v>100.8</v>
      </c>
      <c r="Z103" s="37"/>
      <c r="AA103" s="277"/>
      <c r="AB103" s="277"/>
      <c r="AC103" s="277"/>
    </row>
    <row r="104" spans="1:68" ht="16.5" hidden="1" customHeight="1" x14ac:dyDescent="0.25">
      <c r="A104" s="300" t="s">
        <v>175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68"/>
      <c r="AB105" s="268"/>
      <c r="AC105" s="268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12</v>
      </c>
      <c r="Y106" s="275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24</v>
      </c>
      <c r="Y107" s="275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144</v>
      </c>
      <c r="Y108" s="275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60</v>
      </c>
      <c r="Y109" s="275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403.17599999999999</v>
      </c>
      <c r="BN109" s="67">
        <f>IFERROR(Y109*I109,"0")</f>
        <v>403.17599999999999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132</v>
      </c>
      <c r="Y110" s="275">
        <f>IFERROR(IF(X110="","",X110),"")</f>
        <v>132</v>
      </c>
      <c r="Z110" s="36">
        <f>IFERROR(IF(X110="","",X110*0.0155),"")</f>
        <v>2.0459999999999998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963.6</v>
      </c>
      <c r="BN110" s="67">
        <f>IFERROR(Y110*I110,"0")</f>
        <v>963.6</v>
      </c>
      <c r="BO110" s="67">
        <f>IFERROR(X110/J110,"0")</f>
        <v>1.5714285714285714</v>
      </c>
      <c r="BP110" s="67">
        <f>IFERROR(Y110/J110,"0")</f>
        <v>1.5714285714285714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80" t="s">
        <v>73</v>
      </c>
      <c r="Q111" s="281"/>
      <c r="R111" s="281"/>
      <c r="S111" s="281"/>
      <c r="T111" s="281"/>
      <c r="U111" s="281"/>
      <c r="V111" s="282"/>
      <c r="W111" s="37" t="s">
        <v>70</v>
      </c>
      <c r="X111" s="276">
        <f>IFERROR(SUM(X106:X110),"0")</f>
        <v>372</v>
      </c>
      <c r="Y111" s="276">
        <f>IFERROR(SUM(Y106:Y110),"0")</f>
        <v>372</v>
      </c>
      <c r="Z111" s="276">
        <f>IFERROR(IF(Z106="",0,Z106),"0")+IFERROR(IF(Z107="",0,Z107),"0")+IFERROR(IF(Z108="",0,Z108),"0")+IFERROR(IF(Z109="",0,Z109),"0")+IFERROR(IF(Z110="",0,Z110),"0")</f>
        <v>5.766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80" t="s">
        <v>73</v>
      </c>
      <c r="Q112" s="281"/>
      <c r="R112" s="281"/>
      <c r="S112" s="281"/>
      <c r="T112" s="281"/>
      <c r="U112" s="281"/>
      <c r="V112" s="282"/>
      <c r="W112" s="37" t="s">
        <v>74</v>
      </c>
      <c r="X112" s="276">
        <f>IFERROR(SUMPRODUCT(X106:X110*H106:H110),"0")</f>
        <v>2553.6</v>
      </c>
      <c r="Y112" s="276">
        <f>IFERROR(SUMPRODUCT(Y106:Y110*H106:H110),"0")</f>
        <v>2553.6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68"/>
      <c r="AB113" s="268"/>
      <c r="AC113" s="268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78">
        <v>4620207490983</v>
      </c>
      <c r="E114" s="279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28</v>
      </c>
      <c r="Y114" s="275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80" t="s">
        <v>73</v>
      </c>
      <c r="Q115" s="281"/>
      <c r="R115" s="281"/>
      <c r="S115" s="281"/>
      <c r="T115" s="281"/>
      <c r="U115" s="281"/>
      <c r="V115" s="282"/>
      <c r="W115" s="37" t="s">
        <v>70</v>
      </c>
      <c r="X115" s="276">
        <f>IFERROR(SUM(X114:X114),"0")</f>
        <v>28</v>
      </c>
      <c r="Y115" s="276">
        <f>IFERROR(SUM(Y114:Y114),"0")</f>
        <v>28</v>
      </c>
      <c r="Z115" s="276">
        <f>IFERROR(IF(Z114="",0,Z114),"0")</f>
        <v>0.50063999999999997</v>
      </c>
      <c r="AA115" s="277"/>
      <c r="AB115" s="277"/>
      <c r="AC115" s="277"/>
    </row>
    <row r="116" spans="1:68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80" t="s">
        <v>73</v>
      </c>
      <c r="Q116" s="281"/>
      <c r="R116" s="281"/>
      <c r="S116" s="281"/>
      <c r="T116" s="281"/>
      <c r="U116" s="281"/>
      <c r="V116" s="282"/>
      <c r="W116" s="37" t="s">
        <v>74</v>
      </c>
      <c r="X116" s="276">
        <f>IFERROR(SUMPRODUCT(X114:X114*H114:H114),"0")</f>
        <v>73.92</v>
      </c>
      <c r="Y116" s="276">
        <f>IFERROR(SUMPRODUCT(Y114:Y114*H114:H114),"0")</f>
        <v>73.92</v>
      </c>
      <c r="Z116" s="37"/>
      <c r="AA116" s="277"/>
      <c r="AB116" s="277"/>
      <c r="AC116" s="277"/>
    </row>
    <row r="117" spans="1:68" ht="14.25" hidden="1" customHeight="1" x14ac:dyDescent="0.25">
      <c r="A117" s="294" t="s">
        <v>190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68"/>
      <c r="AB117" s="268"/>
      <c r="AC117" s="268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78">
        <v>4620207491140</v>
      </c>
      <c r="E118" s="279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193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80" t="s">
        <v>73</v>
      </c>
      <c r="Q119" s="281"/>
      <c r="R119" s="281"/>
      <c r="S119" s="281"/>
      <c r="T119" s="281"/>
      <c r="U119" s="281"/>
      <c r="V119" s="282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80" t="s">
        <v>73</v>
      </c>
      <c r="Q120" s="281"/>
      <c r="R120" s="281"/>
      <c r="S120" s="281"/>
      <c r="T120" s="281"/>
      <c r="U120" s="281"/>
      <c r="V120" s="282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195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68"/>
      <c r="AB122" s="268"/>
      <c r="AC122" s="268"/>
    </row>
    <row r="123" spans="1:68" ht="27" hidden="1" customHeight="1" x14ac:dyDescent="0.25">
      <c r="A123" s="54" t="s">
        <v>196</v>
      </c>
      <c r="B123" s="54" t="s">
        <v>197</v>
      </c>
      <c r="C123" s="31">
        <v>4301135555</v>
      </c>
      <c r="D123" s="278">
        <v>4607111034014</v>
      </c>
      <c r="E123" s="279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78">
        <v>4607111033994</v>
      </c>
      <c r="E124" s="279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42</v>
      </c>
      <c r="Y124" s="27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80" t="s">
        <v>73</v>
      </c>
      <c r="Q125" s="281"/>
      <c r="R125" s="281"/>
      <c r="S125" s="281"/>
      <c r="T125" s="281"/>
      <c r="U125" s="281"/>
      <c r="V125" s="282"/>
      <c r="W125" s="37" t="s">
        <v>70</v>
      </c>
      <c r="X125" s="276">
        <f>IFERROR(SUM(X123:X124),"0")</f>
        <v>42</v>
      </c>
      <c r="Y125" s="276">
        <f>IFERROR(SUM(Y123:Y124),"0")</f>
        <v>42</v>
      </c>
      <c r="Z125" s="276">
        <f>IFERROR(IF(Z123="",0,Z123),"0")+IFERROR(IF(Z124="",0,Z124),"0")</f>
        <v>0.75095999999999996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80" t="s">
        <v>73</v>
      </c>
      <c r="Q126" s="281"/>
      <c r="R126" s="281"/>
      <c r="S126" s="281"/>
      <c r="T126" s="281"/>
      <c r="U126" s="281"/>
      <c r="V126" s="282"/>
      <c r="W126" s="37" t="s">
        <v>74</v>
      </c>
      <c r="X126" s="276">
        <f>IFERROR(SUMPRODUCT(X123:X124*H123:H124),"0")</f>
        <v>126</v>
      </c>
      <c r="Y126" s="276">
        <f>IFERROR(SUMPRODUCT(Y123:Y124*H123:H124),"0")</f>
        <v>126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68"/>
      <c r="AB128" s="268"/>
      <c r="AC128" s="268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78">
        <v>4607111039095</v>
      </c>
      <c r="E129" s="279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42</v>
      </c>
      <c r="Y129" s="27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78">
        <v>4607111034199</v>
      </c>
      <c r="E130" s="279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80" t="s">
        <v>73</v>
      </c>
      <c r="Q131" s="281"/>
      <c r="R131" s="281"/>
      <c r="S131" s="281"/>
      <c r="T131" s="281"/>
      <c r="U131" s="281"/>
      <c r="V131" s="282"/>
      <c r="W131" s="37" t="s">
        <v>70</v>
      </c>
      <c r="X131" s="276">
        <f>IFERROR(SUM(X129:X130),"0")</f>
        <v>42</v>
      </c>
      <c r="Y131" s="276">
        <f>IFERROR(SUM(Y129:Y130),"0")</f>
        <v>42</v>
      </c>
      <c r="Z131" s="276">
        <f>IFERROR(IF(Z129="",0,Z129),"0")+IFERROR(IF(Z130="",0,Z130),"0")</f>
        <v>0.75095999999999996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80" t="s">
        <v>73</v>
      </c>
      <c r="Q132" s="281"/>
      <c r="R132" s="281"/>
      <c r="S132" s="281"/>
      <c r="T132" s="281"/>
      <c r="U132" s="281"/>
      <c r="V132" s="282"/>
      <c r="W132" s="37" t="s">
        <v>74</v>
      </c>
      <c r="X132" s="276">
        <f>IFERROR(SUMPRODUCT(X129:X130*H129:H130),"0")</f>
        <v>126</v>
      </c>
      <c r="Y132" s="276">
        <f>IFERROR(SUMPRODUCT(Y129:Y130*H129:H130),"0")</f>
        <v>126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68"/>
      <c r="AB134" s="268"/>
      <c r="AC134" s="268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78">
        <v>4620207490914</v>
      </c>
      <c r="E135" s="279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14</v>
      </c>
      <c r="Y135" s="275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78">
        <v>4620207490853</v>
      </c>
      <c r="E136" s="279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80" t="s">
        <v>73</v>
      </c>
      <c r="Q137" s="281"/>
      <c r="R137" s="281"/>
      <c r="S137" s="281"/>
      <c r="T137" s="281"/>
      <c r="U137" s="281"/>
      <c r="V137" s="282"/>
      <c r="W137" s="37" t="s">
        <v>70</v>
      </c>
      <c r="X137" s="276">
        <f>IFERROR(SUM(X135:X136),"0")</f>
        <v>14</v>
      </c>
      <c r="Y137" s="276">
        <f>IFERROR(SUM(Y135:Y136),"0")</f>
        <v>14</v>
      </c>
      <c r="Z137" s="276">
        <f>IFERROR(IF(Z135="",0,Z135),"0")+IFERROR(IF(Z136="",0,Z136),"0")</f>
        <v>0.25031999999999999</v>
      </c>
      <c r="AA137" s="277"/>
      <c r="AB137" s="277"/>
      <c r="AC137" s="277"/>
    </row>
    <row r="138" spans="1:68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80" t="s">
        <v>73</v>
      </c>
      <c r="Q138" s="281"/>
      <c r="R138" s="281"/>
      <c r="S138" s="281"/>
      <c r="T138" s="281"/>
      <c r="U138" s="281"/>
      <c r="V138" s="282"/>
      <c r="W138" s="37" t="s">
        <v>74</v>
      </c>
      <c r="X138" s="276">
        <f>IFERROR(SUMPRODUCT(X135:X136*H135:H136),"0")</f>
        <v>33.6</v>
      </c>
      <c r="Y138" s="276">
        <f>IFERROR(SUMPRODUCT(Y135:Y136*H135:H136),"0")</f>
        <v>33.6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68"/>
      <c r="AB140" s="268"/>
      <c r="AC140" s="268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78">
        <v>4607111035806</v>
      </c>
      <c r="E141" s="279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80" t="s">
        <v>73</v>
      </c>
      <c r="Q142" s="281"/>
      <c r="R142" s="281"/>
      <c r="S142" s="281"/>
      <c r="T142" s="281"/>
      <c r="U142" s="281"/>
      <c r="V142" s="282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80" t="s">
        <v>73</v>
      </c>
      <c r="Q143" s="281"/>
      <c r="R143" s="281"/>
      <c r="S143" s="281"/>
      <c r="T143" s="281"/>
      <c r="U143" s="281"/>
      <c r="V143" s="282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68"/>
      <c r="AB145" s="268"/>
      <c r="AC145" s="268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78">
        <v>4607111039613</v>
      </c>
      <c r="E146" s="279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80" t="s">
        <v>73</v>
      </c>
      <c r="Q147" s="281"/>
      <c r="R147" s="281"/>
      <c r="S147" s="281"/>
      <c r="T147" s="281"/>
      <c r="U147" s="281"/>
      <c r="V147" s="282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80" t="s">
        <v>73</v>
      </c>
      <c r="Q148" s="281"/>
      <c r="R148" s="281"/>
      <c r="S148" s="281"/>
      <c r="T148" s="281"/>
      <c r="U148" s="281"/>
      <c r="V148" s="282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190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68"/>
      <c r="AB150" s="268"/>
      <c r="AC150" s="268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78">
        <v>4607111035646</v>
      </c>
      <c r="E151" s="279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80" t="s">
        <v>73</v>
      </c>
      <c r="Q152" s="281"/>
      <c r="R152" s="281"/>
      <c r="S152" s="281"/>
      <c r="T152" s="281"/>
      <c r="U152" s="281"/>
      <c r="V152" s="282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80" t="s">
        <v>73</v>
      </c>
      <c r="Q153" s="281"/>
      <c r="R153" s="281"/>
      <c r="S153" s="281"/>
      <c r="T153" s="281"/>
      <c r="U153" s="281"/>
      <c r="V153" s="282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68"/>
      <c r="AB155" s="268"/>
      <c r="AC155" s="268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78">
        <v>4607111036568</v>
      </c>
      <c r="E156" s="279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56</v>
      </c>
      <c r="Y156" s="275">
        <f>IFERROR(IF(X156="","",X156),"")</f>
        <v>56</v>
      </c>
      <c r="Z156" s="36">
        <f>IFERROR(IF(X156="","",X156*0.00941),"")</f>
        <v>0.52695999999999998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117.70079999999999</v>
      </c>
      <c r="BN156" s="67">
        <f>IFERROR(Y156*I156,"0")</f>
        <v>117.70079999999999</v>
      </c>
      <c r="BO156" s="67">
        <f>IFERROR(X156/J156,"0")</f>
        <v>0.4</v>
      </c>
      <c r="BP156" s="67">
        <f>IFERROR(Y156/J156,"0")</f>
        <v>0.4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80" t="s">
        <v>73</v>
      </c>
      <c r="Q157" s="281"/>
      <c r="R157" s="281"/>
      <c r="S157" s="281"/>
      <c r="T157" s="281"/>
      <c r="U157" s="281"/>
      <c r="V157" s="282"/>
      <c r="W157" s="37" t="s">
        <v>70</v>
      </c>
      <c r="X157" s="276">
        <f>IFERROR(SUM(X156:X156),"0")</f>
        <v>56</v>
      </c>
      <c r="Y157" s="276">
        <f>IFERROR(SUM(Y156:Y156),"0")</f>
        <v>56</v>
      </c>
      <c r="Z157" s="276">
        <f>IFERROR(IF(Z156="",0,Z156),"0")</f>
        <v>0.52695999999999998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80" t="s">
        <v>73</v>
      </c>
      <c r="Q158" s="281"/>
      <c r="R158" s="281"/>
      <c r="S158" s="281"/>
      <c r="T158" s="281"/>
      <c r="U158" s="281"/>
      <c r="V158" s="282"/>
      <c r="W158" s="37" t="s">
        <v>74</v>
      </c>
      <c r="X158" s="276">
        <f>IFERROR(SUMPRODUCT(X156:X156*H156:H156),"0")</f>
        <v>94.08</v>
      </c>
      <c r="Y158" s="276">
        <f>IFERROR(SUMPRODUCT(Y156:Y156*H156:H156),"0")</f>
        <v>94.08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68"/>
      <c r="AB161" s="268"/>
      <c r="AC161" s="268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78">
        <v>4607111036384</v>
      </c>
      <c r="E162" s="279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7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78">
        <v>4607111036216</v>
      </c>
      <c r="E163" s="279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80" t="s">
        <v>73</v>
      </c>
      <c r="Q164" s="281"/>
      <c r="R164" s="281"/>
      <c r="S164" s="281"/>
      <c r="T164" s="281"/>
      <c r="U164" s="281"/>
      <c r="V164" s="282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80" t="s">
        <v>73</v>
      </c>
      <c r="Q165" s="281"/>
      <c r="R165" s="281"/>
      <c r="S165" s="281"/>
      <c r="T165" s="281"/>
      <c r="U165" s="281"/>
      <c r="V165" s="282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68"/>
      <c r="AB168" s="268"/>
      <c r="AC168" s="268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78">
        <v>4607111035691</v>
      </c>
      <c r="E169" s="279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70</v>
      </c>
      <c r="Y169" s="275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78">
        <v>4607111035721</v>
      </c>
      <c r="E170" s="279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98</v>
      </c>
      <c r="Y170" s="275">
        <f>IFERROR(IF(X170="","",X170),"")</f>
        <v>98</v>
      </c>
      <c r="Z170" s="36">
        <f>IFERROR(IF(X170="","",X170*0.01788),"")</f>
        <v>1.75224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78">
        <v>4607111038487</v>
      </c>
      <c r="E171" s="279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70</v>
      </c>
      <c r="Y171" s="275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80" t="s">
        <v>73</v>
      </c>
      <c r="Q172" s="281"/>
      <c r="R172" s="281"/>
      <c r="S172" s="281"/>
      <c r="T172" s="281"/>
      <c r="U172" s="281"/>
      <c r="V172" s="282"/>
      <c r="W172" s="37" t="s">
        <v>70</v>
      </c>
      <c r="X172" s="276">
        <f>IFERROR(SUM(X169:X171),"0")</f>
        <v>238</v>
      </c>
      <c r="Y172" s="276">
        <f>IFERROR(SUM(Y169:Y171),"0")</f>
        <v>238</v>
      </c>
      <c r="Z172" s="276">
        <f>IFERROR(IF(Z169="",0,Z169),"0")+IFERROR(IF(Z170="",0,Z170),"0")+IFERROR(IF(Z171="",0,Z171),"0")</f>
        <v>4.2554400000000001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80" t="s">
        <v>73</v>
      </c>
      <c r="Q173" s="281"/>
      <c r="R173" s="281"/>
      <c r="S173" s="281"/>
      <c r="T173" s="281"/>
      <c r="U173" s="281"/>
      <c r="V173" s="282"/>
      <c r="W173" s="37" t="s">
        <v>74</v>
      </c>
      <c r="X173" s="276">
        <f>IFERROR(SUMPRODUCT(X169:X171*H169:H171),"0")</f>
        <v>714</v>
      </c>
      <c r="Y173" s="276">
        <f>IFERROR(SUMPRODUCT(Y169:Y171*H169:H171),"0")</f>
        <v>714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68"/>
      <c r="AB174" s="268"/>
      <c r="AC174" s="268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78">
        <v>4680115885875</v>
      </c>
      <c r="E175" s="279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26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80" t="s">
        <v>73</v>
      </c>
      <c r="Q176" s="281"/>
      <c r="R176" s="281"/>
      <c r="S176" s="281"/>
      <c r="T176" s="281"/>
      <c r="U176" s="281"/>
      <c r="V176" s="282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80" t="s">
        <v>73</v>
      </c>
      <c r="Q177" s="281"/>
      <c r="R177" s="281"/>
      <c r="S177" s="281"/>
      <c r="T177" s="281"/>
      <c r="U177" s="281"/>
      <c r="V177" s="282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68"/>
      <c r="AB180" s="268"/>
      <c r="AC180" s="268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78">
        <v>4620207491133</v>
      </c>
      <c r="E181" s="279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5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80" t="s">
        <v>73</v>
      </c>
      <c r="Q182" s="281"/>
      <c r="R182" s="281"/>
      <c r="S182" s="281"/>
      <c r="T182" s="281"/>
      <c r="U182" s="281"/>
      <c r="V182" s="282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80" t="s">
        <v>73</v>
      </c>
      <c r="Q183" s="281"/>
      <c r="R183" s="281"/>
      <c r="S183" s="281"/>
      <c r="T183" s="281"/>
      <c r="U183" s="281"/>
      <c r="V183" s="282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68"/>
      <c r="AB184" s="268"/>
      <c r="AC184" s="268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78">
        <v>4620207490198</v>
      </c>
      <c r="E185" s="279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14</v>
      </c>
      <c r="Y185" s="27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78">
        <v>4620207490235</v>
      </c>
      <c r="E186" s="279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78">
        <v>4620207490259</v>
      </c>
      <c r="E187" s="279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78">
        <v>4620207490143</v>
      </c>
      <c r="E188" s="279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80" t="s">
        <v>73</v>
      </c>
      <c r="Q189" s="281"/>
      <c r="R189" s="281"/>
      <c r="S189" s="281"/>
      <c r="T189" s="281"/>
      <c r="U189" s="281"/>
      <c r="V189" s="282"/>
      <c r="W189" s="37" t="s">
        <v>70</v>
      </c>
      <c r="X189" s="276">
        <f>IFERROR(SUM(X185:X188),"0")</f>
        <v>14</v>
      </c>
      <c r="Y189" s="276">
        <f>IFERROR(SUM(Y185:Y188),"0")</f>
        <v>14</v>
      </c>
      <c r="Z189" s="276">
        <f>IFERROR(IF(Z185="",0,Z185),"0")+IFERROR(IF(Z186="",0,Z186),"0")+IFERROR(IF(Z187="",0,Z187),"0")+IFERROR(IF(Z188="",0,Z188),"0")</f>
        <v>0.25031999999999999</v>
      </c>
      <c r="AA189" s="277"/>
      <c r="AB189" s="277"/>
      <c r="AC189" s="277"/>
    </row>
    <row r="190" spans="1:68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80" t="s">
        <v>73</v>
      </c>
      <c r="Q190" s="281"/>
      <c r="R190" s="281"/>
      <c r="S190" s="281"/>
      <c r="T190" s="281"/>
      <c r="U190" s="281"/>
      <c r="V190" s="282"/>
      <c r="W190" s="37" t="s">
        <v>74</v>
      </c>
      <c r="X190" s="276">
        <f>IFERROR(SUMPRODUCT(X185:X188*H185:H188),"0")</f>
        <v>33.6</v>
      </c>
      <c r="Y190" s="276">
        <f>IFERROR(SUMPRODUCT(Y185:Y188*H185:H188),"0")</f>
        <v>33.6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68"/>
      <c r="AB192" s="268"/>
      <c r="AC192" s="268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78">
        <v>4607111038586</v>
      </c>
      <c r="E193" s="279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78">
        <v>4607111038609</v>
      </c>
      <c r="E194" s="279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80" t="s">
        <v>73</v>
      </c>
      <c r="Q195" s="281"/>
      <c r="R195" s="281"/>
      <c r="S195" s="281"/>
      <c r="T195" s="281"/>
      <c r="U195" s="281"/>
      <c r="V195" s="282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80" t="s">
        <v>73</v>
      </c>
      <c r="Q196" s="281"/>
      <c r="R196" s="281"/>
      <c r="S196" s="281"/>
      <c r="T196" s="281"/>
      <c r="U196" s="281"/>
      <c r="V196" s="282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68"/>
      <c r="AB198" s="268"/>
      <c r="AC198" s="268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78">
        <v>4607111035912</v>
      </c>
      <c r="E199" s="279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78">
        <v>4607111035929</v>
      </c>
      <c r="E200" s="279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48</v>
      </c>
      <c r="Y200" s="275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358.56</v>
      </c>
      <c r="BN200" s="67">
        <f>IFERROR(Y200*I200,"0")</f>
        <v>358.56</v>
      </c>
      <c r="BO200" s="67">
        <f>IFERROR(X200/J200,"0")</f>
        <v>0.5714285714285714</v>
      </c>
      <c r="BP200" s="67">
        <f>IFERROR(Y200/J200,"0")</f>
        <v>0.5714285714285714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78">
        <v>4607111035882</v>
      </c>
      <c r="E201" s="279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78">
        <v>4607111035905</v>
      </c>
      <c r="E202" s="279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48</v>
      </c>
      <c r="Y202" s="275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80" t="s">
        <v>73</v>
      </c>
      <c r="Q203" s="281"/>
      <c r="R203" s="281"/>
      <c r="S203" s="281"/>
      <c r="T203" s="281"/>
      <c r="U203" s="281"/>
      <c r="V203" s="282"/>
      <c r="W203" s="37" t="s">
        <v>70</v>
      </c>
      <c r="X203" s="276">
        <f>IFERROR(SUM(X199:X202),"0")</f>
        <v>96</v>
      </c>
      <c r="Y203" s="276">
        <f>IFERROR(SUM(Y199:Y202),"0")</f>
        <v>96</v>
      </c>
      <c r="Z203" s="276">
        <f>IFERROR(IF(Z199="",0,Z199),"0")+IFERROR(IF(Z200="",0,Z200),"0")+IFERROR(IF(Z201="",0,Z201),"0")+IFERROR(IF(Z202="",0,Z202),"0")</f>
        <v>1.488</v>
      </c>
      <c r="AA203" s="277"/>
      <c r="AB203" s="277"/>
      <c r="AC203" s="277"/>
    </row>
    <row r="204" spans="1:68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80" t="s">
        <v>73</v>
      </c>
      <c r="Q204" s="281"/>
      <c r="R204" s="281"/>
      <c r="S204" s="281"/>
      <c r="T204" s="281"/>
      <c r="U204" s="281"/>
      <c r="V204" s="282"/>
      <c r="W204" s="37" t="s">
        <v>74</v>
      </c>
      <c r="X204" s="276">
        <f>IFERROR(SUMPRODUCT(X199:X202*H199:H202),"0")</f>
        <v>691.2</v>
      </c>
      <c r="Y204" s="276">
        <f>IFERROR(SUMPRODUCT(Y199:Y202*H199:H202),"0")</f>
        <v>691.2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68"/>
      <c r="AB206" s="268"/>
      <c r="AC206" s="268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78">
        <v>4620207491096</v>
      </c>
      <c r="E207" s="279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4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80" t="s">
        <v>73</v>
      </c>
      <c r="Q208" s="281"/>
      <c r="R208" s="281"/>
      <c r="S208" s="281"/>
      <c r="T208" s="281"/>
      <c r="U208" s="281"/>
      <c r="V208" s="282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80" t="s">
        <v>73</v>
      </c>
      <c r="Q209" s="281"/>
      <c r="R209" s="281"/>
      <c r="S209" s="281"/>
      <c r="T209" s="281"/>
      <c r="U209" s="281"/>
      <c r="V209" s="282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68"/>
      <c r="AB211" s="268"/>
      <c r="AC211" s="268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78">
        <v>4620207490709</v>
      </c>
      <c r="E212" s="279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68"/>
      <c r="AB215" s="268"/>
      <c r="AC215" s="268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78">
        <v>4620207490570</v>
      </c>
      <c r="E216" s="279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28</v>
      </c>
      <c r="Y216" s="275">
        <f>IFERROR(IF(X216="","",X216),"")</f>
        <v>28</v>
      </c>
      <c r="Z216" s="36">
        <f>IFERROR(IF(X216="","",X216*0.01788),"")</f>
        <v>0.50063999999999997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86.900800000000004</v>
      </c>
      <c r="BN216" s="67">
        <f>IFERROR(Y216*I216,"0")</f>
        <v>86.900800000000004</v>
      </c>
      <c r="BO216" s="67">
        <f>IFERROR(X216/J216,"0")</f>
        <v>0.4</v>
      </c>
      <c r="BP216" s="67">
        <f>IFERROR(Y216/J216,"0")</f>
        <v>0.4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78">
        <v>4620207490549</v>
      </c>
      <c r="E217" s="279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78">
        <v>4620207490501</v>
      </c>
      <c r="E218" s="279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6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6">
        <f>IFERROR(SUM(X216:X218),"0")</f>
        <v>28</v>
      </c>
      <c r="Y219" s="276">
        <f>IFERROR(SUM(Y216:Y218),"0")</f>
        <v>28</v>
      </c>
      <c r="Z219" s="276">
        <f>IFERROR(IF(Z216="",0,Z216),"0")+IFERROR(IF(Z217="",0,Z217),"0")+IFERROR(IF(Z218="",0,Z218),"0")</f>
        <v>0.50063999999999997</v>
      </c>
      <c r="AA219" s="277"/>
      <c r="AB219" s="277"/>
      <c r="AC219" s="277"/>
    </row>
    <row r="220" spans="1:68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6">
        <f>IFERROR(SUMPRODUCT(X216:X218*H216:H218),"0")</f>
        <v>67.2</v>
      </c>
      <c r="Y220" s="276">
        <f>IFERROR(SUMPRODUCT(Y216:Y218*H216:H218),"0")</f>
        <v>67.2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68"/>
      <c r="AB222" s="268"/>
      <c r="AC222" s="268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78">
        <v>4607111039019</v>
      </c>
      <c r="E223" s="279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78">
        <v>4607111038708</v>
      </c>
      <c r="E224" s="279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68"/>
      <c r="AB229" s="268"/>
      <c r="AC229" s="268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78">
        <v>4607111036162</v>
      </c>
      <c r="E230" s="279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68"/>
      <c r="AB235" s="268"/>
      <c r="AC235" s="268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78">
        <v>4607111035899</v>
      </c>
      <c r="E236" s="279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120</v>
      </c>
      <c r="Y236" s="275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631.43999999999994</v>
      </c>
      <c r="BN236" s="67">
        <f>IFERROR(Y236*I236,"0")</f>
        <v>631.43999999999994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6">
        <f>IFERROR(SUM(X236:X236),"0")</f>
        <v>120</v>
      </c>
      <c r="Y237" s="276">
        <f>IFERROR(SUM(Y236:Y236),"0")</f>
        <v>120</v>
      </c>
      <c r="Z237" s="276">
        <f>IFERROR(IF(Z236="",0,Z236),"0")</f>
        <v>1.8599999999999999</v>
      </c>
      <c r="AA237" s="277"/>
      <c r="AB237" s="277"/>
      <c r="AC237" s="277"/>
    </row>
    <row r="238" spans="1:68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6">
        <f>IFERROR(SUMPRODUCT(X236:X236*H236:H236),"0")</f>
        <v>600</v>
      </c>
      <c r="Y238" s="276">
        <f>IFERROR(SUMPRODUCT(Y236:Y236*H236:H236),"0")</f>
        <v>600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68"/>
      <c r="AB241" s="268"/>
      <c r="AC241" s="268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78">
        <v>4607111039774</v>
      </c>
      <c r="E242" s="279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80" t="s">
        <v>73</v>
      </c>
      <c r="Q243" s="281"/>
      <c r="R243" s="281"/>
      <c r="S243" s="281"/>
      <c r="T243" s="281"/>
      <c r="U243" s="281"/>
      <c r="V243" s="282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80" t="s">
        <v>73</v>
      </c>
      <c r="Q244" s="281"/>
      <c r="R244" s="281"/>
      <c r="S244" s="281"/>
      <c r="T244" s="281"/>
      <c r="U244" s="281"/>
      <c r="V244" s="282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68"/>
      <c r="AB245" s="268"/>
      <c r="AC245" s="268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78">
        <v>4607111039361</v>
      </c>
      <c r="E246" s="279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80" t="s">
        <v>73</v>
      </c>
      <c r="Q247" s="281"/>
      <c r="R247" s="281"/>
      <c r="S247" s="281"/>
      <c r="T247" s="281"/>
      <c r="U247" s="281"/>
      <c r="V247" s="282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80" t="s">
        <v>73</v>
      </c>
      <c r="Q248" s="281"/>
      <c r="R248" s="281"/>
      <c r="S248" s="281"/>
      <c r="T248" s="281"/>
      <c r="U248" s="281"/>
      <c r="V248" s="282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68"/>
      <c r="AB251" s="268"/>
      <c r="AC251" s="268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78">
        <v>4640242181264</v>
      </c>
      <c r="E252" s="279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78">
        <v>4640242181325</v>
      </c>
      <c r="E253" s="279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24</v>
      </c>
      <c r="Y253" s="275">
        <f>IFERROR(IF(X253="","",X253),"")</f>
        <v>24</v>
      </c>
      <c r="Z253" s="36">
        <f>IFERROR(IF(X253="","",X253*0.0155),"")</f>
        <v>0.372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174.72</v>
      </c>
      <c r="BN253" s="67">
        <f>IFERROR(Y253*I253,"0")</f>
        <v>174.72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78">
        <v>4640242180670</v>
      </c>
      <c r="E254" s="279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80" t="s">
        <v>73</v>
      </c>
      <c r="Q255" s="281"/>
      <c r="R255" s="281"/>
      <c r="S255" s="281"/>
      <c r="T255" s="281"/>
      <c r="U255" s="281"/>
      <c r="V255" s="282"/>
      <c r="W255" s="37" t="s">
        <v>70</v>
      </c>
      <c r="X255" s="276">
        <f>IFERROR(SUM(X252:X254),"0")</f>
        <v>24</v>
      </c>
      <c r="Y255" s="276">
        <f>IFERROR(SUM(Y252:Y254),"0")</f>
        <v>24</v>
      </c>
      <c r="Z255" s="276">
        <f>IFERROR(IF(Z252="",0,Z252),"0")+IFERROR(IF(Z253="",0,Z253),"0")+IFERROR(IF(Z254="",0,Z254),"0")</f>
        <v>0.372</v>
      </c>
      <c r="AA255" s="277"/>
      <c r="AB255" s="277"/>
      <c r="AC255" s="277"/>
    </row>
    <row r="256" spans="1:68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80" t="s">
        <v>73</v>
      </c>
      <c r="Q256" s="281"/>
      <c r="R256" s="281"/>
      <c r="S256" s="281"/>
      <c r="T256" s="281"/>
      <c r="U256" s="281"/>
      <c r="V256" s="282"/>
      <c r="W256" s="37" t="s">
        <v>74</v>
      </c>
      <c r="X256" s="276">
        <f>IFERROR(SUMPRODUCT(X252:X254*H252:H254),"0")</f>
        <v>168</v>
      </c>
      <c r="Y256" s="276">
        <f>IFERROR(SUMPRODUCT(Y252:Y254*H252:H254),"0")</f>
        <v>168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68"/>
      <c r="AB257" s="268"/>
      <c r="AC257" s="268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78">
        <v>4640242180397</v>
      </c>
      <c r="E258" s="279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78">
        <v>4640242181219</v>
      </c>
      <c r="E259" s="279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68"/>
      <c r="AB262" s="268"/>
      <c r="AC262" s="268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78">
        <v>4640242180304</v>
      </c>
      <c r="E263" s="279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42</v>
      </c>
      <c r="Y263" s="275">
        <f>IFERROR(IF(X263="","",X263),"")</f>
        <v>42</v>
      </c>
      <c r="Z263" s="36">
        <f>IFERROR(IF(X263="","",X263*0.00936),"")</f>
        <v>0.39312000000000002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121.40520000000001</v>
      </c>
      <c r="BN263" s="67">
        <f>IFERROR(Y263*I263,"0")</f>
        <v>121.40520000000001</v>
      </c>
      <c r="BO263" s="67">
        <f>IFERROR(X263/J263,"0")</f>
        <v>0.33333333333333331</v>
      </c>
      <c r="BP263" s="67">
        <f>IFERROR(Y263/J263,"0")</f>
        <v>0.33333333333333331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78">
        <v>4640242180236</v>
      </c>
      <c r="E264" s="279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36</v>
      </c>
      <c r="Y264" s="275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188.46</v>
      </c>
      <c r="BN264" s="67">
        <f>IFERROR(Y264*I264,"0")</f>
        <v>188.46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78">
        <v>4640242180410</v>
      </c>
      <c r="E265" s="279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80" t="s">
        <v>73</v>
      </c>
      <c r="Q266" s="281"/>
      <c r="R266" s="281"/>
      <c r="S266" s="281"/>
      <c r="T266" s="281"/>
      <c r="U266" s="281"/>
      <c r="V266" s="282"/>
      <c r="W266" s="37" t="s">
        <v>70</v>
      </c>
      <c r="X266" s="276">
        <f>IFERROR(SUM(X263:X265),"0")</f>
        <v>78</v>
      </c>
      <c r="Y266" s="276">
        <f>IFERROR(SUM(Y263:Y265),"0")</f>
        <v>78</v>
      </c>
      <c r="Z266" s="276">
        <f>IFERROR(IF(Z263="",0,Z263),"0")+IFERROR(IF(Z264="",0,Z264),"0")+IFERROR(IF(Z265="",0,Z265),"0")</f>
        <v>0.95112000000000008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80" t="s">
        <v>73</v>
      </c>
      <c r="Q267" s="281"/>
      <c r="R267" s="281"/>
      <c r="S267" s="281"/>
      <c r="T267" s="281"/>
      <c r="U267" s="281"/>
      <c r="V267" s="282"/>
      <c r="W267" s="37" t="s">
        <v>74</v>
      </c>
      <c r="X267" s="276">
        <f>IFERROR(SUMPRODUCT(X263:X265*H263:H265),"0")</f>
        <v>293.39999999999998</v>
      </c>
      <c r="Y267" s="276">
        <f>IFERROR(SUMPRODUCT(Y263:Y265*H263:H265),"0")</f>
        <v>293.39999999999998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68"/>
      <c r="AB268" s="268"/>
      <c r="AC268" s="268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78">
        <v>4640242181554</v>
      </c>
      <c r="E269" s="279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3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78">
        <v>4640242181561</v>
      </c>
      <c r="E270" s="279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78">
        <v>4640242181424</v>
      </c>
      <c r="E271" s="279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78">
        <v>4640242181523</v>
      </c>
      <c r="E272" s="279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42</v>
      </c>
      <c r="Y272" s="275">
        <f t="shared" si="6"/>
        <v>42</v>
      </c>
      <c r="Z272" s="36">
        <f t="shared" ref="Z272:Z277" si="11">IFERROR(IF(X272="","",X272*0.00936),"")</f>
        <v>0.39312000000000002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134.06400000000002</v>
      </c>
      <c r="BN272" s="67">
        <f t="shared" si="8"/>
        <v>134.06400000000002</v>
      </c>
      <c r="BO272" s="67">
        <f t="shared" si="9"/>
        <v>0.33333333333333331</v>
      </c>
      <c r="BP272" s="67">
        <f t="shared" si="10"/>
        <v>0.33333333333333331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78">
        <v>4640242181486</v>
      </c>
      <c r="E273" s="279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78">
        <v>4640242181493</v>
      </c>
      <c r="E274" s="279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78">
        <v>4640242181509</v>
      </c>
      <c r="E275" s="279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78">
        <v>4640242181240</v>
      </c>
      <c r="E276" s="279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9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78">
        <v>4640242181318</v>
      </c>
      <c r="E277" s="279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4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78">
        <v>4640242181387</v>
      </c>
      <c r="E278" s="279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78">
        <v>4640242181332</v>
      </c>
      <c r="E279" s="279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78">
        <v>4640242181349</v>
      </c>
      <c r="E280" s="279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78">
        <v>4640242181370</v>
      </c>
      <c r="E281" s="279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80" t="s">
        <v>73</v>
      </c>
      <c r="Q282" s="281"/>
      <c r="R282" s="281"/>
      <c r="S282" s="281"/>
      <c r="T282" s="281"/>
      <c r="U282" s="281"/>
      <c r="V282" s="282"/>
      <c r="W282" s="37" t="s">
        <v>70</v>
      </c>
      <c r="X282" s="276">
        <f>IFERROR(SUM(X269:X281),"0")</f>
        <v>54</v>
      </c>
      <c r="Y282" s="276">
        <f>IFERROR(SUM(Y269:Y281),"0")</f>
        <v>54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0.57912000000000008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80" t="s">
        <v>73</v>
      </c>
      <c r="Q283" s="281"/>
      <c r="R283" s="281"/>
      <c r="S283" s="281"/>
      <c r="T283" s="281"/>
      <c r="U283" s="281"/>
      <c r="V283" s="282"/>
      <c r="W283" s="37" t="s">
        <v>74</v>
      </c>
      <c r="X283" s="276">
        <f>IFERROR(SUMPRODUCT(X269:X281*H269:H281),"0")</f>
        <v>192</v>
      </c>
      <c r="Y283" s="276">
        <f>IFERROR(SUMPRODUCT(Y269:Y281*H269:H281),"0")</f>
        <v>192</v>
      </c>
      <c r="Z283" s="37"/>
      <c r="AA283" s="277"/>
      <c r="AB283" s="277"/>
      <c r="AC283" s="277"/>
    </row>
    <row r="284" spans="1:68" ht="15" customHeight="1" x14ac:dyDescent="0.2">
      <c r="A284" s="301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302"/>
      <c r="P284" s="350" t="s">
        <v>381</v>
      </c>
      <c r="Q284" s="351"/>
      <c r="R284" s="351"/>
      <c r="S284" s="351"/>
      <c r="T284" s="351"/>
      <c r="U284" s="351"/>
      <c r="V284" s="352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9023.4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9023.4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302"/>
      <c r="P285" s="350" t="s">
        <v>382</v>
      </c>
      <c r="Q285" s="351"/>
      <c r="R285" s="351"/>
      <c r="S285" s="351"/>
      <c r="T285" s="351"/>
      <c r="U285" s="351"/>
      <c r="V285" s="352"/>
      <c r="W285" s="37" t="s">
        <v>74</v>
      </c>
      <c r="X285" s="276">
        <f>IFERROR(SUM(BM22:BM281),"0")</f>
        <v>9898.6468000000004</v>
      </c>
      <c r="Y285" s="276">
        <f>IFERROR(SUM(BN22:BN281),"0")</f>
        <v>9898.6468000000004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302"/>
      <c r="P286" s="350" t="s">
        <v>383</v>
      </c>
      <c r="Q286" s="351"/>
      <c r="R286" s="351"/>
      <c r="S286" s="351"/>
      <c r="T286" s="351"/>
      <c r="U286" s="351"/>
      <c r="V286" s="352"/>
      <c r="W286" s="37" t="s">
        <v>384</v>
      </c>
      <c r="X286" s="38">
        <f>ROUNDUP(SUM(BO22:BO281),0)</f>
        <v>26</v>
      </c>
      <c r="Y286" s="38">
        <f>ROUNDUP(SUM(BP22:BP281),0)</f>
        <v>26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302"/>
      <c r="P287" s="350" t="s">
        <v>385</v>
      </c>
      <c r="Q287" s="351"/>
      <c r="R287" s="351"/>
      <c r="S287" s="351"/>
      <c r="T287" s="351"/>
      <c r="U287" s="351"/>
      <c r="V287" s="352"/>
      <c r="W287" s="37" t="s">
        <v>74</v>
      </c>
      <c r="X287" s="276">
        <f>GrossWeightTotal+PalletQtyTotal*25</f>
        <v>10548.6468</v>
      </c>
      <c r="Y287" s="276">
        <f>GrossWeightTotalR+PalletQtyTotalR*25</f>
        <v>10548.6468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302"/>
      <c r="P288" s="350" t="s">
        <v>386</v>
      </c>
      <c r="Q288" s="351"/>
      <c r="R288" s="351"/>
      <c r="S288" s="351"/>
      <c r="T288" s="351"/>
      <c r="U288" s="351"/>
      <c r="V288" s="352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2052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2052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302"/>
      <c r="P289" s="350" t="s">
        <v>387</v>
      </c>
      <c r="Q289" s="351"/>
      <c r="R289" s="351"/>
      <c r="S289" s="351"/>
      <c r="T289" s="351"/>
      <c r="U289" s="351"/>
      <c r="V289" s="352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32.266319999999993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66" t="s">
        <v>63</v>
      </c>
      <c r="C291" s="296" t="s">
        <v>75</v>
      </c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9"/>
      <c r="U291" s="266" t="s">
        <v>229</v>
      </c>
      <c r="V291" s="266" t="s">
        <v>238</v>
      </c>
      <c r="W291" s="296" t="s">
        <v>257</v>
      </c>
      <c r="X291" s="298"/>
      <c r="Y291" s="298"/>
      <c r="Z291" s="298"/>
      <c r="AA291" s="298"/>
      <c r="AB291" s="299"/>
      <c r="AC291" s="266" t="s">
        <v>314</v>
      </c>
      <c r="AD291" s="266" t="s">
        <v>319</v>
      </c>
      <c r="AE291" s="266" t="s">
        <v>323</v>
      </c>
      <c r="AF291" s="266" t="s">
        <v>331</v>
      </c>
    </row>
    <row r="292" spans="1:32" ht="14.25" customHeight="1" thickTop="1" x14ac:dyDescent="0.2">
      <c r="A292" s="432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135</v>
      </c>
      <c r="H292" s="296" t="s">
        <v>142</v>
      </c>
      <c r="I292" s="296" t="s">
        <v>146</v>
      </c>
      <c r="J292" s="296" t="s">
        <v>154</v>
      </c>
      <c r="K292" s="296" t="s">
        <v>169</v>
      </c>
      <c r="L292" s="296" t="s">
        <v>175</v>
      </c>
      <c r="M292" s="296" t="s">
        <v>195</v>
      </c>
      <c r="N292" s="267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33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67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168</v>
      </c>
      <c r="D294" s="46">
        <f>IFERROR(X34*H34,"0")+IFERROR(X35*H35,"0")+IFERROR(X36*H36,"0")</f>
        <v>403.2</v>
      </c>
      <c r="E294" s="46">
        <f>IFERROR(X41*H41,"0")+IFERROR(X42*H42,"0")+IFERROR(X43*H43,"0")+IFERROR(X44*H44,"0")</f>
        <v>588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151.20000000000002</v>
      </c>
      <c r="I294" s="46">
        <f>IFERROR(X84*H84,"0")+IFERROR(X85*H85,"0")</f>
        <v>302.40000000000003</v>
      </c>
      <c r="J294" s="46">
        <f>IFERROR(X90*H90,"0")+IFERROR(X91*H91,"0")+IFERROR(X92*H92,"0")+IFERROR(X93*H93,"0")+IFERROR(X94*H94,"0")+IFERROR(X95*H95,"0")</f>
        <v>784.56000000000006</v>
      </c>
      <c r="K294" s="46">
        <f>IFERROR(X100*H100,"0")+IFERROR(X101*H101,"0")</f>
        <v>100.8</v>
      </c>
      <c r="L294" s="46">
        <f>IFERROR(X106*H106,"0")+IFERROR(X107*H107,"0")+IFERROR(X108*H108,"0")+IFERROR(X109*H109,"0")+IFERROR(X110*H110,"0")+IFERROR(X114*H114,"0")+IFERROR(X118*H118,"0")</f>
        <v>2627.52</v>
      </c>
      <c r="M294" s="46">
        <f>IFERROR(X123*H123,"0")+IFERROR(X124*H124,"0")</f>
        <v>126</v>
      </c>
      <c r="N294" s="267"/>
      <c r="O294" s="46">
        <f>IFERROR(X129*H129,"0")+IFERROR(X130*H130,"0")</f>
        <v>126</v>
      </c>
      <c r="P294" s="46">
        <f>IFERROR(X135*H135,"0")+IFERROR(X136*H136,"0")</f>
        <v>33.6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94.08</v>
      </c>
      <c r="U294" s="46">
        <f>IFERROR(X162*H162,"0")+IFERROR(X163*H163,"0")</f>
        <v>0</v>
      </c>
      <c r="V294" s="46">
        <f>IFERROR(X169*H169,"0")+IFERROR(X170*H170,"0")+IFERROR(X171*H171,"0")+IFERROR(X175*H175,"0")</f>
        <v>714</v>
      </c>
      <c r="W294" s="46">
        <f>IFERROR(X181*H181,"0")+IFERROR(X185*H185,"0")+IFERROR(X186*H186,"0")+IFERROR(X187*H187,"0")+IFERROR(X188*H188,"0")</f>
        <v>72.240000000000009</v>
      </c>
      <c r="X294" s="46">
        <f>IFERROR(X193*H193,"0")+IFERROR(X194*H194,"0")</f>
        <v>0</v>
      </c>
      <c r="Y294" s="46">
        <f>IFERROR(X199*H199,"0")+IFERROR(X200*H200,"0")+IFERROR(X201*H201,"0")+IFERROR(X202*H202,"0")</f>
        <v>691.2</v>
      </c>
      <c r="Z294" s="46">
        <f>IFERROR(X207*H207,"0")</f>
        <v>720</v>
      </c>
      <c r="AA294" s="46">
        <f>IFERROR(X212*H212,"0")+IFERROR(X216*H216,"0")+IFERROR(X217*H217,"0")+IFERROR(X218*H218,"0")</f>
        <v>67.2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600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653.4</v>
      </c>
    </row>
    <row r="295" spans="1:32" ht="13.5" customHeight="1" thickTop="1" x14ac:dyDescent="0.2">
      <c r="C295" s="267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5724</v>
      </c>
      <c r="B297" s="60">
        <f>SUMPRODUCT(--(BB:BB="ПГП"),--(W:W="кор"),H:H,Y:Y)+SUMPRODUCT(--(BB:BB="ПГП"),--(W:W="кг"),Y:Y)</f>
        <v>3299.3999999999992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548,65"/>
        <filter val="100,80"/>
        <filter val="112,00"/>
        <filter val="12,00"/>
        <filter val="120,00"/>
        <filter val="126,00"/>
        <filter val="132,00"/>
        <filter val="14,00"/>
        <filter val="144,00"/>
        <filter val="151,20"/>
        <filter val="168,00"/>
        <filter val="192,00"/>
        <filter val="2 052,00"/>
        <filter val="2 553,60"/>
        <filter val="238,00"/>
        <filter val="24,00"/>
        <filter val="26"/>
        <filter val="266,00"/>
        <filter val="28,00"/>
        <filter val="293,40"/>
        <filter val="302,40"/>
        <filter val="33,60"/>
        <filter val="36,00"/>
        <filter val="372,00"/>
        <filter val="38,64"/>
        <filter val="403,20"/>
        <filter val="42,00"/>
        <filter val="48,00"/>
        <filter val="54,00"/>
        <filter val="56,00"/>
        <filter val="588,00"/>
        <filter val="60,00"/>
        <filter val="600,00"/>
        <filter val="67,20"/>
        <filter val="691,20"/>
        <filter val="70,00"/>
        <filter val="714,00"/>
        <filter val="72,00"/>
        <filter val="720,00"/>
        <filter val="73,92"/>
        <filter val="78,00"/>
        <filter val="784,56"/>
        <filter val="84,00"/>
        <filter val="9 023,40"/>
        <filter val="9 898,65"/>
        <filter val="94,08"/>
        <filter val="96,00"/>
        <filter val="98,00"/>
      </filters>
    </filterColumn>
    <filterColumn colId="29" showButton="0"/>
    <filterColumn colId="30" showButton="0"/>
  </autoFilter>
  <mergeCells count="511"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P124:T124"/>
    <mergeCell ref="A260:O261"/>
    <mergeCell ref="P138:V138"/>
    <mergeCell ref="P151:T151"/>
    <mergeCell ref="P76:V76"/>
    <mergeCell ref="A137:O138"/>
    <mergeCell ref="A128:Z128"/>
    <mergeCell ref="P218:T218"/>
    <mergeCell ref="P69:V69"/>
    <mergeCell ref="A21:Z21"/>
    <mergeCell ref="A192:Z192"/>
    <mergeCell ref="H292:H293"/>
    <mergeCell ref="J292:J293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P283:V283"/>
    <mergeCell ref="D271:E271"/>
    <mergeCell ref="D42:E42"/>
    <mergeCell ref="A213:O214"/>
    <mergeCell ref="D123:E123"/>
    <mergeCell ref="P202:T202"/>
    <mergeCell ref="A52:Z52"/>
    <mergeCell ref="D110:E110"/>
    <mergeCell ref="D44:E44"/>
    <mergeCell ref="P289:V289"/>
    <mergeCell ref="D49:E49"/>
    <mergeCell ref="D216:E216"/>
    <mergeCell ref="L292:L293"/>
    <mergeCell ref="P30:V30"/>
    <mergeCell ref="A8:C8"/>
    <mergeCell ref="A10:C10"/>
    <mergeCell ref="D17:E18"/>
    <mergeCell ref="A249:Z249"/>
    <mergeCell ref="A257:Z257"/>
    <mergeCell ref="A191:Z191"/>
    <mergeCell ref="D276:E276"/>
    <mergeCell ref="A178:Z178"/>
    <mergeCell ref="D170:E170"/>
    <mergeCell ref="P132:V132"/>
    <mergeCell ref="N17:N18"/>
    <mergeCell ref="V12:W12"/>
    <mergeCell ref="A245:Z245"/>
    <mergeCell ref="A39:Z39"/>
    <mergeCell ref="P199:T199"/>
    <mergeCell ref="D242:E242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B292:B293"/>
    <mergeCell ref="A115:O116"/>
    <mergeCell ref="D270:E270"/>
    <mergeCell ref="AD17:AF18"/>
    <mergeCell ref="D101:E101"/>
    <mergeCell ref="P142:V142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Q5:R5"/>
    <mergeCell ref="P131:V131"/>
    <mergeCell ref="A104:Z104"/>
    <mergeCell ref="A235:Z235"/>
    <mergeCell ref="P189:V189"/>
    <mergeCell ref="P287:V287"/>
    <mergeCell ref="P62:T62"/>
    <mergeCell ref="P2:W3"/>
    <mergeCell ref="D35:E35"/>
    <mergeCell ref="D10:E10"/>
    <mergeCell ref="A23:O24"/>
    <mergeCell ref="F10:G10"/>
    <mergeCell ref="P135:T135"/>
    <mergeCell ref="D34:E34"/>
    <mergeCell ref="D265:E265"/>
    <mergeCell ref="P195:V195"/>
    <mergeCell ref="A20:Z20"/>
    <mergeCell ref="D252:E252"/>
    <mergeCell ref="P123:T123"/>
    <mergeCell ref="P110:T110"/>
    <mergeCell ref="P137:V137"/>
    <mergeCell ref="D218:E218"/>
    <mergeCell ref="A127:Z127"/>
    <mergeCell ref="X17:X18"/>
    <mergeCell ref="F17:F18"/>
    <mergeCell ref="AB292:AB293"/>
    <mergeCell ref="AD292:AD293"/>
    <mergeCell ref="P175:T175"/>
    <mergeCell ref="P266:V266"/>
    <mergeCell ref="P162:T162"/>
    <mergeCell ref="A86:O87"/>
    <mergeCell ref="P106:T106"/>
    <mergeCell ref="P93:T93"/>
    <mergeCell ref="D85:E85"/>
    <mergeCell ref="D207:E207"/>
    <mergeCell ref="P269:T269"/>
    <mergeCell ref="P120:V120"/>
    <mergeCell ref="A231:O232"/>
    <mergeCell ref="A152:O153"/>
    <mergeCell ref="A167:Z167"/>
    <mergeCell ref="P188:T188"/>
    <mergeCell ref="P148:V148"/>
    <mergeCell ref="A292:A293"/>
    <mergeCell ref="P130:T130"/>
    <mergeCell ref="D136:E136"/>
    <mergeCell ref="A176:O177"/>
    <mergeCell ref="A227:Z227"/>
    <mergeCell ref="D200:E200"/>
    <mergeCell ref="A243:O244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Q13:R13"/>
    <mergeCell ref="P97:V97"/>
    <mergeCell ref="A155:Z155"/>
    <mergeCell ref="P201:T201"/>
    <mergeCell ref="A125:O126"/>
    <mergeCell ref="V6:W9"/>
    <mergeCell ref="D199:E199"/>
    <mergeCell ref="P109:T109"/>
    <mergeCell ref="D186:E186"/>
    <mergeCell ref="P274:T274"/>
    <mergeCell ref="D217:E217"/>
    <mergeCell ref="P84:T84"/>
    <mergeCell ref="P22:T22"/>
    <mergeCell ref="P193:T193"/>
    <mergeCell ref="A88:Z88"/>
    <mergeCell ref="P54:V54"/>
    <mergeCell ref="D194:E194"/>
    <mergeCell ref="Z17:Z18"/>
    <mergeCell ref="P173:V173"/>
    <mergeCell ref="A172:O173"/>
    <mergeCell ref="P237:V237"/>
    <mergeCell ref="A219:O220"/>
    <mergeCell ref="P114:T114"/>
    <mergeCell ref="P41:T41"/>
    <mergeCell ref="D84:E84"/>
    <mergeCell ref="D22:E22"/>
    <mergeCell ref="A222:Z222"/>
    <mergeCell ref="P255:V255"/>
    <mergeCell ref="P34:T34"/>
    <mergeCell ref="P212:T212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107:T107"/>
    <mergeCell ref="P278:T278"/>
    <mergeCell ref="P63:V63"/>
    <mergeCell ref="P101:T101"/>
    <mergeCell ref="A255:O256"/>
    <mergeCell ref="P50:V50"/>
    <mergeCell ref="M17:M18"/>
    <mergeCell ref="O17:O18"/>
    <mergeCell ref="P91:T91"/>
    <mergeCell ref="A40:Z40"/>
    <mergeCell ref="D41:E41"/>
    <mergeCell ref="A17:A18"/>
    <mergeCell ref="K17:K18"/>
    <mergeCell ref="C17:C18"/>
    <mergeCell ref="P66:T66"/>
    <mergeCell ref="H10:M10"/>
    <mergeCell ref="AA17:AA18"/>
    <mergeCell ref="A58:O59"/>
    <mergeCell ref="T292:T293"/>
    <mergeCell ref="V292:V293"/>
    <mergeCell ref="P284:V284"/>
    <mergeCell ref="U292:U293"/>
    <mergeCell ref="W292:W293"/>
    <mergeCell ref="P286:V286"/>
    <mergeCell ref="A233:Z233"/>
    <mergeCell ref="P86:V86"/>
    <mergeCell ref="P157:V157"/>
    <mergeCell ref="P213:V213"/>
    <mergeCell ref="P207:T207"/>
    <mergeCell ref="A131:O132"/>
    <mergeCell ref="P172:V172"/>
    <mergeCell ref="A211:Z211"/>
    <mergeCell ref="P165:V165"/>
    <mergeCell ref="M292:M293"/>
    <mergeCell ref="D185:E185"/>
    <mergeCell ref="O292:O293"/>
    <mergeCell ref="D277:E277"/>
    <mergeCell ref="P256:V256"/>
    <mergeCell ref="P152:V152"/>
    <mergeCell ref="P90:T90"/>
    <mergeCell ref="P217:T217"/>
    <mergeCell ref="D269:E269"/>
    <mergeCell ref="D292:D293"/>
    <mergeCell ref="D43:E43"/>
    <mergeCell ref="A145:Z145"/>
    <mergeCell ref="A139:Z139"/>
    <mergeCell ref="P216:T216"/>
    <mergeCell ref="A210:Z210"/>
    <mergeCell ref="P80:V80"/>
    <mergeCell ref="D74:E74"/>
    <mergeCell ref="D130:E130"/>
    <mergeCell ref="D68:E68"/>
    <mergeCell ref="D201:E201"/>
    <mergeCell ref="P126:V126"/>
    <mergeCell ref="D188:E188"/>
    <mergeCell ref="P224:T224"/>
    <mergeCell ref="P225:V225"/>
    <mergeCell ref="P58:V58"/>
    <mergeCell ref="P244:V244"/>
    <mergeCell ref="D61:E61"/>
    <mergeCell ref="D280:E280"/>
    <mergeCell ref="P64:V64"/>
    <mergeCell ref="P51:V51"/>
    <mergeCell ref="A174:Z174"/>
    <mergeCell ref="D230:E230"/>
    <mergeCell ref="A208:O209"/>
    <mergeCell ref="T5:U5"/>
    <mergeCell ref="V5:W5"/>
    <mergeCell ref="D246:E246"/>
    <mergeCell ref="A48:Z48"/>
    <mergeCell ref="Q8:R8"/>
    <mergeCell ref="D275:E275"/>
    <mergeCell ref="T6:U9"/>
    <mergeCell ref="Q10:R10"/>
    <mergeCell ref="A30:O31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D62:E62"/>
    <mergeCell ref="P141:T141"/>
    <mergeCell ref="D193:E193"/>
    <mergeCell ref="D114:E114"/>
    <mergeCell ref="P220:V220"/>
    <mergeCell ref="A5:C5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79:T79"/>
    <mergeCell ref="P73:T73"/>
    <mergeCell ref="D187:E187"/>
    <mergeCell ref="P87:V87"/>
    <mergeCell ref="A83:Z83"/>
    <mergeCell ref="H9:I9"/>
    <mergeCell ref="P24:V24"/>
    <mergeCell ref="A14:M14"/>
    <mergeCell ref="P156:T156"/>
    <mergeCell ref="A80:O81"/>
    <mergeCell ref="A6:C6"/>
    <mergeCell ref="P118:T118"/>
    <mergeCell ref="A161:Z161"/>
    <mergeCell ref="P102:V102"/>
    <mergeCell ref="Q12:R12"/>
    <mergeCell ref="A203:O204"/>
    <mergeCell ref="D90:E90"/>
    <mergeCell ref="P169:T169"/>
    <mergeCell ref="P280:T280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A69:O70"/>
    <mergeCell ref="D156:E156"/>
    <mergeCell ref="P272:T272"/>
    <mergeCell ref="D106:E106"/>
    <mergeCell ref="P185:T185"/>
    <mergeCell ref="D93:E93"/>
    <mergeCell ref="D264:E264"/>
    <mergeCell ref="Y292:Y293"/>
    <mergeCell ref="P214:V214"/>
    <mergeCell ref="A239:Z239"/>
    <mergeCell ref="AA292:AA293"/>
    <mergeCell ref="Q9:R9"/>
    <mergeCell ref="P267:V267"/>
    <mergeCell ref="A113:Z113"/>
    <mergeCell ref="A32:Z32"/>
    <mergeCell ref="A37:O38"/>
    <mergeCell ref="A159:Z159"/>
    <mergeCell ref="Q11:R11"/>
    <mergeCell ref="A195:O196"/>
    <mergeCell ref="X292:X293"/>
    <mergeCell ref="C291:T291"/>
    <mergeCell ref="C292:C293"/>
    <mergeCell ref="E292:E293"/>
    <mergeCell ref="Z292:Z293"/>
    <mergeCell ref="P277:T277"/>
    <mergeCell ref="A251:Z251"/>
    <mergeCell ref="P288:V288"/>
    <mergeCell ref="P43:T43"/>
    <mergeCell ref="A12:M12"/>
    <mergeCell ref="A180:Z180"/>
    <mergeCell ref="A240:Z240"/>
    <mergeCell ref="D1:F1"/>
    <mergeCell ref="P190:V190"/>
    <mergeCell ref="P46:V46"/>
    <mergeCell ref="A71:Z71"/>
    <mergeCell ref="P111:V111"/>
    <mergeCell ref="P282:V282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H1:Q1"/>
    <mergeCell ref="P38:V38"/>
    <mergeCell ref="A268:Z268"/>
    <mergeCell ref="A99:Z99"/>
    <mergeCell ref="D259:E259"/>
    <mergeCell ref="A237:O238"/>
    <mergeCell ref="D28:E28"/>
    <mergeCell ref="D236:E236"/>
    <mergeCell ref="D92:E92"/>
    <mergeCell ref="P171:T171"/>
    <mergeCell ref="P242:T242"/>
    <mergeCell ref="D67:E67"/>
    <mergeCell ref="D5:E5"/>
    <mergeCell ref="A140:Z140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7:M7"/>
    <mergeCell ref="D129:E129"/>
    <mergeCell ref="Q292:Q293"/>
    <mergeCell ref="S292:S293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45:V45"/>
    <mergeCell ref="A241:Z241"/>
    <mergeCell ref="A228:Z228"/>
    <mergeCell ref="P95:T95"/>
    <mergeCell ref="P182:V182"/>
    <mergeCell ref="P273:T273"/>
    <mergeCell ref="D272:E272"/>
    <mergeCell ref="D274:E274"/>
    <mergeCell ref="D224:E224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D124:E124"/>
    <mergeCell ref="P252:T252"/>
    <mergeCell ref="V10:W10"/>
    <mergeCell ref="A197:Z197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P292:P293"/>
    <mergeCell ref="R292:R293"/>
    <mergeCell ref="P59:V59"/>
    <mergeCell ref="P230:T230"/>
    <mergeCell ref="F292:F293"/>
    <mergeCell ref="A182:O183"/>
    <mergeCell ref="P223:T223"/>
    <mergeCell ref="A168:Z168"/>
    <mergeCell ref="D281:E281"/>
    <mergeCell ref="P260:V260"/>
    <mergeCell ref="W17:W18"/>
    <mergeCell ref="I17:I18"/>
    <mergeCell ref="D141:E141"/>
    <mergeCell ref="D135:E135"/>
    <mergeCell ref="A119:O120"/>
    <mergeCell ref="P176:V176"/>
    <mergeCell ref="P281:T281"/>
    <mergeCell ref="P203:V203"/>
    <mergeCell ref="P74:T74"/>
    <mergeCell ref="P243:V243"/>
    <mergeCell ref="A19:Z19"/>
    <mergeCell ref="A117:Z117"/>
    <mergeCell ref="D109:E109"/>
    <mergeCell ref="P163:T163"/>
    <mergeCell ref="D273:E273"/>
    <mergeCell ref="A160:Z160"/>
    <mergeCell ref="A82:Z82"/>
    <mergeCell ref="H17:H18"/>
    <mergeCell ref="A157:O158"/>
    <mergeCell ref="P247:V247"/>
    <mergeCell ref="D181:E181"/>
    <mergeCell ref="A50:O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