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74927C69-DC7C-4CC3-95AA-7C17D17AA6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1" l="1"/>
  <c r="AI67" i="1"/>
  <c r="AK56" i="1"/>
  <c r="AL56" i="1" s="1"/>
  <c r="AI41" i="1"/>
  <c r="AI40" i="1"/>
  <c r="AI38" i="1"/>
  <c r="AI35" i="1"/>
  <c r="AK73" i="1"/>
  <c r="AO73" i="1" s="1"/>
  <c r="AI73" i="1"/>
  <c r="S73" i="1"/>
  <c r="P73" i="1"/>
  <c r="W73" i="1" s="1"/>
  <c r="L73" i="1"/>
  <c r="P72" i="1"/>
  <c r="L72" i="1"/>
  <c r="P71" i="1"/>
  <c r="W71" i="1" s="1"/>
  <c r="L71" i="1"/>
  <c r="P70" i="1"/>
  <c r="R70" i="1" s="1"/>
  <c r="L70" i="1"/>
  <c r="P69" i="1"/>
  <c r="L69" i="1"/>
  <c r="P68" i="1"/>
  <c r="V68" i="1" s="1"/>
  <c r="L68" i="1"/>
  <c r="AK67" i="1"/>
  <c r="AL67" i="1" s="1"/>
  <c r="P67" i="1"/>
  <c r="W67" i="1" s="1"/>
  <c r="L67" i="1"/>
  <c r="P66" i="1"/>
  <c r="R66" i="1" s="1"/>
  <c r="L66" i="1"/>
  <c r="P65" i="1"/>
  <c r="W65" i="1" s="1"/>
  <c r="L65" i="1"/>
  <c r="P64" i="1"/>
  <c r="W64" i="1" s="1"/>
  <c r="L64" i="1"/>
  <c r="P63" i="1"/>
  <c r="L63" i="1"/>
  <c r="P62" i="1"/>
  <c r="W62" i="1" s="1"/>
  <c r="L62" i="1"/>
  <c r="P61" i="1"/>
  <c r="W61" i="1" s="1"/>
  <c r="L61" i="1"/>
  <c r="P60" i="1"/>
  <c r="W60" i="1" s="1"/>
  <c r="L60" i="1"/>
  <c r="P59" i="1"/>
  <c r="L59" i="1"/>
  <c r="P58" i="1"/>
  <c r="L58" i="1"/>
  <c r="P57" i="1"/>
  <c r="W57" i="1" s="1"/>
  <c r="L57" i="1"/>
  <c r="AI56" i="1"/>
  <c r="P56" i="1"/>
  <c r="W56" i="1" s="1"/>
  <c r="L56" i="1"/>
  <c r="P55" i="1"/>
  <c r="W55" i="1" s="1"/>
  <c r="L55" i="1"/>
  <c r="P54" i="1"/>
  <c r="V54" i="1" s="1"/>
  <c r="L54" i="1"/>
  <c r="P53" i="1"/>
  <c r="L53" i="1"/>
  <c r="P52" i="1"/>
  <c r="W52" i="1" s="1"/>
  <c r="L52" i="1"/>
  <c r="P51" i="1"/>
  <c r="W51" i="1" s="1"/>
  <c r="L51" i="1"/>
  <c r="P50" i="1"/>
  <c r="R50" i="1" s="1"/>
  <c r="L50" i="1"/>
  <c r="P49" i="1"/>
  <c r="W49" i="1" s="1"/>
  <c r="L49" i="1"/>
  <c r="P48" i="1"/>
  <c r="L48" i="1"/>
  <c r="L47" i="1"/>
  <c r="P46" i="1"/>
  <c r="W46" i="1" s="1"/>
  <c r="L46" i="1"/>
  <c r="P45" i="1"/>
  <c r="L45" i="1"/>
  <c r="P44" i="1"/>
  <c r="W44" i="1" s="1"/>
  <c r="L44" i="1"/>
  <c r="P43" i="1"/>
  <c r="L43" i="1"/>
  <c r="P42" i="1"/>
  <c r="V42" i="1" s="1"/>
  <c r="L42" i="1"/>
  <c r="AK41" i="1"/>
  <c r="AL41" i="1" s="1"/>
  <c r="P41" i="1"/>
  <c r="W41" i="1" s="1"/>
  <c r="L41" i="1"/>
  <c r="AK40" i="1"/>
  <c r="S40" i="1" s="1"/>
  <c r="P40" i="1"/>
  <c r="W40" i="1" s="1"/>
  <c r="L40" i="1"/>
  <c r="P39" i="1"/>
  <c r="L39" i="1"/>
  <c r="AK38" i="1"/>
  <c r="AO38" i="1" s="1"/>
  <c r="P38" i="1"/>
  <c r="W38" i="1" s="1"/>
  <c r="L38" i="1"/>
  <c r="P37" i="1"/>
  <c r="R37" i="1" s="1"/>
  <c r="L37" i="1"/>
  <c r="P36" i="1"/>
  <c r="W36" i="1" s="1"/>
  <c r="L36" i="1"/>
  <c r="AK35" i="1"/>
  <c r="AL35" i="1" s="1"/>
  <c r="P35" i="1"/>
  <c r="W35" i="1" s="1"/>
  <c r="L35" i="1"/>
  <c r="P34" i="1"/>
  <c r="W34" i="1" s="1"/>
  <c r="L34" i="1"/>
  <c r="P33" i="1"/>
  <c r="V33" i="1" s="1"/>
  <c r="L33" i="1"/>
  <c r="F32" i="1"/>
  <c r="E32" i="1"/>
  <c r="P32" i="1" s="1"/>
  <c r="P31" i="1"/>
  <c r="R31" i="1" s="1"/>
  <c r="L31" i="1"/>
  <c r="P30" i="1"/>
  <c r="W30" i="1" s="1"/>
  <c r="L30" i="1"/>
  <c r="P29" i="1"/>
  <c r="L29" i="1"/>
  <c r="P28" i="1"/>
  <c r="V28" i="1" s="1"/>
  <c r="L28" i="1"/>
  <c r="F27" i="1"/>
  <c r="E27" i="1"/>
  <c r="P27" i="1" s="1"/>
  <c r="P26" i="1"/>
  <c r="R26" i="1" s="1"/>
  <c r="AK26" i="1" s="1"/>
  <c r="L26" i="1"/>
  <c r="P25" i="1"/>
  <c r="W25" i="1" s="1"/>
  <c r="L25" i="1"/>
  <c r="P24" i="1"/>
  <c r="L24" i="1"/>
  <c r="P23" i="1"/>
  <c r="W23" i="1" s="1"/>
  <c r="L23" i="1"/>
  <c r="P22" i="1"/>
  <c r="L22" i="1"/>
  <c r="P21" i="1"/>
  <c r="W21" i="1" s="1"/>
  <c r="L21" i="1"/>
  <c r="P20" i="1"/>
  <c r="W20" i="1" s="1"/>
  <c r="L20" i="1"/>
  <c r="P19" i="1"/>
  <c r="V19" i="1" s="1"/>
  <c r="L19" i="1"/>
  <c r="P18" i="1"/>
  <c r="W18" i="1" s="1"/>
  <c r="L18" i="1"/>
  <c r="P17" i="1"/>
  <c r="W17" i="1" s="1"/>
  <c r="L17" i="1"/>
  <c r="P16" i="1"/>
  <c r="L16" i="1"/>
  <c r="P15" i="1"/>
  <c r="W15" i="1" s="1"/>
  <c r="L15" i="1"/>
  <c r="P14" i="1"/>
  <c r="W14" i="1" s="1"/>
  <c r="L14" i="1"/>
  <c r="P13" i="1"/>
  <c r="V13" i="1" s="1"/>
  <c r="L13" i="1"/>
  <c r="F12" i="1"/>
  <c r="E12" i="1"/>
  <c r="P11" i="1"/>
  <c r="L11" i="1"/>
  <c r="P10" i="1"/>
  <c r="W10" i="1" s="1"/>
  <c r="L10" i="1"/>
  <c r="P9" i="1"/>
  <c r="W9" i="1" s="1"/>
  <c r="L9" i="1"/>
  <c r="P8" i="1"/>
  <c r="W8" i="1" s="1"/>
  <c r="L8" i="1"/>
  <c r="P7" i="1"/>
  <c r="W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1" i="1" l="1"/>
  <c r="R11" i="1"/>
  <c r="W69" i="1"/>
  <c r="R69" i="1"/>
  <c r="R34" i="1"/>
  <c r="R18" i="1"/>
  <c r="R46" i="1"/>
  <c r="R36" i="1"/>
  <c r="AI36" i="1" s="1"/>
  <c r="R27" i="1"/>
  <c r="AK27" i="1" s="1"/>
  <c r="AL27" i="1" s="1"/>
  <c r="S38" i="1"/>
  <c r="V38" i="1" s="1"/>
  <c r="R64" i="1"/>
  <c r="F5" i="1"/>
  <c r="V44" i="1"/>
  <c r="S67" i="1"/>
  <c r="V67" i="1" s="1"/>
  <c r="R14" i="1"/>
  <c r="R55" i="1"/>
  <c r="R57" i="1"/>
  <c r="R71" i="1"/>
  <c r="W22" i="1"/>
  <c r="R22" i="1"/>
  <c r="W24" i="1"/>
  <c r="R24" i="1"/>
  <c r="AO26" i="1"/>
  <c r="S26" i="1"/>
  <c r="V26" i="1" s="1"/>
  <c r="W29" i="1"/>
  <c r="R29" i="1"/>
  <c r="W31" i="1"/>
  <c r="W43" i="1"/>
  <c r="R43" i="1"/>
  <c r="W45" i="1"/>
  <c r="R45" i="1"/>
  <c r="W47" i="1"/>
  <c r="R58" i="1"/>
  <c r="W58" i="1"/>
  <c r="W66" i="1"/>
  <c r="R17" i="1"/>
  <c r="W16" i="1"/>
  <c r="AI26" i="1"/>
  <c r="R32" i="1"/>
  <c r="W37" i="1"/>
  <c r="W39" i="1"/>
  <c r="R39" i="1"/>
  <c r="AO40" i="1"/>
  <c r="AL40" i="1"/>
  <c r="W48" i="1"/>
  <c r="R48" i="1"/>
  <c r="W50" i="1"/>
  <c r="V53" i="1"/>
  <c r="W53" i="1"/>
  <c r="W59" i="1"/>
  <c r="R59" i="1"/>
  <c r="V63" i="1"/>
  <c r="W63" i="1"/>
  <c r="W70" i="1"/>
  <c r="W72" i="1"/>
  <c r="R72" i="1"/>
  <c r="R9" i="1"/>
  <c r="R8" i="1"/>
  <c r="R10" i="1"/>
  <c r="R21" i="1"/>
  <c r="R25" i="1"/>
  <c r="R30" i="1"/>
  <c r="R49" i="1"/>
  <c r="R62" i="1"/>
  <c r="S35" i="1"/>
  <c r="V35" i="1" s="1"/>
  <c r="V7" i="1"/>
  <c r="AL26" i="1"/>
  <c r="AO35" i="1"/>
  <c r="V51" i="1"/>
  <c r="V61" i="1"/>
  <c r="AO67" i="1"/>
  <c r="AL73" i="1"/>
  <c r="V6" i="1"/>
  <c r="V15" i="1"/>
  <c r="W27" i="1"/>
  <c r="W28" i="1"/>
  <c r="W32" i="1"/>
  <c r="W33" i="1"/>
  <c r="AL38" i="1"/>
  <c r="S41" i="1"/>
  <c r="V41" i="1" s="1"/>
  <c r="AO41" i="1"/>
  <c r="V60" i="1"/>
  <c r="P12" i="1"/>
  <c r="R12" i="1" s="1"/>
  <c r="E5" i="1"/>
  <c r="L12" i="1"/>
  <c r="W13" i="1"/>
  <c r="W19" i="1"/>
  <c r="W26" i="1"/>
  <c r="L27" i="1"/>
  <c r="L32" i="1"/>
  <c r="V40" i="1"/>
  <c r="W42" i="1"/>
  <c r="W54" i="1"/>
  <c r="S56" i="1"/>
  <c r="V56" i="1" s="1"/>
  <c r="AO56" i="1"/>
  <c r="W68" i="1"/>
  <c r="V73" i="1"/>
  <c r="AO27" i="1" l="1"/>
  <c r="R5" i="1"/>
  <c r="AI46" i="1"/>
  <c r="AK46" i="1"/>
  <c r="AK36" i="1"/>
  <c r="AO36" i="1" s="1"/>
  <c r="AI34" i="1"/>
  <c r="AK34" i="1"/>
  <c r="S27" i="1"/>
  <c r="V27" i="1" s="1"/>
  <c r="AI27" i="1"/>
  <c r="AI71" i="1"/>
  <c r="AK71" i="1"/>
  <c r="AI55" i="1"/>
  <c r="AK55" i="1"/>
  <c r="AI69" i="1"/>
  <c r="AK69" i="1"/>
  <c r="AK11" i="1"/>
  <c r="AI11" i="1"/>
  <c r="AI57" i="1"/>
  <c r="AK57" i="1"/>
  <c r="AI14" i="1"/>
  <c r="AK14" i="1"/>
  <c r="AI64" i="1"/>
  <c r="AK64" i="1"/>
  <c r="AI65" i="1"/>
  <c r="AK65" i="1"/>
  <c r="AI52" i="1"/>
  <c r="AK52" i="1"/>
  <c r="AK30" i="1"/>
  <c r="AI30" i="1"/>
  <c r="AK23" i="1"/>
  <c r="AI23" i="1"/>
  <c r="AK18" i="1"/>
  <c r="AI18" i="1"/>
  <c r="AK8" i="1"/>
  <c r="AI8" i="1"/>
  <c r="AK9" i="1"/>
  <c r="AI9" i="1"/>
  <c r="AK50" i="1"/>
  <c r="AI50" i="1"/>
  <c r="AK48" i="1"/>
  <c r="AI48" i="1"/>
  <c r="AI32" i="1"/>
  <c r="AK32" i="1"/>
  <c r="AI16" i="1"/>
  <c r="AK16" i="1"/>
  <c r="AK17" i="1"/>
  <c r="AI17" i="1"/>
  <c r="AK58" i="1"/>
  <c r="AI58" i="1"/>
  <c r="AK24" i="1"/>
  <c r="AI24" i="1"/>
  <c r="AK22" i="1"/>
  <c r="AI22" i="1"/>
  <c r="AI12" i="1"/>
  <c r="AK12" i="1"/>
  <c r="AK62" i="1"/>
  <c r="AI62" i="1"/>
  <c r="AK49" i="1"/>
  <c r="AI49" i="1"/>
  <c r="AI25" i="1"/>
  <c r="AK25" i="1"/>
  <c r="AI21" i="1"/>
  <c r="AK21" i="1"/>
  <c r="AI10" i="1"/>
  <c r="AK10" i="1"/>
  <c r="AK20" i="1"/>
  <c r="AI20" i="1"/>
  <c r="AI72" i="1"/>
  <c r="AK72" i="1"/>
  <c r="AK70" i="1"/>
  <c r="AI70" i="1"/>
  <c r="AK59" i="1"/>
  <c r="AI59" i="1"/>
  <c r="AK39" i="1"/>
  <c r="AI39" i="1"/>
  <c r="AK37" i="1"/>
  <c r="AI37" i="1"/>
  <c r="AK66" i="1"/>
  <c r="AI66" i="1"/>
  <c r="AI47" i="1"/>
  <c r="AK47" i="1"/>
  <c r="AI45" i="1"/>
  <c r="AK45" i="1"/>
  <c r="AK43" i="1"/>
  <c r="AI43" i="1"/>
  <c r="AK31" i="1"/>
  <c r="AI31" i="1"/>
  <c r="AK29" i="1"/>
  <c r="AI29" i="1"/>
  <c r="L5" i="1"/>
  <c r="W12" i="1"/>
  <c r="P5" i="1"/>
  <c r="S36" i="1" l="1"/>
  <c r="V36" i="1" s="1"/>
  <c r="AL36" i="1"/>
  <c r="AO46" i="1"/>
  <c r="S46" i="1"/>
  <c r="V46" i="1" s="1"/>
  <c r="AL46" i="1"/>
  <c r="AO34" i="1"/>
  <c r="S34" i="1"/>
  <c r="V34" i="1" s="1"/>
  <c r="AL34" i="1"/>
  <c r="S64" i="1"/>
  <c r="V64" i="1" s="1"/>
  <c r="AO64" i="1"/>
  <c r="AL64" i="1"/>
  <c r="AO14" i="1"/>
  <c r="S14" i="1"/>
  <c r="V14" i="1" s="1"/>
  <c r="AL14" i="1"/>
  <c r="AO57" i="1"/>
  <c r="S57" i="1"/>
  <c r="V57" i="1" s="1"/>
  <c r="AL57" i="1"/>
  <c r="S11" i="1"/>
  <c r="V11" i="1" s="1"/>
  <c r="AL11" i="1"/>
  <c r="AO11" i="1"/>
  <c r="AO69" i="1"/>
  <c r="S69" i="1"/>
  <c r="V69" i="1" s="1"/>
  <c r="AL69" i="1"/>
  <c r="AO55" i="1"/>
  <c r="S55" i="1"/>
  <c r="V55" i="1" s="1"/>
  <c r="AL55" i="1"/>
  <c r="AO71" i="1"/>
  <c r="S71" i="1"/>
  <c r="V71" i="1" s="1"/>
  <c r="AL71" i="1"/>
  <c r="AL45" i="1"/>
  <c r="AO45" i="1"/>
  <c r="S45" i="1"/>
  <c r="V45" i="1" s="1"/>
  <c r="AL47" i="1"/>
  <c r="S47" i="1"/>
  <c r="V47" i="1" s="1"/>
  <c r="AO47" i="1"/>
  <c r="AL72" i="1"/>
  <c r="AO72" i="1"/>
  <c r="S72" i="1"/>
  <c r="V72" i="1" s="1"/>
  <c r="AL10" i="1"/>
  <c r="AO10" i="1"/>
  <c r="S10" i="1"/>
  <c r="V10" i="1" s="1"/>
  <c r="AL21" i="1"/>
  <c r="AO21" i="1"/>
  <c r="S21" i="1"/>
  <c r="V21" i="1" s="1"/>
  <c r="AL25" i="1"/>
  <c r="AO25" i="1"/>
  <c r="S25" i="1"/>
  <c r="V25" i="1" s="1"/>
  <c r="AL12" i="1"/>
  <c r="S12" i="1"/>
  <c r="V12" i="1" s="1"/>
  <c r="AO12" i="1"/>
  <c r="AL16" i="1"/>
  <c r="S16" i="1"/>
  <c r="V16" i="1" s="1"/>
  <c r="AO16" i="1"/>
  <c r="AL32" i="1"/>
  <c r="S32" i="1"/>
  <c r="V32" i="1" s="1"/>
  <c r="AO32" i="1"/>
  <c r="AI5" i="1"/>
  <c r="AL52" i="1"/>
  <c r="S52" i="1"/>
  <c r="V52" i="1" s="1"/>
  <c r="AO52" i="1"/>
  <c r="AL65" i="1"/>
  <c r="AO65" i="1"/>
  <c r="S65" i="1"/>
  <c r="V65" i="1" s="1"/>
  <c r="AO29" i="1"/>
  <c r="S29" i="1"/>
  <c r="V29" i="1" s="1"/>
  <c r="AL29" i="1"/>
  <c r="AO31" i="1"/>
  <c r="S31" i="1"/>
  <c r="V31" i="1" s="1"/>
  <c r="AL31" i="1"/>
  <c r="AO43" i="1"/>
  <c r="S43" i="1"/>
  <c r="V43" i="1" s="1"/>
  <c r="AL43" i="1"/>
  <c r="AO66" i="1"/>
  <c r="S66" i="1"/>
  <c r="V66" i="1" s="1"/>
  <c r="AL66" i="1"/>
  <c r="AL37" i="1"/>
  <c r="AO37" i="1"/>
  <c r="S37" i="1"/>
  <c r="V37" i="1" s="1"/>
  <c r="AL39" i="1"/>
  <c r="AO39" i="1"/>
  <c r="S39" i="1"/>
  <c r="V39" i="1" s="1"/>
  <c r="AO59" i="1"/>
  <c r="S59" i="1"/>
  <c r="V59" i="1" s="1"/>
  <c r="AL59" i="1"/>
  <c r="AL70" i="1"/>
  <c r="S70" i="1"/>
  <c r="V70" i="1" s="1"/>
  <c r="AO70" i="1"/>
  <c r="AO20" i="1"/>
  <c r="S20" i="1"/>
  <c r="V20" i="1" s="1"/>
  <c r="AL20" i="1"/>
  <c r="AL49" i="1"/>
  <c r="S49" i="1"/>
  <c r="V49" i="1" s="1"/>
  <c r="AO49" i="1"/>
  <c r="AL62" i="1"/>
  <c r="S62" i="1"/>
  <c r="V62" i="1" s="1"/>
  <c r="AO62" i="1"/>
  <c r="AO22" i="1"/>
  <c r="S22" i="1"/>
  <c r="V22" i="1" s="1"/>
  <c r="AL22" i="1"/>
  <c r="AO24" i="1"/>
  <c r="S24" i="1"/>
  <c r="V24" i="1" s="1"/>
  <c r="AL24" i="1"/>
  <c r="AL58" i="1"/>
  <c r="AO58" i="1"/>
  <c r="S58" i="1"/>
  <c r="V58" i="1" s="1"/>
  <c r="AO17" i="1"/>
  <c r="S17" i="1"/>
  <c r="V17" i="1" s="1"/>
  <c r="AL17" i="1"/>
  <c r="AO48" i="1"/>
  <c r="S48" i="1"/>
  <c r="V48" i="1" s="1"/>
  <c r="AL48" i="1"/>
  <c r="AO50" i="1"/>
  <c r="S50" i="1"/>
  <c r="V50" i="1" s="1"/>
  <c r="AL50" i="1"/>
  <c r="AO9" i="1"/>
  <c r="S9" i="1"/>
  <c r="V9" i="1" s="1"/>
  <c r="AL9" i="1"/>
  <c r="AK5" i="1"/>
  <c r="S8" i="1"/>
  <c r="AL8" i="1"/>
  <c r="AO8" i="1"/>
  <c r="AL18" i="1"/>
  <c r="AO18" i="1"/>
  <c r="S18" i="1"/>
  <c r="V18" i="1" s="1"/>
  <c r="AL23" i="1"/>
  <c r="S23" i="1"/>
  <c r="V23" i="1" s="1"/>
  <c r="AO23" i="1"/>
  <c r="S30" i="1"/>
  <c r="V30" i="1" s="1"/>
  <c r="AL30" i="1"/>
  <c r="AO30" i="1"/>
  <c r="AO5" i="1" l="1"/>
  <c r="V8" i="1"/>
  <c r="S5" i="1"/>
  <c r="AL5" i="1"/>
</calcChain>
</file>

<file path=xl/sharedStrings.xml><?xml version="1.0" encoding="utf-8"?>
<sst xmlns="http://schemas.openxmlformats.org/spreadsheetml/2006/main" count="298" uniqueCount="130">
  <si>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</si>
  <si>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</si>
  <si>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</si>
  <si>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</si>
  <si>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</si>
  <si>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</si>
  <si>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</si>
  <si>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</si>
  <si>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</si>
  <si>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</si>
  <si>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</si>
  <si>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</si>
  <si>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</si>
  <si>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</si>
  <si>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</si>
  <si>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</si>
  <si>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</si>
  <si>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</si>
  <si>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</si>
  <si>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</si>
  <si>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</si>
  <si>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</si>
  <si>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</si>
  <si>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</si>
  <si>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</si>
  <si>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</si>
  <si>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</si>
  <si>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</si>
  <si>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</si>
  <si>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</si>
  <si>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</si>
  <si>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</si>
  <si>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</si>
  <si>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</si>
  <si>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</si>
  <si>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</si>
  <si>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</si>
  <si>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</si>
  <si>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</si>
  <si>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</si>
  <si>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</si>
  <si>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</si>
  <si>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</si>
  <si>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</si>
  <si>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</si>
  <si>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</si>
  <si>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</si>
  <si>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</si>
  <si>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</si>
  <si>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</si>
  <si>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</si>
  <si>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</si>
  <si>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</si>
  <si>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</si>
  <si>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</si>
  <si>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</si>
  <si>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</si>
  <si>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</si>
  <si>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</si>
  <si>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</si>
  <si>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</si>
  <si>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</si>
  <si>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</si>
  <si>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</si>
  <si>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</si>
  <si>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</si>
  <si>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</si>
  <si>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</si>
  <si>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</si>
  <si>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</si>
  <si>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</si>
  <si>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</si>
  <si>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</si>
  <si>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</si>
  <si>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</si>
  <si>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</si>
  <si>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</si>
  <si>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</si>
  <si>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</si>
  <si>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</si>
  <si>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</si>
  <si>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</si>
  <si>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</si>
  <si>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</si>
  <si>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</si>
  <si>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</si>
  <si>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</si>
  <si>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</si>
  <si>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</si>
  <si>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</si>
  <si>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</si>
  <si>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</si>
  <si>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</si>
  <si>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</si>
  <si>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</si>
  <si>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</si>
  <si>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</si>
  <si>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</si>
  <si>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</si>
  <si>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</si>
  <si>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</si>
  <si>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</si>
  <si>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</si>
  <si>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продажи!!!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</si>
  <si>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</si>
  <si>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</si>
  <si>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</si>
  <si>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</si>
  <si>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</si>
  <si>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</si>
  <si>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</si>
  <si>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</si>
  <si>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</si>
  <si>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</si>
  <si>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</si>
  <si>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</si>
  <si>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</si>
  <si>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</si>
  <si>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</si>
  <si>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</si>
  <si>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сети / завод не отгрузжает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</si>
  <si>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</si>
  <si>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</si>
  <si>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</si>
  <si>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</si>
  <si>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</si>
  <si>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</si>
  <si>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</si>
  <si>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итого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</si>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</sst>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/>
    <xf numFmtId="164" fontId="5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4" fillId="0" borderId="1" xfId="1" applyNumberFormat="1" applyFont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1" sqref="AM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20" width="7" customWidth="1"/>
    <col min="21" max="21" width="8.28515625" customWidth="1"/>
    <col min="22" max="23" width="5" customWidth="1"/>
    <col min="24" max="33" width="6" customWidth="1"/>
    <col min="34" max="34" width="18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9">
        <v>0.6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24"/>
      <c r="AQ2" s="24"/>
      <c r="AR2" s="24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128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4"/>
      <c r="AQ3" s="24"/>
      <c r="AR3" s="24"/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9" t="s">
        <v>129</v>
      </c>
      <c r="AL4" s="24"/>
      <c r="AM4" s="24"/>
      <c r="AN4" s="24"/>
      <c r="AO4" s="9"/>
      <c r="AP4" s="24"/>
      <c r="AQ4" s="24"/>
      <c r="AR4" s="24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SUM(E6:E497)</f>
        <v>10930.400000000001</v>
      </c>
      <c r="F5" s="3">
        <f>SUM(F6:F497)</f>
        <v>10540.3</v>
      </c>
      <c r="G5" s="7"/>
      <c r="H5" s="24"/>
      <c r="I5" s="24"/>
      <c r="J5" s="24"/>
      <c r="K5" s="3">
        <f t="shared" ref="K5:T5" si="0">SUM(K6:K497)</f>
        <v>11449.6</v>
      </c>
      <c r="L5" s="3">
        <f t="shared" si="0"/>
        <v>-519.20000000000005</v>
      </c>
      <c r="M5" s="3">
        <f t="shared" si="0"/>
        <v>0</v>
      </c>
      <c r="N5" s="3">
        <f t="shared" si="0"/>
        <v>0</v>
      </c>
      <c r="O5" s="3">
        <f t="shared" si="0"/>
        <v>8263.4000000000015</v>
      </c>
      <c r="P5" s="3">
        <f t="shared" si="0"/>
        <v>2186.0799999999995</v>
      </c>
      <c r="Q5" s="3">
        <v>13156.460000000001</v>
      </c>
      <c r="R5" s="3">
        <f t="shared" si="0"/>
        <v>13502.900000000001</v>
      </c>
      <c r="S5" s="3">
        <f t="shared" si="0"/>
        <v>13716.8</v>
      </c>
      <c r="T5" s="3">
        <f t="shared" si="0"/>
        <v>0</v>
      </c>
      <c r="U5" s="24"/>
      <c r="V5" s="24"/>
      <c r="W5" s="24"/>
      <c r="X5" s="3">
        <f t="shared" ref="X5:AG5" si="1">SUM(X6:X497)</f>
        <v>1877.9400000000003</v>
      </c>
      <c r="Y5" s="3">
        <f t="shared" si="1"/>
        <v>2225.2800000000007</v>
      </c>
      <c r="Z5" s="3">
        <f t="shared" si="1"/>
        <v>1977.2399999999996</v>
      </c>
      <c r="AA5" s="3">
        <f t="shared" si="1"/>
        <v>1940.9199999999998</v>
      </c>
      <c r="AB5" s="3">
        <f t="shared" si="1"/>
        <v>1986.1000000000008</v>
      </c>
      <c r="AC5" s="3">
        <f t="shared" si="1"/>
        <v>1349.0800000000004</v>
      </c>
      <c r="AD5" s="3">
        <f t="shared" si="1"/>
        <v>1776.4600000000003</v>
      </c>
      <c r="AE5" s="3">
        <f t="shared" si="1"/>
        <v>1839.4199999999998</v>
      </c>
      <c r="AF5" s="3">
        <f t="shared" si="1"/>
        <v>2248.6000000000004</v>
      </c>
      <c r="AG5" s="3">
        <f t="shared" si="1"/>
        <v>2232.8112000000001</v>
      </c>
      <c r="AH5" s="24"/>
      <c r="AI5" s="3">
        <f>SUM(AI6:AI497)</f>
        <v>5880.3303999999989</v>
      </c>
      <c r="AJ5" s="7"/>
      <c r="AK5" s="11">
        <f>SUM(AK6:AK497)</f>
        <v>1490</v>
      </c>
      <c r="AL5" s="3">
        <f>SUM(AL6:AL497)</f>
        <v>5986.0000000000009</v>
      </c>
      <c r="AM5" s="24"/>
      <c r="AN5" s="24"/>
      <c r="AO5" s="11">
        <f>SUM(AO6:AO497)</f>
        <v>17.387301587301589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1" x14ac:dyDescent="0.25">
      <c r="A6" s="18" t="s">
        <v>43</v>
      </c>
      <c r="B6" s="18" t="s">
        <v>44</v>
      </c>
      <c r="C6" s="18"/>
      <c r="D6" s="18"/>
      <c r="E6" s="18"/>
      <c r="F6" s="18"/>
      <c r="G6" s="19">
        <v>0</v>
      </c>
      <c r="H6" s="18">
        <v>180</v>
      </c>
      <c r="I6" s="18" t="s">
        <v>45</v>
      </c>
      <c r="J6" s="18"/>
      <c r="K6" s="18">
        <v>3</v>
      </c>
      <c r="L6" s="18">
        <f t="shared" ref="L6:L37" si="2">E6-K6</f>
        <v>-3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 t="shared" ref="V6:V37" si="4">(F6+O6+S6)/P6</f>
        <v>#DIV/0!</v>
      </c>
      <c r="W6" s="18" t="e">
        <f t="shared" ref="W6:W37" si="5">(F6+O6)/P6</f>
        <v>#DIV/0!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0.6</v>
      </c>
      <c r="AE6" s="18">
        <v>1.4</v>
      </c>
      <c r="AF6" s="18">
        <v>1.6</v>
      </c>
      <c r="AG6" s="18">
        <v>3.2</v>
      </c>
      <c r="AH6" s="18" t="s">
        <v>46</v>
      </c>
      <c r="AI6" s="18"/>
      <c r="AJ6" s="19">
        <v>12</v>
      </c>
      <c r="AK6" s="21"/>
      <c r="AL6" s="18"/>
      <c r="AM6" s="18">
        <v>14</v>
      </c>
      <c r="AN6" s="18">
        <v>70</v>
      </c>
      <c r="AO6" s="21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47</v>
      </c>
      <c r="B7" s="18" t="s">
        <v>48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/>
      <c r="P7" s="18">
        <f t="shared" si="3"/>
        <v>0</v>
      </c>
      <c r="Q7" s="20"/>
      <c r="R7" s="20"/>
      <c r="S7" s="20"/>
      <c r="T7" s="20"/>
      <c r="U7" s="18"/>
      <c r="V7" s="18" t="e">
        <f t="shared" si="4"/>
        <v>#DIV/0!</v>
      </c>
      <c r="W7" s="18" t="e">
        <f t="shared" si="5"/>
        <v>#DIV/0!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 t="s">
        <v>49</v>
      </c>
      <c r="AI7" s="18"/>
      <c r="AJ7" s="19">
        <v>5</v>
      </c>
      <c r="AK7" s="21"/>
      <c r="AL7" s="18"/>
      <c r="AM7" s="18">
        <v>12</v>
      </c>
      <c r="AN7" s="18">
        <v>144</v>
      </c>
      <c r="AO7" s="21"/>
      <c r="AP7" s="24"/>
      <c r="AQ7" s="24"/>
      <c r="AR7" s="24"/>
      <c r="AS7" s="24"/>
      <c r="AT7" s="24"/>
      <c r="AU7" s="24"/>
      <c r="AV7" s="24"/>
      <c r="AW7" s="24"/>
      <c r="AX7" s="24"/>
      <c r="AY7" s="24"/>
    </row>
    <row r="8" spans="1:51" x14ac:dyDescent="0.25">
      <c r="A8" s="24" t="s">
        <v>50</v>
      </c>
      <c r="B8" s="24" t="s">
        <v>44</v>
      </c>
      <c r="C8" s="24">
        <v>159</v>
      </c>
      <c r="D8" s="24">
        <v>46</v>
      </c>
      <c r="E8" s="24">
        <v>147</v>
      </c>
      <c r="F8" s="24">
        <v>47</v>
      </c>
      <c r="G8" s="7">
        <v>0.3</v>
      </c>
      <c r="H8" s="24">
        <v>180</v>
      </c>
      <c r="I8" s="24" t="s">
        <v>45</v>
      </c>
      <c r="J8" s="24"/>
      <c r="K8" s="24">
        <v>152</v>
      </c>
      <c r="L8" s="24">
        <f t="shared" si="2"/>
        <v>-5</v>
      </c>
      <c r="M8" s="24"/>
      <c r="N8" s="24"/>
      <c r="O8" s="24">
        <v>168</v>
      </c>
      <c r="P8" s="24">
        <f t="shared" si="3"/>
        <v>29.4</v>
      </c>
      <c r="Q8" s="4">
        <v>196.59999999999997</v>
      </c>
      <c r="R8" s="4">
        <f>14*P8-O8-F8</f>
        <v>196.59999999999997</v>
      </c>
      <c r="S8" s="4">
        <f>AJ8*AK8</f>
        <v>168</v>
      </c>
      <c r="T8" s="4"/>
      <c r="U8" s="24"/>
      <c r="V8" s="24">
        <f t="shared" si="4"/>
        <v>13.027210884353742</v>
      </c>
      <c r="W8" s="24">
        <f t="shared" si="5"/>
        <v>7.312925170068028</v>
      </c>
      <c r="X8" s="24">
        <v>27.2</v>
      </c>
      <c r="Y8" s="24">
        <v>12</v>
      </c>
      <c r="Z8" s="24">
        <v>24.4</v>
      </c>
      <c r="AA8" s="24">
        <v>5.4</v>
      </c>
      <c r="AB8" s="24">
        <v>0.2</v>
      </c>
      <c r="AC8" s="24">
        <v>1.8</v>
      </c>
      <c r="AD8" s="24">
        <v>29</v>
      </c>
      <c r="AE8" s="24">
        <v>21.8</v>
      </c>
      <c r="AF8" s="24">
        <v>21.6</v>
      </c>
      <c r="AG8" s="24">
        <v>18.2</v>
      </c>
      <c r="AH8" s="24" t="s">
        <v>51</v>
      </c>
      <c r="AI8" s="24">
        <f>G8*R8</f>
        <v>58.97999999999999</v>
      </c>
      <c r="AJ8" s="7">
        <v>12</v>
      </c>
      <c r="AK8" s="9">
        <f>MROUND(R8, AJ8*AM8)/AJ8</f>
        <v>14</v>
      </c>
      <c r="AL8" s="24">
        <f>AK8*AJ8*G8</f>
        <v>50.4</v>
      </c>
      <c r="AM8" s="24">
        <v>14</v>
      </c>
      <c r="AN8" s="24">
        <v>70</v>
      </c>
      <c r="AO8" s="9">
        <f>AK8/AN8</f>
        <v>0.2</v>
      </c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52</v>
      </c>
      <c r="B9" s="24" t="s">
        <v>44</v>
      </c>
      <c r="C9" s="24">
        <v>105</v>
      </c>
      <c r="D9" s="24"/>
      <c r="E9" s="24">
        <v>97</v>
      </c>
      <c r="F9" s="24">
        <v>7</v>
      </c>
      <c r="G9" s="7">
        <v>0.28000000000000003</v>
      </c>
      <c r="H9" s="24">
        <v>180</v>
      </c>
      <c r="I9" s="24" t="s">
        <v>45</v>
      </c>
      <c r="J9" s="24"/>
      <c r="K9" s="24">
        <v>97</v>
      </c>
      <c r="L9" s="24">
        <f t="shared" si="2"/>
        <v>0</v>
      </c>
      <c r="M9" s="24"/>
      <c r="N9" s="24"/>
      <c r="O9" s="24">
        <v>84</v>
      </c>
      <c r="P9" s="24">
        <f t="shared" si="3"/>
        <v>19.399999999999999</v>
      </c>
      <c r="Q9" s="4">
        <v>180.59999999999997</v>
      </c>
      <c r="R9" s="4">
        <f t="shared" ref="R9:R10" si="6">14*P9-O9-F9</f>
        <v>180.59999999999997</v>
      </c>
      <c r="S9" s="4">
        <f>AJ9*AK9</f>
        <v>168</v>
      </c>
      <c r="T9" s="4"/>
      <c r="U9" s="24"/>
      <c r="V9" s="24">
        <f t="shared" si="4"/>
        <v>13.350515463917526</v>
      </c>
      <c r="W9" s="24">
        <f t="shared" si="5"/>
        <v>4.6907216494845363</v>
      </c>
      <c r="X9" s="24">
        <v>12.6</v>
      </c>
      <c r="Y9" s="24">
        <v>0</v>
      </c>
      <c r="Z9" s="24">
        <v>16.8</v>
      </c>
      <c r="AA9" s="24">
        <v>0</v>
      </c>
      <c r="AB9" s="24">
        <v>0.8</v>
      </c>
      <c r="AC9" s="24">
        <v>0.8</v>
      </c>
      <c r="AD9" s="24">
        <v>8.8000000000000007</v>
      </c>
      <c r="AE9" s="24">
        <v>18.2</v>
      </c>
      <c r="AF9" s="24">
        <v>11.4</v>
      </c>
      <c r="AG9" s="24">
        <v>11.6</v>
      </c>
      <c r="AH9" s="24"/>
      <c r="AI9" s="24">
        <f>G9*R9</f>
        <v>50.567999999999998</v>
      </c>
      <c r="AJ9" s="7">
        <v>6</v>
      </c>
      <c r="AK9" s="9">
        <f>MROUND(R9, AJ9*AM9)/AJ9</f>
        <v>28</v>
      </c>
      <c r="AL9" s="24">
        <f>AK9*AJ9*G9</f>
        <v>47.040000000000006</v>
      </c>
      <c r="AM9" s="24">
        <v>14</v>
      </c>
      <c r="AN9" s="24">
        <v>140</v>
      </c>
      <c r="AO9" s="9">
        <f>AK9/AN9</f>
        <v>0.2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53</v>
      </c>
      <c r="B10" s="24" t="s">
        <v>44</v>
      </c>
      <c r="C10" s="24">
        <v>379</v>
      </c>
      <c r="D10" s="24">
        <v>338</v>
      </c>
      <c r="E10" s="24">
        <v>258</v>
      </c>
      <c r="F10" s="24">
        <v>290</v>
      </c>
      <c r="G10" s="7">
        <v>0.24</v>
      </c>
      <c r="H10" s="24">
        <v>180</v>
      </c>
      <c r="I10" s="24" t="s">
        <v>45</v>
      </c>
      <c r="J10" s="24"/>
      <c r="K10" s="24">
        <v>258</v>
      </c>
      <c r="L10" s="24">
        <f t="shared" si="2"/>
        <v>0</v>
      </c>
      <c r="M10" s="24"/>
      <c r="N10" s="24"/>
      <c r="O10" s="24">
        <v>0</v>
      </c>
      <c r="P10" s="24">
        <f t="shared" si="3"/>
        <v>51.6</v>
      </c>
      <c r="Q10" s="4">
        <v>432.4</v>
      </c>
      <c r="R10" s="4">
        <f t="shared" si="6"/>
        <v>432.4</v>
      </c>
      <c r="S10" s="4">
        <f>AJ10*AK10</f>
        <v>504</v>
      </c>
      <c r="T10" s="4"/>
      <c r="U10" s="24"/>
      <c r="V10" s="24">
        <f t="shared" si="4"/>
        <v>15.387596899224805</v>
      </c>
      <c r="W10" s="24">
        <f t="shared" si="5"/>
        <v>5.6201550387596901</v>
      </c>
      <c r="X10" s="24">
        <v>31.2</v>
      </c>
      <c r="Y10" s="24">
        <v>44.4</v>
      </c>
      <c r="Z10" s="24">
        <v>47.6</v>
      </c>
      <c r="AA10" s="24">
        <v>1</v>
      </c>
      <c r="AB10" s="24">
        <v>45.4</v>
      </c>
      <c r="AC10" s="24">
        <v>52.8</v>
      </c>
      <c r="AD10" s="24">
        <v>9.6</v>
      </c>
      <c r="AE10" s="24">
        <v>6.8</v>
      </c>
      <c r="AF10" s="24">
        <v>12</v>
      </c>
      <c r="AG10" s="24">
        <v>14.4</v>
      </c>
      <c r="AH10" s="24"/>
      <c r="AI10" s="24">
        <f>G10*R10</f>
        <v>103.776</v>
      </c>
      <c r="AJ10" s="7">
        <v>12</v>
      </c>
      <c r="AK10" s="9">
        <f>MROUND(R10, AJ10*AM10)/AJ10</f>
        <v>42</v>
      </c>
      <c r="AL10" s="24">
        <f>AK10*AJ10*G10</f>
        <v>120.96</v>
      </c>
      <c r="AM10" s="24">
        <v>14</v>
      </c>
      <c r="AN10" s="24">
        <v>70</v>
      </c>
      <c r="AO10" s="9">
        <f>AK10/AN10</f>
        <v>0.6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</row>
    <row r="11" spans="1:51" x14ac:dyDescent="0.25">
      <c r="A11" s="24" t="s">
        <v>54</v>
      </c>
      <c r="B11" s="24" t="s">
        <v>44</v>
      </c>
      <c r="C11" s="24">
        <v>94</v>
      </c>
      <c r="D11" s="24">
        <v>1009</v>
      </c>
      <c r="E11" s="24">
        <v>429</v>
      </c>
      <c r="F11" s="24">
        <v>698</v>
      </c>
      <c r="G11" s="7">
        <v>0.24</v>
      </c>
      <c r="H11" s="24">
        <v>180</v>
      </c>
      <c r="I11" s="24" t="s">
        <v>45</v>
      </c>
      <c r="J11" s="24"/>
      <c r="K11" s="24">
        <v>430</v>
      </c>
      <c r="L11" s="24">
        <f t="shared" si="2"/>
        <v>-1</v>
      </c>
      <c r="M11" s="24"/>
      <c r="N11" s="24"/>
      <c r="O11" s="24">
        <v>0</v>
      </c>
      <c r="P11" s="24">
        <f t="shared" si="3"/>
        <v>85.8</v>
      </c>
      <c r="Q11" s="4">
        <v>503.20000000000005</v>
      </c>
      <c r="R11" s="30">
        <f>14*P11-O11-F11+$R$1*P11</f>
        <v>554.68000000000006</v>
      </c>
      <c r="S11" s="4">
        <f>AJ11*AK11</f>
        <v>504</v>
      </c>
      <c r="T11" s="4"/>
      <c r="U11" s="24"/>
      <c r="V11" s="24">
        <f t="shared" si="4"/>
        <v>14.009324009324009</v>
      </c>
      <c r="W11" s="24">
        <f t="shared" si="5"/>
        <v>8.1351981351981362</v>
      </c>
      <c r="X11" s="24">
        <v>71.8</v>
      </c>
      <c r="Y11" s="24">
        <v>105.4</v>
      </c>
      <c r="Z11" s="24">
        <v>78</v>
      </c>
      <c r="AA11" s="24">
        <v>64.400000000000006</v>
      </c>
      <c r="AB11" s="24">
        <v>95.2</v>
      </c>
      <c r="AC11" s="24">
        <v>62.2</v>
      </c>
      <c r="AD11" s="24">
        <v>40.4</v>
      </c>
      <c r="AE11" s="24">
        <v>48.6</v>
      </c>
      <c r="AF11" s="24">
        <v>17.8</v>
      </c>
      <c r="AG11" s="24">
        <v>20.8</v>
      </c>
      <c r="AH11" s="24"/>
      <c r="AI11" s="24">
        <f>G11*R11</f>
        <v>133.1232</v>
      </c>
      <c r="AJ11" s="7">
        <v>12</v>
      </c>
      <c r="AK11" s="9">
        <f>MROUND(R11, AJ11*AM11)/AJ11</f>
        <v>42</v>
      </c>
      <c r="AL11" s="24">
        <f>AK11*AJ11*G11</f>
        <v>120.96</v>
      </c>
      <c r="AM11" s="24">
        <v>14</v>
      </c>
      <c r="AN11" s="24">
        <v>70</v>
      </c>
      <c r="AO11" s="9">
        <f>AK11/AN11</f>
        <v>0.6</v>
      </c>
      <c r="AP11" s="24"/>
      <c r="AQ11" s="24"/>
      <c r="AR11" s="24"/>
      <c r="AS11" s="24"/>
      <c r="AT11" s="24"/>
      <c r="AU11" s="24"/>
      <c r="AV11" s="24"/>
      <c r="AW11" s="24"/>
      <c r="AX11" s="24"/>
      <c r="AY11" s="24"/>
    </row>
    <row r="12" spans="1:51" x14ac:dyDescent="0.25">
      <c r="A12" s="24" t="s">
        <v>55</v>
      </c>
      <c r="B12" s="24" t="s">
        <v>44</v>
      </c>
      <c r="C12" s="24">
        <v>209</v>
      </c>
      <c r="D12" s="24">
        <v>672</v>
      </c>
      <c r="E12" s="25">
        <f>350+E13</f>
        <v>354</v>
      </c>
      <c r="F12" s="25">
        <f>571+F13</f>
        <v>567</v>
      </c>
      <c r="G12" s="7">
        <v>0.24</v>
      </c>
      <c r="H12" s="24">
        <v>180</v>
      </c>
      <c r="I12" s="24" t="s">
        <v>45</v>
      </c>
      <c r="J12" s="24"/>
      <c r="K12" s="24">
        <v>350</v>
      </c>
      <c r="L12" s="24">
        <f t="shared" si="2"/>
        <v>4</v>
      </c>
      <c r="M12" s="24"/>
      <c r="N12" s="24"/>
      <c r="O12" s="24">
        <v>0</v>
      </c>
      <c r="P12" s="24">
        <f t="shared" si="3"/>
        <v>70.8</v>
      </c>
      <c r="Q12" s="4">
        <v>424.19999999999993</v>
      </c>
      <c r="R12" s="30">
        <f>14*P12-O12-F12+$R$1*P12</f>
        <v>466.67999999999995</v>
      </c>
      <c r="S12" s="4">
        <f>AJ12*AK12</f>
        <v>504</v>
      </c>
      <c r="T12" s="4"/>
      <c r="U12" s="24"/>
      <c r="V12" s="24">
        <f t="shared" si="4"/>
        <v>15.127118644067798</v>
      </c>
      <c r="W12" s="24">
        <f t="shared" si="5"/>
        <v>8.0084745762711869</v>
      </c>
      <c r="X12" s="24">
        <v>51</v>
      </c>
      <c r="Y12" s="24">
        <v>77.8</v>
      </c>
      <c r="Z12" s="24">
        <v>66.599999999999994</v>
      </c>
      <c r="AA12" s="24">
        <v>0</v>
      </c>
      <c r="AB12" s="24">
        <v>34.6</v>
      </c>
      <c r="AC12" s="24">
        <v>46.6</v>
      </c>
      <c r="AD12" s="24">
        <v>25.6</v>
      </c>
      <c r="AE12" s="24">
        <v>10.4</v>
      </c>
      <c r="AF12" s="24">
        <v>22.4</v>
      </c>
      <c r="AG12" s="24">
        <v>22</v>
      </c>
      <c r="AH12" s="24"/>
      <c r="AI12" s="24">
        <f>G12*R12</f>
        <v>112.00319999999998</v>
      </c>
      <c r="AJ12" s="7">
        <v>12</v>
      </c>
      <c r="AK12" s="9">
        <f>MROUND(R12, AJ12*AM12)/AJ12</f>
        <v>42</v>
      </c>
      <c r="AL12" s="24">
        <f>AK12*AJ12*G12</f>
        <v>120.96</v>
      </c>
      <c r="AM12" s="24">
        <v>14</v>
      </c>
      <c r="AN12" s="24">
        <v>70</v>
      </c>
      <c r="AO12" s="9">
        <f>AK12/AN12</f>
        <v>0.6</v>
      </c>
      <c r="AP12" s="24"/>
      <c r="AQ12" s="24"/>
      <c r="AR12" s="24"/>
      <c r="AS12" s="24"/>
      <c r="AT12" s="24"/>
      <c r="AU12" s="24"/>
      <c r="AV12" s="24"/>
      <c r="AW12" s="24"/>
      <c r="AX12" s="24"/>
      <c r="AY12" s="24"/>
    </row>
    <row r="13" spans="1:51" x14ac:dyDescent="0.25">
      <c r="A13" s="14" t="s">
        <v>56</v>
      </c>
      <c r="B13" s="14" t="s">
        <v>44</v>
      </c>
      <c r="C13" s="14"/>
      <c r="D13" s="14"/>
      <c r="E13" s="25">
        <v>4</v>
      </c>
      <c r="F13" s="25">
        <v>-4</v>
      </c>
      <c r="G13" s="15">
        <v>0</v>
      </c>
      <c r="H13" s="14">
        <v>180</v>
      </c>
      <c r="I13" s="14" t="s">
        <v>57</v>
      </c>
      <c r="J13" s="14" t="s">
        <v>55</v>
      </c>
      <c r="K13" s="14">
        <v>9</v>
      </c>
      <c r="L13" s="14">
        <f t="shared" si="2"/>
        <v>-5</v>
      </c>
      <c r="M13" s="14"/>
      <c r="N13" s="14"/>
      <c r="O13" s="14"/>
      <c r="P13" s="14">
        <f t="shared" si="3"/>
        <v>0.8</v>
      </c>
      <c r="Q13" s="16"/>
      <c r="R13" s="16"/>
      <c r="S13" s="16"/>
      <c r="T13" s="16"/>
      <c r="U13" s="14"/>
      <c r="V13" s="14">
        <f t="shared" si="4"/>
        <v>-5</v>
      </c>
      <c r="W13" s="14">
        <f t="shared" si="5"/>
        <v>-5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/>
      <c r="AI13" s="14"/>
      <c r="AJ13" s="15"/>
      <c r="AK13" s="17"/>
      <c r="AL13" s="14"/>
      <c r="AM13" s="14"/>
      <c r="AN13" s="14"/>
      <c r="AO13" s="17"/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4" spans="1:51" x14ac:dyDescent="0.25">
      <c r="A14" s="24" t="s">
        <v>58</v>
      </c>
      <c r="B14" s="24" t="s">
        <v>44</v>
      </c>
      <c r="C14" s="24">
        <v>641</v>
      </c>
      <c r="D14" s="24">
        <v>308</v>
      </c>
      <c r="E14" s="24">
        <v>491</v>
      </c>
      <c r="F14" s="24">
        <v>354</v>
      </c>
      <c r="G14" s="7">
        <v>0.24</v>
      </c>
      <c r="H14" s="24">
        <v>180</v>
      </c>
      <c r="I14" s="13" t="s">
        <v>59</v>
      </c>
      <c r="J14" s="24"/>
      <c r="K14" s="24">
        <v>491</v>
      </c>
      <c r="L14" s="24">
        <f t="shared" si="2"/>
        <v>0</v>
      </c>
      <c r="M14" s="24"/>
      <c r="N14" s="24"/>
      <c r="O14" s="24">
        <v>336</v>
      </c>
      <c r="P14" s="24">
        <f t="shared" si="3"/>
        <v>98.2</v>
      </c>
      <c r="Q14" s="4">
        <v>684.8</v>
      </c>
      <c r="R14" s="4">
        <f>14*P14-O14-F14</f>
        <v>684.8</v>
      </c>
      <c r="S14" s="4">
        <f>AJ14*AK14</f>
        <v>672</v>
      </c>
      <c r="T14" s="4"/>
      <c r="U14" s="24"/>
      <c r="V14" s="24">
        <f t="shared" si="4"/>
        <v>13.869653767820774</v>
      </c>
      <c r="W14" s="24">
        <f t="shared" si="5"/>
        <v>7.0264765784114047</v>
      </c>
      <c r="X14" s="24">
        <v>81</v>
      </c>
      <c r="Y14" s="24">
        <v>105.4</v>
      </c>
      <c r="Z14" s="24">
        <v>100.4</v>
      </c>
      <c r="AA14" s="24">
        <v>106.2</v>
      </c>
      <c r="AB14" s="24">
        <v>82.4</v>
      </c>
      <c r="AC14" s="24">
        <v>79.599999999999994</v>
      </c>
      <c r="AD14" s="24">
        <v>118</v>
      </c>
      <c r="AE14" s="24">
        <v>188.6</v>
      </c>
      <c r="AF14" s="24">
        <v>288.2</v>
      </c>
      <c r="AG14" s="24">
        <v>149.4</v>
      </c>
      <c r="AH14" s="24"/>
      <c r="AI14" s="24">
        <f>G14*R14</f>
        <v>164.35199999999998</v>
      </c>
      <c r="AJ14" s="7">
        <v>12</v>
      </c>
      <c r="AK14" s="9">
        <f>MROUND(R14, AJ14*AM14)/AJ14</f>
        <v>56</v>
      </c>
      <c r="AL14" s="24">
        <f>AK14*AJ14*G14</f>
        <v>161.28</v>
      </c>
      <c r="AM14" s="24">
        <v>14</v>
      </c>
      <c r="AN14" s="24">
        <v>70</v>
      </c>
      <c r="AO14" s="9">
        <f>AK14/AN14</f>
        <v>0.8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</row>
    <row r="15" spans="1:51" x14ac:dyDescent="0.25">
      <c r="A15" s="18" t="s">
        <v>60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45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20"/>
      <c r="U15" s="18"/>
      <c r="V15" s="18" t="e">
        <f t="shared" si="4"/>
        <v>#DIV/0!</v>
      </c>
      <c r="W15" s="18" t="e">
        <f t="shared" si="5"/>
        <v>#DIV/0!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 t="s">
        <v>46</v>
      </c>
      <c r="AI15" s="18"/>
      <c r="AJ15" s="19">
        <v>8</v>
      </c>
      <c r="AK15" s="21"/>
      <c r="AL15" s="18"/>
      <c r="AM15" s="18">
        <v>14</v>
      </c>
      <c r="AN15" s="18">
        <v>70</v>
      </c>
      <c r="AO15" s="21"/>
      <c r="AP15" s="24"/>
      <c r="AQ15" s="24"/>
      <c r="AR15" s="24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61</v>
      </c>
      <c r="B16" s="24" t="s">
        <v>44</v>
      </c>
      <c r="C16" s="24">
        <v>442</v>
      </c>
      <c r="D16" s="24"/>
      <c r="E16" s="24">
        <v>162</v>
      </c>
      <c r="F16" s="24">
        <v>278</v>
      </c>
      <c r="G16" s="7">
        <v>0.09</v>
      </c>
      <c r="H16" s="24">
        <v>180</v>
      </c>
      <c r="I16" s="24" t="s">
        <v>45</v>
      </c>
      <c r="J16" s="24"/>
      <c r="K16" s="24">
        <v>162</v>
      </c>
      <c r="L16" s="24">
        <f t="shared" si="2"/>
        <v>0</v>
      </c>
      <c r="M16" s="24"/>
      <c r="N16" s="24"/>
      <c r="O16" s="24">
        <v>336</v>
      </c>
      <c r="P16" s="24">
        <f t="shared" si="3"/>
        <v>32.4</v>
      </c>
      <c r="Q16" s="4"/>
      <c r="R16" s="4"/>
      <c r="S16" s="4">
        <f>AJ16*AK16</f>
        <v>0</v>
      </c>
      <c r="T16" s="4"/>
      <c r="U16" s="24"/>
      <c r="V16" s="24">
        <f t="shared" si="4"/>
        <v>18.950617283950617</v>
      </c>
      <c r="W16" s="24">
        <f t="shared" si="5"/>
        <v>18.950617283950617</v>
      </c>
      <c r="X16" s="24">
        <v>41.2</v>
      </c>
      <c r="Y16" s="24">
        <v>7.2</v>
      </c>
      <c r="Z16" s="24">
        <v>64.8</v>
      </c>
      <c r="AA16" s="24">
        <v>0</v>
      </c>
      <c r="AB16" s="24">
        <v>0</v>
      </c>
      <c r="AC16" s="24">
        <v>0</v>
      </c>
      <c r="AD16" s="24">
        <v>39.4</v>
      </c>
      <c r="AE16" s="24">
        <v>37</v>
      </c>
      <c r="AF16" s="24">
        <v>21.8</v>
      </c>
      <c r="AG16" s="24">
        <v>37.200000000000003</v>
      </c>
      <c r="AH16" s="24" t="s">
        <v>51</v>
      </c>
      <c r="AI16" s="24">
        <f>G16*R16</f>
        <v>0</v>
      </c>
      <c r="AJ16" s="7">
        <v>24</v>
      </c>
      <c r="AK16" s="9">
        <f>MROUND(R16, AJ16*AM16)/AJ16</f>
        <v>0</v>
      </c>
      <c r="AL16" s="24">
        <f>AK16*AJ16*G16</f>
        <v>0</v>
      </c>
      <c r="AM16" s="24">
        <v>14</v>
      </c>
      <c r="AN16" s="24">
        <v>126</v>
      </c>
      <c r="AO16" s="9">
        <f>AK16/AN16</f>
        <v>0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</row>
    <row r="17" spans="1:51" x14ac:dyDescent="0.25">
      <c r="A17" s="24" t="s">
        <v>62</v>
      </c>
      <c r="B17" s="24" t="s">
        <v>44</v>
      </c>
      <c r="C17" s="24">
        <v>-2</v>
      </c>
      <c r="D17" s="24">
        <v>294</v>
      </c>
      <c r="E17" s="24">
        <v>205</v>
      </c>
      <c r="F17" s="24">
        <v>85</v>
      </c>
      <c r="G17" s="7">
        <v>0.36</v>
      </c>
      <c r="H17" s="24">
        <v>180</v>
      </c>
      <c r="I17" s="24" t="s">
        <v>45</v>
      </c>
      <c r="J17" s="24"/>
      <c r="K17" s="24">
        <v>207</v>
      </c>
      <c r="L17" s="24">
        <f t="shared" si="2"/>
        <v>-2</v>
      </c>
      <c r="M17" s="24"/>
      <c r="N17" s="24"/>
      <c r="O17" s="24">
        <v>140</v>
      </c>
      <c r="P17" s="24">
        <f t="shared" si="3"/>
        <v>41</v>
      </c>
      <c r="Q17" s="4">
        <v>349</v>
      </c>
      <c r="R17" s="4">
        <f t="shared" ref="R17" si="7">14*P17-O17-F17</f>
        <v>349</v>
      </c>
      <c r="S17" s="4">
        <f>AJ17*AK17</f>
        <v>280</v>
      </c>
      <c r="T17" s="4"/>
      <c r="U17" s="24"/>
      <c r="V17" s="24">
        <f t="shared" si="4"/>
        <v>12.317073170731707</v>
      </c>
      <c r="W17" s="24">
        <f t="shared" si="5"/>
        <v>5.4878048780487809</v>
      </c>
      <c r="X17" s="24">
        <v>28</v>
      </c>
      <c r="Y17" s="24">
        <v>28.6</v>
      </c>
      <c r="Z17" s="24">
        <v>20</v>
      </c>
      <c r="AA17" s="24">
        <v>7.6</v>
      </c>
      <c r="AB17" s="24">
        <v>0</v>
      </c>
      <c r="AC17" s="24">
        <v>0</v>
      </c>
      <c r="AD17" s="24">
        <v>6</v>
      </c>
      <c r="AE17" s="24">
        <v>14.4</v>
      </c>
      <c r="AF17" s="24">
        <v>53.6</v>
      </c>
      <c r="AG17" s="24">
        <v>32.799999999999997</v>
      </c>
      <c r="AH17" s="24" t="s">
        <v>51</v>
      </c>
      <c r="AI17" s="24">
        <f>G17*R17</f>
        <v>125.64</v>
      </c>
      <c r="AJ17" s="7">
        <v>10</v>
      </c>
      <c r="AK17" s="9">
        <f>MROUND(R17, AJ17*AM17)/AJ17</f>
        <v>28</v>
      </c>
      <c r="AL17" s="24">
        <f>AK17*AJ17*G17</f>
        <v>100.8</v>
      </c>
      <c r="AM17" s="24">
        <v>14</v>
      </c>
      <c r="AN17" s="24">
        <v>70</v>
      </c>
      <c r="AO17" s="9">
        <f>AK17/AN17</f>
        <v>0.4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</row>
    <row r="18" spans="1:51" x14ac:dyDescent="0.25">
      <c r="A18" s="24" t="s">
        <v>63</v>
      </c>
      <c r="B18" s="24" t="s">
        <v>44</v>
      </c>
      <c r="C18" s="24">
        <v>104</v>
      </c>
      <c r="D18" s="24"/>
      <c r="E18" s="24">
        <v>43</v>
      </c>
      <c r="F18" s="24">
        <v>59</v>
      </c>
      <c r="G18" s="7">
        <v>0.2</v>
      </c>
      <c r="H18" s="24">
        <v>180</v>
      </c>
      <c r="I18" s="24" t="s">
        <v>45</v>
      </c>
      <c r="J18" s="24"/>
      <c r="K18" s="24">
        <v>43</v>
      </c>
      <c r="L18" s="24">
        <f t="shared" si="2"/>
        <v>0</v>
      </c>
      <c r="M18" s="24"/>
      <c r="N18" s="24"/>
      <c r="O18" s="24">
        <v>0</v>
      </c>
      <c r="P18" s="24">
        <f t="shared" si="3"/>
        <v>8.6</v>
      </c>
      <c r="Q18" s="4">
        <v>95.799999999999983</v>
      </c>
      <c r="R18" s="4">
        <f>18*P18-O18-F18</f>
        <v>95.799999999999983</v>
      </c>
      <c r="S18" s="4">
        <f>AJ18*AK18</f>
        <v>168</v>
      </c>
      <c r="T18" s="4"/>
      <c r="U18" s="24"/>
      <c r="V18" s="24">
        <f t="shared" si="4"/>
        <v>26.395348837209305</v>
      </c>
      <c r="W18" s="24">
        <f t="shared" si="5"/>
        <v>6.8604651162790704</v>
      </c>
      <c r="X18" s="24">
        <v>5.2</v>
      </c>
      <c r="Y18" s="24">
        <v>10.8</v>
      </c>
      <c r="Z18" s="24">
        <v>5.6</v>
      </c>
      <c r="AA18" s="24">
        <v>5.2</v>
      </c>
      <c r="AB18" s="24">
        <v>11.6</v>
      </c>
      <c r="AC18" s="24">
        <v>9.8000000000000007</v>
      </c>
      <c r="AD18" s="24">
        <v>8.8000000000000007</v>
      </c>
      <c r="AE18" s="24">
        <v>13.6</v>
      </c>
      <c r="AF18" s="24">
        <v>9.8000000000000007</v>
      </c>
      <c r="AG18" s="24">
        <v>0.6</v>
      </c>
      <c r="AH18" s="24"/>
      <c r="AI18" s="24">
        <f>G18*R18</f>
        <v>19.159999999999997</v>
      </c>
      <c r="AJ18" s="7">
        <v>12</v>
      </c>
      <c r="AK18" s="9">
        <f>MROUND(R18, AJ18*AM18)/AJ18</f>
        <v>14</v>
      </c>
      <c r="AL18" s="24">
        <f>AK18*AJ18*G18</f>
        <v>33.6</v>
      </c>
      <c r="AM18" s="24">
        <v>14</v>
      </c>
      <c r="AN18" s="24">
        <v>70</v>
      </c>
      <c r="AO18" s="9">
        <f>AK18/AN18</f>
        <v>0.2</v>
      </c>
      <c r="AP18" s="24"/>
      <c r="AQ18" s="24"/>
      <c r="AR18" s="24"/>
      <c r="AS18" s="24"/>
      <c r="AT18" s="24"/>
      <c r="AU18" s="24"/>
      <c r="AV18" s="24"/>
      <c r="AW18" s="24"/>
      <c r="AX18" s="24"/>
      <c r="AY18" s="24"/>
    </row>
    <row r="19" spans="1:51" x14ac:dyDescent="0.25">
      <c r="A19" s="18" t="s">
        <v>64</v>
      </c>
      <c r="B19" s="18" t="s">
        <v>44</v>
      </c>
      <c r="C19" s="18"/>
      <c r="D19" s="18"/>
      <c r="E19" s="18"/>
      <c r="F19" s="18"/>
      <c r="G19" s="19">
        <v>0</v>
      </c>
      <c r="H19" s="18">
        <v>180</v>
      </c>
      <c r="I19" s="18" t="s">
        <v>45</v>
      </c>
      <c r="J19" s="18"/>
      <c r="K19" s="18">
        <v>40</v>
      </c>
      <c r="L19" s="18">
        <f t="shared" si="2"/>
        <v>-40</v>
      </c>
      <c r="M19" s="18"/>
      <c r="N19" s="18"/>
      <c r="O19" s="18"/>
      <c r="P19" s="18">
        <f t="shared" si="3"/>
        <v>0</v>
      </c>
      <c r="Q19" s="20"/>
      <c r="R19" s="20"/>
      <c r="S19" s="20"/>
      <c r="T19" s="20"/>
      <c r="U19" s="18"/>
      <c r="V19" s="18" t="e">
        <f t="shared" si="4"/>
        <v>#DIV/0!</v>
      </c>
      <c r="W19" s="18" t="e">
        <f t="shared" si="5"/>
        <v>#DIV/0!</v>
      </c>
      <c r="X19" s="18">
        <v>0</v>
      </c>
      <c r="Y19" s="18">
        <v>0</v>
      </c>
      <c r="Z19" s="18">
        <v>0</v>
      </c>
      <c r="AA19" s="18">
        <v>1.8</v>
      </c>
      <c r="AB19" s="18">
        <v>0</v>
      </c>
      <c r="AC19" s="18">
        <v>0</v>
      </c>
      <c r="AD19" s="18">
        <v>0</v>
      </c>
      <c r="AE19" s="18">
        <v>0.2</v>
      </c>
      <c r="AF19" s="18">
        <v>2.6</v>
      </c>
      <c r="AG19" s="18">
        <v>5</v>
      </c>
      <c r="AH19" s="18" t="s">
        <v>46</v>
      </c>
      <c r="AI19" s="18"/>
      <c r="AJ19" s="19">
        <v>12</v>
      </c>
      <c r="AK19" s="21"/>
      <c r="AL19" s="18"/>
      <c r="AM19" s="18">
        <v>14</v>
      </c>
      <c r="AN19" s="18">
        <v>70</v>
      </c>
      <c r="AO19" s="21"/>
      <c r="AP19" s="24"/>
      <c r="AQ19" s="24"/>
      <c r="AR19" s="24"/>
      <c r="AS19" s="24"/>
      <c r="AT19" s="24"/>
      <c r="AU19" s="24"/>
      <c r="AV19" s="24"/>
      <c r="AW19" s="24"/>
      <c r="AX19" s="24"/>
      <c r="AY19" s="24"/>
    </row>
    <row r="20" spans="1:51" x14ac:dyDescent="0.25">
      <c r="A20" s="24" t="s">
        <v>65</v>
      </c>
      <c r="B20" s="24" t="s">
        <v>44</v>
      </c>
      <c r="C20" s="24">
        <v>58</v>
      </c>
      <c r="D20" s="24">
        <v>13</v>
      </c>
      <c r="E20" s="24">
        <v>49</v>
      </c>
      <c r="F20" s="24">
        <v>22</v>
      </c>
      <c r="G20" s="7">
        <v>0.2</v>
      </c>
      <c r="H20" s="24">
        <v>180</v>
      </c>
      <c r="I20" s="24" t="s">
        <v>45</v>
      </c>
      <c r="J20" s="24"/>
      <c r="K20" s="24">
        <v>49</v>
      </c>
      <c r="L20" s="24">
        <f t="shared" si="2"/>
        <v>0</v>
      </c>
      <c r="M20" s="24"/>
      <c r="N20" s="24"/>
      <c r="O20" s="24">
        <v>168</v>
      </c>
      <c r="P20" s="24">
        <f t="shared" si="3"/>
        <v>9.8000000000000007</v>
      </c>
      <c r="Q20" s="4"/>
      <c r="R20" s="4"/>
      <c r="S20" s="4">
        <f t="shared" ref="S20:S27" si="8">AJ20*AK20</f>
        <v>0</v>
      </c>
      <c r="T20" s="4"/>
      <c r="U20" s="24"/>
      <c r="V20" s="24">
        <f t="shared" si="4"/>
        <v>19.387755102040813</v>
      </c>
      <c r="W20" s="24">
        <f t="shared" si="5"/>
        <v>19.387755102040813</v>
      </c>
      <c r="X20" s="24">
        <v>11.6</v>
      </c>
      <c r="Y20" s="24">
        <v>8.4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 t="s">
        <v>66</v>
      </c>
      <c r="AI20" s="24">
        <f t="shared" ref="AI20:AI27" si="9">G20*R20</f>
        <v>0</v>
      </c>
      <c r="AJ20" s="7">
        <v>12</v>
      </c>
      <c r="AK20" s="9">
        <f t="shared" ref="AK20:AK27" si="10">MROUND(R20, AJ20*AM20)/AJ20</f>
        <v>0</v>
      </c>
      <c r="AL20" s="24">
        <f t="shared" ref="AL20:AL27" si="11">AK20*AJ20*G20</f>
        <v>0</v>
      </c>
      <c r="AM20" s="24">
        <v>14</v>
      </c>
      <c r="AN20" s="24">
        <v>70</v>
      </c>
      <c r="AO20" s="9">
        <f t="shared" ref="AO20:AO27" si="12">AK20/AN20</f>
        <v>0</v>
      </c>
      <c r="AP20" s="24"/>
      <c r="AQ20" s="24"/>
      <c r="AR20" s="24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67</v>
      </c>
      <c r="B21" s="24" t="s">
        <v>44</v>
      </c>
      <c r="C21" s="24">
        <v>242</v>
      </c>
      <c r="D21" s="24">
        <v>20</v>
      </c>
      <c r="E21" s="24">
        <v>206</v>
      </c>
      <c r="F21" s="24">
        <v>29</v>
      </c>
      <c r="G21" s="7">
        <v>0.2</v>
      </c>
      <c r="H21" s="24">
        <v>180</v>
      </c>
      <c r="I21" s="24" t="s">
        <v>45</v>
      </c>
      <c r="J21" s="24"/>
      <c r="K21" s="24">
        <v>206</v>
      </c>
      <c r="L21" s="24">
        <f t="shared" si="2"/>
        <v>0</v>
      </c>
      <c r="M21" s="24"/>
      <c r="N21" s="24"/>
      <c r="O21" s="24">
        <v>336</v>
      </c>
      <c r="P21" s="24">
        <f t="shared" si="3"/>
        <v>41.2</v>
      </c>
      <c r="Q21" s="4">
        <v>211.80000000000007</v>
      </c>
      <c r="R21" s="4">
        <f t="shared" ref="R21:R27" si="13">14*P21-O21-F21</f>
        <v>211.80000000000007</v>
      </c>
      <c r="S21" s="4">
        <f t="shared" si="8"/>
        <v>168</v>
      </c>
      <c r="T21" s="4"/>
      <c r="U21" s="24"/>
      <c r="V21" s="24">
        <f t="shared" si="4"/>
        <v>12.936893203883495</v>
      </c>
      <c r="W21" s="24">
        <f t="shared" si="5"/>
        <v>8.8592233009708732</v>
      </c>
      <c r="X21" s="24">
        <v>41.6</v>
      </c>
      <c r="Y21" s="24">
        <v>33.6</v>
      </c>
      <c r="Z21" s="24">
        <v>39</v>
      </c>
      <c r="AA21" s="24">
        <v>25.6</v>
      </c>
      <c r="AB21" s="24">
        <v>38.200000000000003</v>
      </c>
      <c r="AC21" s="24">
        <v>24.6</v>
      </c>
      <c r="AD21" s="24">
        <v>35.6</v>
      </c>
      <c r="AE21" s="24">
        <v>42.4</v>
      </c>
      <c r="AF21" s="24">
        <v>33.200000000000003</v>
      </c>
      <c r="AG21" s="24">
        <v>8.1999999999999993</v>
      </c>
      <c r="AH21" s="24"/>
      <c r="AI21" s="24">
        <f t="shared" si="9"/>
        <v>42.360000000000014</v>
      </c>
      <c r="AJ21" s="7">
        <v>12</v>
      </c>
      <c r="AK21" s="9">
        <f t="shared" si="10"/>
        <v>14</v>
      </c>
      <c r="AL21" s="24">
        <f t="shared" si="11"/>
        <v>33.6</v>
      </c>
      <c r="AM21" s="24">
        <v>14</v>
      </c>
      <c r="AN21" s="24">
        <v>70</v>
      </c>
      <c r="AO21" s="9">
        <f t="shared" si="12"/>
        <v>0.2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</row>
    <row r="22" spans="1:51" x14ac:dyDescent="0.25">
      <c r="A22" s="24" t="s">
        <v>68</v>
      </c>
      <c r="B22" s="24" t="s">
        <v>44</v>
      </c>
      <c r="C22" s="24">
        <v>279</v>
      </c>
      <c r="D22" s="24">
        <v>673</v>
      </c>
      <c r="E22" s="24">
        <v>256</v>
      </c>
      <c r="F22" s="24">
        <v>373</v>
      </c>
      <c r="G22" s="7">
        <v>0.2</v>
      </c>
      <c r="H22" s="24">
        <v>180</v>
      </c>
      <c r="I22" s="24" t="s">
        <v>45</v>
      </c>
      <c r="J22" s="24"/>
      <c r="K22" s="24">
        <v>256</v>
      </c>
      <c r="L22" s="24">
        <f t="shared" si="2"/>
        <v>0</v>
      </c>
      <c r="M22" s="24"/>
      <c r="N22" s="24"/>
      <c r="O22" s="24">
        <v>0</v>
      </c>
      <c r="P22" s="24">
        <f t="shared" si="3"/>
        <v>51.2</v>
      </c>
      <c r="Q22" s="4">
        <v>343.80000000000007</v>
      </c>
      <c r="R22" s="4">
        <f t="shared" si="13"/>
        <v>343.80000000000007</v>
      </c>
      <c r="S22" s="4">
        <f t="shared" si="8"/>
        <v>336</v>
      </c>
      <c r="T22" s="4"/>
      <c r="U22" s="24"/>
      <c r="V22" s="24">
        <f t="shared" si="4"/>
        <v>13.84765625</v>
      </c>
      <c r="W22" s="24">
        <f t="shared" si="5"/>
        <v>7.28515625</v>
      </c>
      <c r="X22" s="24">
        <v>35.799999999999997</v>
      </c>
      <c r="Y22" s="24">
        <v>51.8</v>
      </c>
      <c r="Z22" s="24">
        <v>55.8</v>
      </c>
      <c r="AA22" s="24">
        <v>6.2</v>
      </c>
      <c r="AB22" s="24">
        <v>31.6</v>
      </c>
      <c r="AC22" s="24">
        <v>33.4</v>
      </c>
      <c r="AD22" s="24">
        <v>12.2</v>
      </c>
      <c r="AE22" s="24">
        <v>6.4</v>
      </c>
      <c r="AF22" s="24">
        <v>31.6</v>
      </c>
      <c r="AG22" s="24">
        <v>4.8</v>
      </c>
      <c r="AH22" s="24"/>
      <c r="AI22" s="24">
        <f t="shared" si="9"/>
        <v>68.760000000000019</v>
      </c>
      <c r="AJ22" s="7">
        <v>12</v>
      </c>
      <c r="AK22" s="9">
        <f t="shared" si="10"/>
        <v>28</v>
      </c>
      <c r="AL22" s="24">
        <f t="shared" si="11"/>
        <v>67.2</v>
      </c>
      <c r="AM22" s="24">
        <v>14</v>
      </c>
      <c r="AN22" s="24">
        <v>70</v>
      </c>
      <c r="AO22" s="9">
        <f t="shared" si="12"/>
        <v>0.4</v>
      </c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69</v>
      </c>
      <c r="B23" s="24" t="s">
        <v>48</v>
      </c>
      <c r="C23" s="24">
        <v>70.3</v>
      </c>
      <c r="D23" s="24">
        <v>103.6</v>
      </c>
      <c r="E23" s="24">
        <v>59.2</v>
      </c>
      <c r="F23" s="24">
        <v>111</v>
      </c>
      <c r="G23" s="7">
        <v>1</v>
      </c>
      <c r="H23" s="24">
        <v>180</v>
      </c>
      <c r="I23" s="24" t="s">
        <v>45</v>
      </c>
      <c r="J23" s="24"/>
      <c r="K23" s="24">
        <v>58.5</v>
      </c>
      <c r="L23" s="24">
        <f t="shared" si="2"/>
        <v>0.70000000000000284</v>
      </c>
      <c r="M23" s="24"/>
      <c r="N23" s="24"/>
      <c r="O23" s="24">
        <v>51.8</v>
      </c>
      <c r="P23" s="24">
        <f t="shared" si="3"/>
        <v>11.84</v>
      </c>
      <c r="Q23" s="4"/>
      <c r="R23" s="4"/>
      <c r="S23" s="4">
        <f t="shared" si="8"/>
        <v>0</v>
      </c>
      <c r="T23" s="4"/>
      <c r="U23" s="24"/>
      <c r="V23" s="24">
        <f t="shared" si="4"/>
        <v>13.750000000000002</v>
      </c>
      <c r="W23" s="24">
        <f t="shared" si="5"/>
        <v>13.750000000000002</v>
      </c>
      <c r="X23" s="24">
        <v>14.8</v>
      </c>
      <c r="Y23" s="24">
        <v>18.5</v>
      </c>
      <c r="Z23" s="24">
        <v>14.8</v>
      </c>
      <c r="AA23" s="24">
        <v>11.84</v>
      </c>
      <c r="AB23" s="24">
        <v>16.28</v>
      </c>
      <c r="AC23" s="24">
        <v>13.58</v>
      </c>
      <c r="AD23" s="24">
        <v>11.7</v>
      </c>
      <c r="AE23" s="24">
        <v>8.14</v>
      </c>
      <c r="AF23" s="24">
        <v>11.1</v>
      </c>
      <c r="AG23" s="24">
        <v>11.84</v>
      </c>
      <c r="AH23" s="24"/>
      <c r="AI23" s="24">
        <f t="shared" si="9"/>
        <v>0</v>
      </c>
      <c r="AJ23" s="7">
        <v>3.7</v>
      </c>
      <c r="AK23" s="9">
        <f t="shared" si="10"/>
        <v>0</v>
      </c>
      <c r="AL23" s="24">
        <f t="shared" si="11"/>
        <v>0</v>
      </c>
      <c r="AM23" s="24">
        <v>14</v>
      </c>
      <c r="AN23" s="24">
        <v>126</v>
      </c>
      <c r="AO23" s="9">
        <f t="shared" si="12"/>
        <v>0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70</v>
      </c>
      <c r="B24" s="24" t="s">
        <v>48</v>
      </c>
      <c r="C24" s="24"/>
      <c r="D24" s="24">
        <v>66</v>
      </c>
      <c r="E24" s="24">
        <v>38.5</v>
      </c>
      <c r="F24" s="24">
        <v>27.5</v>
      </c>
      <c r="G24" s="7">
        <v>1</v>
      </c>
      <c r="H24" s="24">
        <v>180</v>
      </c>
      <c r="I24" s="24" t="s">
        <v>45</v>
      </c>
      <c r="J24" s="24"/>
      <c r="K24" s="24">
        <v>40.700000000000003</v>
      </c>
      <c r="L24" s="24">
        <f t="shared" si="2"/>
        <v>-2.2000000000000028</v>
      </c>
      <c r="M24" s="24"/>
      <c r="N24" s="24"/>
      <c r="O24" s="24">
        <v>0</v>
      </c>
      <c r="P24" s="24">
        <f t="shared" si="3"/>
        <v>7.7</v>
      </c>
      <c r="Q24" s="4">
        <v>80.3</v>
      </c>
      <c r="R24" s="4">
        <f t="shared" si="13"/>
        <v>80.3</v>
      </c>
      <c r="S24" s="4">
        <f t="shared" si="8"/>
        <v>66</v>
      </c>
      <c r="T24" s="4"/>
      <c r="U24" s="24"/>
      <c r="V24" s="24">
        <f t="shared" si="4"/>
        <v>12.142857142857142</v>
      </c>
      <c r="W24" s="24">
        <f t="shared" si="5"/>
        <v>3.5714285714285712</v>
      </c>
      <c r="X24" s="24">
        <v>4.4000000000000004</v>
      </c>
      <c r="Y24" s="24">
        <v>9.9</v>
      </c>
      <c r="Z24" s="24">
        <v>4.4000000000000004</v>
      </c>
      <c r="AA24" s="24">
        <v>5.6</v>
      </c>
      <c r="AB24" s="24">
        <v>7.6</v>
      </c>
      <c r="AC24" s="24">
        <v>8.8000000000000007</v>
      </c>
      <c r="AD24" s="24">
        <v>4.3</v>
      </c>
      <c r="AE24" s="24">
        <v>6.6</v>
      </c>
      <c r="AF24" s="24">
        <v>8.8000000000000007</v>
      </c>
      <c r="AG24" s="24">
        <v>4.4000000000000004</v>
      </c>
      <c r="AH24" s="24"/>
      <c r="AI24" s="24">
        <f t="shared" si="9"/>
        <v>80.3</v>
      </c>
      <c r="AJ24" s="7">
        <v>5.5</v>
      </c>
      <c r="AK24" s="9">
        <f t="shared" si="10"/>
        <v>12</v>
      </c>
      <c r="AL24" s="24">
        <f t="shared" si="11"/>
        <v>66</v>
      </c>
      <c r="AM24" s="24">
        <v>12</v>
      </c>
      <c r="AN24" s="24">
        <v>84</v>
      </c>
      <c r="AO24" s="9">
        <f t="shared" si="12"/>
        <v>0.14285714285714285</v>
      </c>
      <c r="AP24" s="24"/>
      <c r="AQ24" s="24"/>
      <c r="AR24" s="24"/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71</v>
      </c>
      <c r="B25" s="24" t="s">
        <v>48</v>
      </c>
      <c r="C25" s="24">
        <v>6</v>
      </c>
      <c r="D25" s="24">
        <v>129</v>
      </c>
      <c r="E25" s="24">
        <v>69</v>
      </c>
      <c r="F25" s="24">
        <v>57</v>
      </c>
      <c r="G25" s="7">
        <v>1</v>
      </c>
      <c r="H25" s="24">
        <v>180</v>
      </c>
      <c r="I25" s="24" t="s">
        <v>45</v>
      </c>
      <c r="J25" s="24"/>
      <c r="K25" s="24">
        <v>68</v>
      </c>
      <c r="L25" s="24">
        <f t="shared" si="2"/>
        <v>1</v>
      </c>
      <c r="M25" s="24"/>
      <c r="N25" s="24"/>
      <c r="O25" s="24">
        <v>0</v>
      </c>
      <c r="P25" s="24">
        <f t="shared" si="3"/>
        <v>13.8</v>
      </c>
      <c r="Q25" s="4">
        <v>136.20000000000002</v>
      </c>
      <c r="R25" s="4">
        <f t="shared" si="13"/>
        <v>136.20000000000002</v>
      </c>
      <c r="S25" s="4">
        <f t="shared" si="8"/>
        <v>126</v>
      </c>
      <c r="T25" s="4"/>
      <c r="U25" s="24"/>
      <c r="V25" s="24">
        <f t="shared" si="4"/>
        <v>13.260869565217391</v>
      </c>
      <c r="W25" s="24">
        <f t="shared" si="5"/>
        <v>4.1304347826086953</v>
      </c>
      <c r="X25" s="24">
        <v>9</v>
      </c>
      <c r="Y25" s="24">
        <v>12.6</v>
      </c>
      <c r="Z25" s="24">
        <v>9</v>
      </c>
      <c r="AA25" s="24">
        <v>7.8</v>
      </c>
      <c r="AB25" s="24">
        <v>10.8</v>
      </c>
      <c r="AC25" s="24">
        <v>7.8</v>
      </c>
      <c r="AD25" s="24">
        <v>3.6</v>
      </c>
      <c r="AE25" s="24">
        <v>11.4</v>
      </c>
      <c r="AF25" s="24">
        <v>12.6</v>
      </c>
      <c r="AG25" s="24">
        <v>6.6</v>
      </c>
      <c r="AH25" s="24"/>
      <c r="AI25" s="24">
        <f t="shared" si="9"/>
        <v>136.20000000000002</v>
      </c>
      <c r="AJ25" s="7">
        <v>3</v>
      </c>
      <c r="AK25" s="9">
        <f t="shared" si="10"/>
        <v>42</v>
      </c>
      <c r="AL25" s="24">
        <f t="shared" si="11"/>
        <v>126</v>
      </c>
      <c r="AM25" s="24">
        <v>14</v>
      </c>
      <c r="AN25" s="24">
        <v>126</v>
      </c>
      <c r="AO25" s="9">
        <f t="shared" si="12"/>
        <v>0.33333333333333331</v>
      </c>
      <c r="AP25" s="24"/>
      <c r="AQ25" s="24"/>
      <c r="AR25" s="24"/>
      <c r="AS25" s="24"/>
      <c r="AT25" s="24"/>
      <c r="AU25" s="24"/>
      <c r="AV25" s="24"/>
      <c r="AW25" s="24"/>
      <c r="AX25" s="24"/>
      <c r="AY25" s="24"/>
    </row>
    <row r="26" spans="1:51" x14ac:dyDescent="0.25">
      <c r="A26" s="24" t="s">
        <v>72</v>
      </c>
      <c r="B26" s="24" t="s">
        <v>44</v>
      </c>
      <c r="C26" s="24">
        <v>245</v>
      </c>
      <c r="D26" s="24">
        <v>87</v>
      </c>
      <c r="E26" s="24">
        <v>308</v>
      </c>
      <c r="F26" s="24">
        <v>23</v>
      </c>
      <c r="G26" s="7">
        <v>0.25</v>
      </c>
      <c r="H26" s="24">
        <v>180</v>
      </c>
      <c r="I26" s="24" t="s">
        <v>45</v>
      </c>
      <c r="J26" s="24"/>
      <c r="K26" s="24">
        <v>307</v>
      </c>
      <c r="L26" s="24">
        <f t="shared" si="2"/>
        <v>1</v>
      </c>
      <c r="M26" s="24"/>
      <c r="N26" s="24"/>
      <c r="O26" s="24">
        <v>252</v>
      </c>
      <c r="P26" s="24">
        <f t="shared" si="3"/>
        <v>61.6</v>
      </c>
      <c r="Q26" s="4">
        <v>587.4</v>
      </c>
      <c r="R26" s="4">
        <f t="shared" si="13"/>
        <v>587.4</v>
      </c>
      <c r="S26" s="4">
        <f t="shared" si="8"/>
        <v>588</v>
      </c>
      <c r="T26" s="4"/>
      <c r="U26" s="24"/>
      <c r="V26" s="24">
        <f t="shared" si="4"/>
        <v>14.00974025974026</v>
      </c>
      <c r="W26" s="24">
        <f t="shared" si="5"/>
        <v>4.4642857142857144</v>
      </c>
      <c r="X26" s="24">
        <v>37</v>
      </c>
      <c r="Y26" s="24">
        <v>35</v>
      </c>
      <c r="Z26" s="24">
        <v>41.4</v>
      </c>
      <c r="AA26" s="24">
        <v>36.6</v>
      </c>
      <c r="AB26" s="24">
        <v>57</v>
      </c>
      <c r="AC26" s="24">
        <v>41</v>
      </c>
      <c r="AD26" s="24">
        <v>60.6</v>
      </c>
      <c r="AE26" s="24">
        <v>34</v>
      </c>
      <c r="AF26" s="24">
        <v>29.8</v>
      </c>
      <c r="AG26" s="24">
        <v>26.2</v>
      </c>
      <c r="AH26" s="24" t="s">
        <v>51</v>
      </c>
      <c r="AI26" s="24">
        <f t="shared" si="9"/>
        <v>146.85</v>
      </c>
      <c r="AJ26" s="7">
        <v>6</v>
      </c>
      <c r="AK26" s="9">
        <f t="shared" si="10"/>
        <v>98</v>
      </c>
      <c r="AL26" s="24">
        <f t="shared" si="11"/>
        <v>147</v>
      </c>
      <c r="AM26" s="24">
        <v>14</v>
      </c>
      <c r="AN26" s="24">
        <v>140</v>
      </c>
      <c r="AO26" s="9">
        <f t="shared" si="12"/>
        <v>0.7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</row>
    <row r="27" spans="1:51" x14ac:dyDescent="0.25">
      <c r="A27" s="24" t="s">
        <v>73</v>
      </c>
      <c r="B27" s="24" t="s">
        <v>44</v>
      </c>
      <c r="C27" s="24"/>
      <c r="D27" s="24"/>
      <c r="E27" s="25">
        <f>0+E28</f>
        <v>124</v>
      </c>
      <c r="F27" s="25">
        <f>0+F28</f>
        <v>183</v>
      </c>
      <c r="G27" s="7">
        <v>0.25</v>
      </c>
      <c r="H27" s="24">
        <v>180</v>
      </c>
      <c r="I27" s="24" t="s">
        <v>45</v>
      </c>
      <c r="J27" s="24"/>
      <c r="K27" s="24">
        <v>66</v>
      </c>
      <c r="L27" s="24">
        <f t="shared" si="2"/>
        <v>58</v>
      </c>
      <c r="M27" s="24"/>
      <c r="N27" s="24"/>
      <c r="O27" s="24">
        <v>0</v>
      </c>
      <c r="P27" s="24">
        <f t="shared" si="3"/>
        <v>24.8</v>
      </c>
      <c r="Q27" s="4">
        <v>164.2</v>
      </c>
      <c r="R27" s="4">
        <f t="shared" si="13"/>
        <v>164.2</v>
      </c>
      <c r="S27" s="4">
        <f t="shared" si="8"/>
        <v>168</v>
      </c>
      <c r="T27" s="4"/>
      <c r="U27" s="24"/>
      <c r="V27" s="24">
        <f t="shared" si="4"/>
        <v>14.153225806451612</v>
      </c>
      <c r="W27" s="24">
        <f t="shared" si="5"/>
        <v>7.379032258064516</v>
      </c>
      <c r="X27" s="24">
        <v>20.6</v>
      </c>
      <c r="Y27" s="24">
        <v>19.8</v>
      </c>
      <c r="Z27" s="24">
        <v>16</v>
      </c>
      <c r="AA27" s="24">
        <v>13.4</v>
      </c>
      <c r="AB27" s="24">
        <v>38.799999999999997</v>
      </c>
      <c r="AC27" s="24">
        <v>19.2</v>
      </c>
      <c r="AD27" s="24">
        <v>20</v>
      </c>
      <c r="AE27" s="24">
        <v>21.8</v>
      </c>
      <c r="AF27" s="24">
        <v>21.8</v>
      </c>
      <c r="AG27" s="24">
        <v>18.2</v>
      </c>
      <c r="AH27" s="24" t="s">
        <v>51</v>
      </c>
      <c r="AI27" s="24">
        <f t="shared" si="9"/>
        <v>41.05</v>
      </c>
      <c r="AJ27" s="7">
        <v>6</v>
      </c>
      <c r="AK27" s="9">
        <f t="shared" si="10"/>
        <v>28</v>
      </c>
      <c r="AL27" s="24">
        <f t="shared" si="11"/>
        <v>42</v>
      </c>
      <c r="AM27" s="24">
        <v>14</v>
      </c>
      <c r="AN27" s="24">
        <v>140</v>
      </c>
      <c r="AO27" s="9">
        <f t="shared" si="12"/>
        <v>0.2</v>
      </c>
      <c r="AP27" s="24"/>
      <c r="AQ27" s="24"/>
      <c r="AR27" s="24"/>
      <c r="AS27" s="24"/>
      <c r="AT27" s="24"/>
      <c r="AU27" s="24"/>
      <c r="AV27" s="24"/>
      <c r="AW27" s="24"/>
      <c r="AX27" s="24"/>
      <c r="AY27" s="24"/>
    </row>
    <row r="28" spans="1:51" x14ac:dyDescent="0.25">
      <c r="A28" s="14" t="s">
        <v>74</v>
      </c>
      <c r="B28" s="14" t="s">
        <v>44</v>
      </c>
      <c r="C28" s="14">
        <v>311</v>
      </c>
      <c r="D28" s="14"/>
      <c r="E28" s="25">
        <v>124</v>
      </c>
      <c r="F28" s="25">
        <v>183</v>
      </c>
      <c r="G28" s="15">
        <v>0</v>
      </c>
      <c r="H28" s="14" t="e">
        <v>#N/A</v>
      </c>
      <c r="I28" s="14" t="s">
        <v>57</v>
      </c>
      <c r="J28" s="14" t="s">
        <v>73</v>
      </c>
      <c r="K28" s="14">
        <v>123</v>
      </c>
      <c r="L28" s="14">
        <f t="shared" si="2"/>
        <v>1</v>
      </c>
      <c r="M28" s="14"/>
      <c r="N28" s="14"/>
      <c r="O28" s="14"/>
      <c r="P28" s="14">
        <f t="shared" si="3"/>
        <v>24.8</v>
      </c>
      <c r="Q28" s="16"/>
      <c r="R28" s="16"/>
      <c r="S28" s="16"/>
      <c r="T28" s="16"/>
      <c r="U28" s="14"/>
      <c r="V28" s="14">
        <f t="shared" si="4"/>
        <v>7.379032258064516</v>
      </c>
      <c r="W28" s="14">
        <f t="shared" si="5"/>
        <v>7.379032258064516</v>
      </c>
      <c r="X28" s="14">
        <v>20.6</v>
      </c>
      <c r="Y28" s="14">
        <v>17.2</v>
      </c>
      <c r="Z28" s="14">
        <v>15.6</v>
      </c>
      <c r="AA28" s="14">
        <v>10.6</v>
      </c>
      <c r="AB28" s="14">
        <v>13.6</v>
      </c>
      <c r="AC28" s="14">
        <v>19.2</v>
      </c>
      <c r="AD28" s="14">
        <v>14.8</v>
      </c>
      <c r="AE28" s="14">
        <v>17.8</v>
      </c>
      <c r="AF28" s="14">
        <v>19</v>
      </c>
      <c r="AG28" s="14">
        <v>15.4</v>
      </c>
      <c r="AH28" s="14" t="s">
        <v>75</v>
      </c>
      <c r="AI28" s="14"/>
      <c r="AJ28" s="15"/>
      <c r="AK28" s="17"/>
      <c r="AL28" s="14"/>
      <c r="AM28" s="14"/>
      <c r="AN28" s="14"/>
      <c r="AO28" s="17"/>
      <c r="AP28" s="24"/>
      <c r="AQ28" s="24"/>
      <c r="AR28" s="24"/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76</v>
      </c>
      <c r="B29" s="24" t="s">
        <v>48</v>
      </c>
      <c r="C29" s="24">
        <v>84</v>
      </c>
      <c r="D29" s="24">
        <v>438</v>
      </c>
      <c r="E29" s="24">
        <v>228</v>
      </c>
      <c r="F29" s="24">
        <v>288</v>
      </c>
      <c r="G29" s="7">
        <v>1</v>
      </c>
      <c r="H29" s="24">
        <v>180</v>
      </c>
      <c r="I29" s="24" t="s">
        <v>45</v>
      </c>
      <c r="J29" s="24"/>
      <c r="K29" s="24">
        <v>230.5</v>
      </c>
      <c r="L29" s="24">
        <f t="shared" si="2"/>
        <v>-2.5</v>
      </c>
      <c r="M29" s="24"/>
      <c r="N29" s="24"/>
      <c r="O29" s="24">
        <v>144</v>
      </c>
      <c r="P29" s="24">
        <f t="shared" si="3"/>
        <v>45.6</v>
      </c>
      <c r="Q29" s="4">
        <v>206.39999999999998</v>
      </c>
      <c r="R29" s="4">
        <f t="shared" ref="R29:R32" si="14">14*P29-O29-F29</f>
        <v>206.39999999999998</v>
      </c>
      <c r="S29" s="4">
        <f>AJ29*AK29</f>
        <v>216</v>
      </c>
      <c r="T29" s="4"/>
      <c r="U29" s="24"/>
      <c r="V29" s="24">
        <f t="shared" si="4"/>
        <v>14.210526315789473</v>
      </c>
      <c r="W29" s="24">
        <f t="shared" si="5"/>
        <v>9.473684210526315</v>
      </c>
      <c r="X29" s="24">
        <v>44.4</v>
      </c>
      <c r="Y29" s="24">
        <v>50.4</v>
      </c>
      <c r="Z29" s="24">
        <v>39.6</v>
      </c>
      <c r="AA29" s="24">
        <v>37.200000000000003</v>
      </c>
      <c r="AB29" s="24">
        <v>43.2</v>
      </c>
      <c r="AC29" s="24">
        <v>40.340000000000003</v>
      </c>
      <c r="AD29" s="24">
        <v>39.6</v>
      </c>
      <c r="AE29" s="24">
        <v>61.2</v>
      </c>
      <c r="AF29" s="24">
        <v>40.799999999999997</v>
      </c>
      <c r="AG29" s="24">
        <v>42</v>
      </c>
      <c r="AH29" s="24"/>
      <c r="AI29" s="24">
        <f>G29*R29</f>
        <v>206.39999999999998</v>
      </c>
      <c r="AJ29" s="7">
        <v>6</v>
      </c>
      <c r="AK29" s="9">
        <f>MROUND(R29, AJ29*AM29)/AJ29</f>
        <v>36</v>
      </c>
      <c r="AL29" s="24">
        <f>AK29*AJ29*G29</f>
        <v>216</v>
      </c>
      <c r="AM29" s="24">
        <v>12</v>
      </c>
      <c r="AN29" s="24">
        <v>84</v>
      </c>
      <c r="AO29" s="9">
        <f>AK29/AN29</f>
        <v>0.42857142857142855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77</v>
      </c>
      <c r="B30" s="24" t="s">
        <v>44</v>
      </c>
      <c r="C30" s="24">
        <v>122</v>
      </c>
      <c r="D30" s="24">
        <v>248</v>
      </c>
      <c r="E30" s="24">
        <v>136</v>
      </c>
      <c r="F30" s="24">
        <v>146</v>
      </c>
      <c r="G30" s="7">
        <v>0.23</v>
      </c>
      <c r="H30" s="24">
        <v>180</v>
      </c>
      <c r="I30" s="24" t="s">
        <v>45</v>
      </c>
      <c r="J30" s="24"/>
      <c r="K30" s="24">
        <v>146</v>
      </c>
      <c r="L30" s="24">
        <f t="shared" si="2"/>
        <v>-10</v>
      </c>
      <c r="M30" s="24"/>
      <c r="N30" s="24"/>
      <c r="O30" s="24">
        <v>0</v>
      </c>
      <c r="P30" s="24">
        <f t="shared" si="3"/>
        <v>27.2</v>
      </c>
      <c r="Q30" s="4">
        <v>234.8</v>
      </c>
      <c r="R30" s="4">
        <f t="shared" si="14"/>
        <v>234.8</v>
      </c>
      <c r="S30" s="4">
        <f>AJ30*AK30</f>
        <v>168</v>
      </c>
      <c r="T30" s="4"/>
      <c r="U30" s="24"/>
      <c r="V30" s="24">
        <f t="shared" si="4"/>
        <v>11.544117647058824</v>
      </c>
      <c r="W30" s="24">
        <f t="shared" si="5"/>
        <v>5.3676470588235299</v>
      </c>
      <c r="X30" s="24">
        <v>11.6</v>
      </c>
      <c r="Y30" s="24">
        <v>21.2</v>
      </c>
      <c r="Z30" s="24">
        <v>16</v>
      </c>
      <c r="AA30" s="24">
        <v>14.8</v>
      </c>
      <c r="AB30" s="24">
        <v>19.8</v>
      </c>
      <c r="AC30" s="24">
        <v>15.6</v>
      </c>
      <c r="AD30" s="24">
        <v>20.6</v>
      </c>
      <c r="AE30" s="24">
        <v>14.2</v>
      </c>
      <c r="AF30" s="24">
        <v>10.8</v>
      </c>
      <c r="AG30" s="24">
        <v>1.8</v>
      </c>
      <c r="AH30" s="24"/>
      <c r="AI30" s="24">
        <f>G30*R30</f>
        <v>54.004000000000005</v>
      </c>
      <c r="AJ30" s="7">
        <v>12</v>
      </c>
      <c r="AK30" s="9">
        <f>MROUND(R30, AJ30*AM30)/AJ30</f>
        <v>14</v>
      </c>
      <c r="AL30" s="24">
        <f>AK30*AJ30*G30</f>
        <v>38.64</v>
      </c>
      <c r="AM30" s="24">
        <v>14</v>
      </c>
      <c r="AN30" s="24">
        <v>70</v>
      </c>
      <c r="AO30" s="9">
        <f>AK30/AN30</f>
        <v>0.2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78</v>
      </c>
      <c r="B31" s="24" t="s">
        <v>44</v>
      </c>
      <c r="C31" s="24">
        <v>461</v>
      </c>
      <c r="D31" s="24">
        <v>690</v>
      </c>
      <c r="E31" s="24">
        <v>434</v>
      </c>
      <c r="F31" s="24">
        <v>380</v>
      </c>
      <c r="G31" s="7">
        <v>0.25</v>
      </c>
      <c r="H31" s="24">
        <v>365</v>
      </c>
      <c r="I31" s="24" t="s">
        <v>45</v>
      </c>
      <c r="J31" s="24"/>
      <c r="K31" s="24">
        <v>434</v>
      </c>
      <c r="L31" s="24">
        <f t="shared" si="2"/>
        <v>0</v>
      </c>
      <c r="M31" s="24"/>
      <c r="N31" s="24"/>
      <c r="O31" s="24">
        <v>504</v>
      </c>
      <c r="P31" s="24">
        <f t="shared" si="3"/>
        <v>86.8</v>
      </c>
      <c r="Q31" s="4">
        <v>331.20000000000005</v>
      </c>
      <c r="R31" s="30">
        <f>14*P31-O31-F31+$R$1*P31</f>
        <v>383.28000000000003</v>
      </c>
      <c r="S31" s="4">
        <f>AJ31*AK31</f>
        <v>336</v>
      </c>
      <c r="T31" s="4"/>
      <c r="U31" s="24"/>
      <c r="V31" s="24">
        <f t="shared" si="4"/>
        <v>14.055299539170507</v>
      </c>
      <c r="W31" s="24">
        <f t="shared" si="5"/>
        <v>10.184331797235023</v>
      </c>
      <c r="X31" s="24">
        <v>86.8</v>
      </c>
      <c r="Y31" s="24">
        <v>83.6</v>
      </c>
      <c r="Z31" s="24">
        <v>100.6</v>
      </c>
      <c r="AA31" s="24">
        <v>97.6</v>
      </c>
      <c r="AB31" s="24">
        <v>93.6</v>
      </c>
      <c r="AC31" s="24">
        <v>89.2</v>
      </c>
      <c r="AD31" s="24">
        <v>100.8</v>
      </c>
      <c r="AE31" s="24">
        <v>78.599999999999994</v>
      </c>
      <c r="AF31" s="24">
        <v>57.6</v>
      </c>
      <c r="AG31" s="24">
        <v>79.599999999999994</v>
      </c>
      <c r="AH31" s="24" t="s">
        <v>51</v>
      </c>
      <c r="AI31" s="24">
        <f>G31*R31</f>
        <v>95.820000000000007</v>
      </c>
      <c r="AJ31" s="7">
        <v>12</v>
      </c>
      <c r="AK31" s="9">
        <f>MROUND(R31, AJ31*AM31)/AJ31</f>
        <v>28</v>
      </c>
      <c r="AL31" s="24">
        <f>AK31*AJ31*G31</f>
        <v>84</v>
      </c>
      <c r="AM31" s="24">
        <v>14</v>
      </c>
      <c r="AN31" s="24">
        <v>70</v>
      </c>
      <c r="AO31" s="9">
        <f>AK31/AN31</f>
        <v>0.4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79</v>
      </c>
      <c r="B32" s="24" t="s">
        <v>44</v>
      </c>
      <c r="C32" s="24">
        <v>1328</v>
      </c>
      <c r="D32" s="24"/>
      <c r="E32" s="25">
        <f>295+E33</f>
        <v>407</v>
      </c>
      <c r="F32" s="25">
        <f>924+F33</f>
        <v>842</v>
      </c>
      <c r="G32" s="7">
        <v>0.25</v>
      </c>
      <c r="H32" s="24">
        <v>365</v>
      </c>
      <c r="I32" s="13" t="s">
        <v>59</v>
      </c>
      <c r="J32" s="24"/>
      <c r="K32" s="24">
        <v>295</v>
      </c>
      <c r="L32" s="24">
        <f t="shared" si="2"/>
        <v>112</v>
      </c>
      <c r="M32" s="24"/>
      <c r="N32" s="24"/>
      <c r="O32" s="24">
        <v>0</v>
      </c>
      <c r="P32" s="24">
        <f t="shared" si="3"/>
        <v>81.400000000000006</v>
      </c>
      <c r="Q32" s="4">
        <v>297.60000000000014</v>
      </c>
      <c r="R32" s="4">
        <f t="shared" si="14"/>
        <v>297.60000000000014</v>
      </c>
      <c r="S32" s="4">
        <f>AJ32*AK32</f>
        <v>336</v>
      </c>
      <c r="T32" s="4"/>
      <c r="U32" s="24"/>
      <c r="V32" s="24">
        <f t="shared" si="4"/>
        <v>14.47174447174447</v>
      </c>
      <c r="W32" s="24">
        <f t="shared" si="5"/>
        <v>10.343980343980343</v>
      </c>
      <c r="X32" s="24">
        <v>85</v>
      </c>
      <c r="Y32" s="24">
        <v>84.2</v>
      </c>
      <c r="Z32" s="24">
        <v>82.8</v>
      </c>
      <c r="AA32" s="24">
        <v>178</v>
      </c>
      <c r="AB32" s="24">
        <v>199.2</v>
      </c>
      <c r="AC32" s="24">
        <v>49.4</v>
      </c>
      <c r="AD32" s="24">
        <v>87.8</v>
      </c>
      <c r="AE32" s="24">
        <v>79.599999999999994</v>
      </c>
      <c r="AF32" s="24">
        <v>73.599999999999994</v>
      </c>
      <c r="AG32" s="24">
        <v>107.8</v>
      </c>
      <c r="AH32" s="24"/>
      <c r="AI32" s="24">
        <f>G32*R32</f>
        <v>74.400000000000034</v>
      </c>
      <c r="AJ32" s="7">
        <v>12</v>
      </c>
      <c r="AK32" s="9">
        <f>MROUND(R32, AJ32*AM32)/AJ32</f>
        <v>28</v>
      </c>
      <c r="AL32" s="24">
        <f>AK32*AJ32*G32</f>
        <v>84</v>
      </c>
      <c r="AM32" s="24">
        <v>14</v>
      </c>
      <c r="AN32" s="24">
        <v>70</v>
      </c>
      <c r="AO32" s="9">
        <f>AK32/AN32</f>
        <v>0.4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</row>
    <row r="33" spans="1:51" x14ac:dyDescent="0.25">
      <c r="A33" s="14" t="s">
        <v>80</v>
      </c>
      <c r="B33" s="14" t="s">
        <v>44</v>
      </c>
      <c r="C33" s="14">
        <v>-94</v>
      </c>
      <c r="D33" s="14">
        <v>120</v>
      </c>
      <c r="E33" s="25">
        <v>112</v>
      </c>
      <c r="F33" s="25">
        <v>-82</v>
      </c>
      <c r="G33" s="15">
        <v>0</v>
      </c>
      <c r="H33" s="14">
        <v>365</v>
      </c>
      <c r="I33" s="14" t="s">
        <v>57</v>
      </c>
      <c r="J33" s="14" t="s">
        <v>79</v>
      </c>
      <c r="K33" s="14">
        <v>112</v>
      </c>
      <c r="L33" s="14">
        <f t="shared" si="2"/>
        <v>0</v>
      </c>
      <c r="M33" s="14"/>
      <c r="N33" s="14"/>
      <c r="O33" s="14">
        <v>0</v>
      </c>
      <c r="P33" s="14">
        <f t="shared" si="3"/>
        <v>22.4</v>
      </c>
      <c r="Q33" s="16"/>
      <c r="R33" s="16"/>
      <c r="S33" s="16"/>
      <c r="T33" s="16"/>
      <c r="U33" s="14"/>
      <c r="V33" s="14">
        <f t="shared" si="4"/>
        <v>-3.660714285714286</v>
      </c>
      <c r="W33" s="14">
        <f t="shared" si="5"/>
        <v>-3.660714285714286</v>
      </c>
      <c r="X33" s="14">
        <v>85.2</v>
      </c>
      <c r="Y33" s="14">
        <v>84.2</v>
      </c>
      <c r="Z33" s="14">
        <v>82.8</v>
      </c>
      <c r="AA33" s="14">
        <v>178</v>
      </c>
      <c r="AB33" s="14">
        <v>199.2</v>
      </c>
      <c r="AC33" s="14">
        <v>49.4</v>
      </c>
      <c r="AD33" s="14">
        <v>87.8</v>
      </c>
      <c r="AE33" s="14">
        <v>79.599999999999994</v>
      </c>
      <c r="AF33" s="14">
        <v>73.599999999999994</v>
      </c>
      <c r="AG33" s="14">
        <v>107.8</v>
      </c>
      <c r="AH33" s="14"/>
      <c r="AI33" s="14"/>
      <c r="AJ33" s="15"/>
      <c r="AK33" s="17"/>
      <c r="AL33" s="14"/>
      <c r="AM33" s="14"/>
      <c r="AN33" s="14"/>
      <c r="AO33" s="17"/>
      <c r="AP33" s="24"/>
      <c r="AQ33" s="24"/>
      <c r="AR33" s="24"/>
      <c r="AS33" s="24"/>
      <c r="AT33" s="24"/>
      <c r="AU33" s="24"/>
      <c r="AV33" s="24"/>
      <c r="AW33" s="24"/>
      <c r="AX33" s="24"/>
      <c r="AY33" s="24"/>
    </row>
    <row r="34" spans="1:51" x14ac:dyDescent="0.25">
      <c r="A34" s="24" t="s">
        <v>81</v>
      </c>
      <c r="B34" s="24" t="s">
        <v>44</v>
      </c>
      <c r="C34" s="24">
        <v>130</v>
      </c>
      <c r="D34" s="24">
        <v>430</v>
      </c>
      <c r="E34" s="24">
        <v>267</v>
      </c>
      <c r="F34" s="24">
        <v>202</v>
      </c>
      <c r="G34" s="7">
        <v>0.25</v>
      </c>
      <c r="H34" s="24">
        <v>180</v>
      </c>
      <c r="I34" s="24" t="s">
        <v>45</v>
      </c>
      <c r="J34" s="24"/>
      <c r="K34" s="24">
        <v>267</v>
      </c>
      <c r="L34" s="24">
        <f t="shared" si="2"/>
        <v>0</v>
      </c>
      <c r="M34" s="24"/>
      <c r="N34" s="24"/>
      <c r="O34" s="24">
        <v>504</v>
      </c>
      <c r="P34" s="24">
        <f t="shared" si="3"/>
        <v>53.4</v>
      </c>
      <c r="Q34" s="4">
        <v>95</v>
      </c>
      <c r="R34" s="4">
        <f>15*P34-O34-F34</f>
        <v>95</v>
      </c>
      <c r="S34" s="4">
        <f t="shared" ref="S34:S41" si="15">AJ34*AK34</f>
        <v>168</v>
      </c>
      <c r="T34" s="4"/>
      <c r="U34" s="24"/>
      <c r="V34" s="24">
        <f t="shared" si="4"/>
        <v>16.367041198501873</v>
      </c>
      <c r="W34" s="24">
        <f t="shared" si="5"/>
        <v>13.220973782771535</v>
      </c>
      <c r="X34" s="24">
        <v>60.2</v>
      </c>
      <c r="Y34" s="24">
        <v>50.2</v>
      </c>
      <c r="Z34" s="24">
        <v>58</v>
      </c>
      <c r="AA34" s="24">
        <v>56</v>
      </c>
      <c r="AB34" s="24">
        <v>51.4</v>
      </c>
      <c r="AC34" s="24">
        <v>60.2</v>
      </c>
      <c r="AD34" s="24">
        <v>62</v>
      </c>
      <c r="AE34" s="24">
        <v>56.6</v>
      </c>
      <c r="AF34" s="24">
        <v>50.6</v>
      </c>
      <c r="AG34" s="24">
        <v>47</v>
      </c>
      <c r="AH34" s="24" t="s">
        <v>51</v>
      </c>
      <c r="AI34" s="24">
        <f t="shared" ref="AI34:AI41" si="16">G34*R34</f>
        <v>23.75</v>
      </c>
      <c r="AJ34" s="7">
        <v>12</v>
      </c>
      <c r="AK34" s="9">
        <f t="shared" ref="AK34:AK41" si="17">MROUND(R34, AJ34*AM34)/AJ34</f>
        <v>14</v>
      </c>
      <c r="AL34" s="24">
        <f t="shared" ref="AL34:AL41" si="18">AK34*AJ34*G34</f>
        <v>42</v>
      </c>
      <c r="AM34" s="24">
        <v>14</v>
      </c>
      <c r="AN34" s="24">
        <v>70</v>
      </c>
      <c r="AO34" s="9">
        <f t="shared" ref="AO34:AO41" si="19">AK34/AN34</f>
        <v>0.2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</row>
    <row r="35" spans="1:51" x14ac:dyDescent="0.25">
      <c r="A35" s="13" t="s">
        <v>82</v>
      </c>
      <c r="B35" s="24" t="s">
        <v>44</v>
      </c>
      <c r="C35" s="24"/>
      <c r="D35" s="24"/>
      <c r="E35" s="24"/>
      <c r="F35" s="24"/>
      <c r="G35" s="7">
        <v>0.25</v>
      </c>
      <c r="H35" s="24">
        <v>180</v>
      </c>
      <c r="I35" s="24" t="s">
        <v>45</v>
      </c>
      <c r="J35" s="24"/>
      <c r="K35" s="24">
        <v>60</v>
      </c>
      <c r="L35" s="24">
        <f t="shared" si="2"/>
        <v>-60</v>
      </c>
      <c r="M35" s="24"/>
      <c r="N35" s="24"/>
      <c r="O35" s="13"/>
      <c r="P35" s="24">
        <f t="shared" si="3"/>
        <v>0</v>
      </c>
      <c r="Q35" s="22">
        <v>84</v>
      </c>
      <c r="R35" s="22">
        <v>84</v>
      </c>
      <c r="S35" s="4">
        <f t="shared" si="15"/>
        <v>84</v>
      </c>
      <c r="T35" s="4"/>
      <c r="U35" s="24"/>
      <c r="V35" s="24" t="e">
        <f t="shared" si="4"/>
        <v>#DIV/0!</v>
      </c>
      <c r="W35" s="24" t="e">
        <f t="shared" si="5"/>
        <v>#DIV/0!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13" t="s">
        <v>83</v>
      </c>
      <c r="AI35" s="24">
        <f t="shared" si="16"/>
        <v>21</v>
      </c>
      <c r="AJ35" s="7">
        <v>6</v>
      </c>
      <c r="AK35" s="9">
        <f t="shared" si="17"/>
        <v>14</v>
      </c>
      <c r="AL35" s="24">
        <f t="shared" si="18"/>
        <v>21</v>
      </c>
      <c r="AM35" s="24">
        <v>14</v>
      </c>
      <c r="AN35" s="24">
        <v>126</v>
      </c>
      <c r="AO35" s="9">
        <f t="shared" si="19"/>
        <v>0.1111111111111111</v>
      </c>
      <c r="AP35" s="24"/>
      <c r="AQ35" s="24"/>
      <c r="AR35" s="24"/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84</v>
      </c>
      <c r="B36" s="24" t="s">
        <v>44</v>
      </c>
      <c r="C36" s="24">
        <v>275</v>
      </c>
      <c r="D36" s="24"/>
      <c r="E36" s="24">
        <v>119</v>
      </c>
      <c r="F36" s="24">
        <v>155</v>
      </c>
      <c r="G36" s="7">
        <v>0.25</v>
      </c>
      <c r="H36" s="24">
        <v>180</v>
      </c>
      <c r="I36" s="24" t="s">
        <v>45</v>
      </c>
      <c r="J36" s="24"/>
      <c r="K36" s="24">
        <v>119</v>
      </c>
      <c r="L36" s="24">
        <f t="shared" si="2"/>
        <v>0</v>
      </c>
      <c r="M36" s="24"/>
      <c r="N36" s="24"/>
      <c r="O36" s="24">
        <v>0</v>
      </c>
      <c r="P36" s="24">
        <f t="shared" si="3"/>
        <v>23.8</v>
      </c>
      <c r="Q36" s="4">
        <v>178.2</v>
      </c>
      <c r="R36" s="4">
        <f t="shared" ref="R36:R39" si="20">14*P36-O36-F36</f>
        <v>178.2</v>
      </c>
      <c r="S36" s="4">
        <f t="shared" si="15"/>
        <v>168</v>
      </c>
      <c r="T36" s="4"/>
      <c r="U36" s="24"/>
      <c r="V36" s="24">
        <f t="shared" si="4"/>
        <v>13.571428571428571</v>
      </c>
      <c r="W36" s="24">
        <f t="shared" si="5"/>
        <v>6.5126050420168067</v>
      </c>
      <c r="X36" s="24">
        <v>12.2</v>
      </c>
      <c r="Y36" s="24">
        <v>4.2</v>
      </c>
      <c r="Z36" s="24">
        <v>29</v>
      </c>
      <c r="AA36" s="24">
        <v>0.4</v>
      </c>
      <c r="AB36" s="24">
        <v>0</v>
      </c>
      <c r="AC36" s="24">
        <v>0</v>
      </c>
      <c r="AD36" s="24">
        <v>7.2</v>
      </c>
      <c r="AE36" s="24">
        <v>20.6</v>
      </c>
      <c r="AF36" s="24">
        <v>22.6</v>
      </c>
      <c r="AG36" s="24">
        <v>10.6</v>
      </c>
      <c r="AH36" s="28" t="s">
        <v>51</v>
      </c>
      <c r="AI36" s="24">
        <f t="shared" si="16"/>
        <v>44.55</v>
      </c>
      <c r="AJ36" s="7">
        <v>12</v>
      </c>
      <c r="AK36" s="9">
        <f t="shared" si="17"/>
        <v>14</v>
      </c>
      <c r="AL36" s="24">
        <f t="shared" si="18"/>
        <v>42</v>
      </c>
      <c r="AM36" s="24">
        <v>14</v>
      </c>
      <c r="AN36" s="24">
        <v>70</v>
      </c>
      <c r="AO36" s="9">
        <f t="shared" si="19"/>
        <v>0.2</v>
      </c>
      <c r="AP36" s="24"/>
      <c r="AQ36" s="24"/>
      <c r="AR36" s="24"/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85</v>
      </c>
      <c r="B37" s="24" t="s">
        <v>44</v>
      </c>
      <c r="C37" s="24">
        <v>20</v>
      </c>
      <c r="D37" s="24">
        <v>101</v>
      </c>
      <c r="E37" s="24">
        <v>90</v>
      </c>
      <c r="F37" s="24">
        <v>31</v>
      </c>
      <c r="G37" s="7">
        <v>0.7</v>
      </c>
      <c r="H37" s="24">
        <v>180</v>
      </c>
      <c r="I37" s="24" t="s">
        <v>45</v>
      </c>
      <c r="J37" s="24"/>
      <c r="K37" s="24">
        <v>90</v>
      </c>
      <c r="L37" s="24">
        <f t="shared" si="2"/>
        <v>0</v>
      </c>
      <c r="M37" s="24"/>
      <c r="N37" s="24"/>
      <c r="O37" s="24">
        <v>192</v>
      </c>
      <c r="P37" s="24">
        <f t="shared" si="3"/>
        <v>18</v>
      </c>
      <c r="Q37" s="4">
        <v>65</v>
      </c>
      <c r="R37" s="4">
        <f>16*P37-O37-F37</f>
        <v>65</v>
      </c>
      <c r="S37" s="4">
        <f t="shared" si="15"/>
        <v>96</v>
      </c>
      <c r="T37" s="4"/>
      <c r="U37" s="24"/>
      <c r="V37" s="24">
        <f t="shared" si="4"/>
        <v>17.722222222222221</v>
      </c>
      <c r="W37" s="24">
        <f t="shared" si="5"/>
        <v>12.388888888888889</v>
      </c>
      <c r="X37" s="24">
        <v>18</v>
      </c>
      <c r="Y37" s="24">
        <v>15.4</v>
      </c>
      <c r="Z37" s="24">
        <v>14.4</v>
      </c>
      <c r="AA37" s="24">
        <v>11.2</v>
      </c>
      <c r="AB37" s="24">
        <v>13.8</v>
      </c>
      <c r="AC37" s="24">
        <v>11</v>
      </c>
      <c r="AD37" s="24">
        <v>8.4</v>
      </c>
      <c r="AE37" s="24">
        <v>10.6</v>
      </c>
      <c r="AF37" s="24">
        <v>10.8</v>
      </c>
      <c r="AG37" s="24">
        <v>16.2</v>
      </c>
      <c r="AH37" s="24"/>
      <c r="AI37" s="24">
        <f t="shared" si="16"/>
        <v>45.5</v>
      </c>
      <c r="AJ37" s="7">
        <v>8</v>
      </c>
      <c r="AK37" s="9">
        <f t="shared" si="17"/>
        <v>12</v>
      </c>
      <c r="AL37" s="24">
        <f t="shared" si="18"/>
        <v>67.199999999999989</v>
      </c>
      <c r="AM37" s="24">
        <v>12</v>
      </c>
      <c r="AN37" s="24">
        <v>84</v>
      </c>
      <c r="AO37" s="9">
        <f t="shared" si="19"/>
        <v>0.14285714285714285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86</v>
      </c>
      <c r="B38" s="24" t="s">
        <v>44</v>
      </c>
      <c r="C38" s="24">
        <v>7</v>
      </c>
      <c r="D38" s="24">
        <v>108</v>
      </c>
      <c r="E38" s="24">
        <v>53</v>
      </c>
      <c r="F38" s="24">
        <v>58</v>
      </c>
      <c r="G38" s="7">
        <v>0.7</v>
      </c>
      <c r="H38" s="24">
        <v>180</v>
      </c>
      <c r="I38" s="24" t="s">
        <v>45</v>
      </c>
      <c r="J38" s="24"/>
      <c r="K38" s="24">
        <v>53</v>
      </c>
      <c r="L38" s="24">
        <f t="shared" ref="L38:L69" si="21">E38-K38</f>
        <v>0</v>
      </c>
      <c r="M38" s="24"/>
      <c r="N38" s="24"/>
      <c r="O38" s="24">
        <v>192</v>
      </c>
      <c r="P38" s="24">
        <f t="shared" ref="P38:P73" si="22">E38/5</f>
        <v>10.6</v>
      </c>
      <c r="Q38" s="4"/>
      <c r="R38" s="4"/>
      <c r="S38" s="4">
        <f t="shared" si="15"/>
        <v>0</v>
      </c>
      <c r="T38" s="4"/>
      <c r="U38" s="24"/>
      <c r="V38" s="24">
        <f t="shared" ref="V38:V73" si="23">(F38+O38+S38)/P38</f>
        <v>23.584905660377359</v>
      </c>
      <c r="W38" s="24">
        <f t="shared" ref="W38:W73" si="24">(F38+O38)/P38</f>
        <v>23.584905660377359</v>
      </c>
      <c r="X38" s="24">
        <v>17.600000000000001</v>
      </c>
      <c r="Y38" s="24">
        <v>11.2</v>
      </c>
      <c r="Z38" s="24">
        <v>11</v>
      </c>
      <c r="AA38" s="24">
        <v>11.6</v>
      </c>
      <c r="AB38" s="24">
        <v>14.2</v>
      </c>
      <c r="AC38" s="24">
        <v>9.6</v>
      </c>
      <c r="AD38" s="24">
        <v>8.1999999999999993</v>
      </c>
      <c r="AE38" s="24">
        <v>15.8</v>
      </c>
      <c r="AF38" s="24">
        <v>8.6</v>
      </c>
      <c r="AG38" s="24">
        <v>11</v>
      </c>
      <c r="AH38" s="24"/>
      <c r="AI38" s="24">
        <f t="shared" si="16"/>
        <v>0</v>
      </c>
      <c r="AJ38" s="7">
        <v>8</v>
      </c>
      <c r="AK38" s="9">
        <f t="shared" si="17"/>
        <v>0</v>
      </c>
      <c r="AL38" s="24">
        <f t="shared" si="18"/>
        <v>0</v>
      </c>
      <c r="AM38" s="24">
        <v>12</v>
      </c>
      <c r="AN38" s="24">
        <v>84</v>
      </c>
      <c r="AO38" s="9">
        <f t="shared" si="19"/>
        <v>0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</row>
    <row r="39" spans="1:51" x14ac:dyDescent="0.25">
      <c r="A39" s="24" t="s">
        <v>87</v>
      </c>
      <c r="B39" s="24" t="s">
        <v>44</v>
      </c>
      <c r="C39" s="24">
        <v>-32</v>
      </c>
      <c r="D39" s="24">
        <v>592</v>
      </c>
      <c r="E39" s="24">
        <v>143</v>
      </c>
      <c r="F39" s="24">
        <v>254</v>
      </c>
      <c r="G39" s="7">
        <v>0.7</v>
      </c>
      <c r="H39" s="24">
        <v>180</v>
      </c>
      <c r="I39" s="24" t="s">
        <v>45</v>
      </c>
      <c r="J39" s="24"/>
      <c r="K39" s="24">
        <v>150</v>
      </c>
      <c r="L39" s="24">
        <f t="shared" si="21"/>
        <v>-7</v>
      </c>
      <c r="M39" s="24"/>
      <c r="N39" s="24"/>
      <c r="O39" s="24">
        <v>96</v>
      </c>
      <c r="P39" s="24">
        <f t="shared" si="22"/>
        <v>28.6</v>
      </c>
      <c r="Q39" s="4">
        <v>50.400000000000034</v>
      </c>
      <c r="R39" s="4">
        <f t="shared" si="20"/>
        <v>50.400000000000034</v>
      </c>
      <c r="S39" s="4">
        <f t="shared" si="15"/>
        <v>96</v>
      </c>
      <c r="T39" s="4"/>
      <c r="U39" s="24"/>
      <c r="V39" s="24">
        <f t="shared" si="23"/>
        <v>15.594405594405593</v>
      </c>
      <c r="W39" s="24">
        <f t="shared" si="24"/>
        <v>12.237762237762237</v>
      </c>
      <c r="X39" s="24">
        <v>31.2</v>
      </c>
      <c r="Y39" s="24">
        <v>35</v>
      </c>
      <c r="Z39" s="24">
        <v>20.6</v>
      </c>
      <c r="AA39" s="24">
        <v>35.6</v>
      </c>
      <c r="AB39" s="24">
        <v>39.6</v>
      </c>
      <c r="AC39" s="24">
        <v>19.2</v>
      </c>
      <c r="AD39" s="24">
        <v>31.6</v>
      </c>
      <c r="AE39" s="24">
        <v>121</v>
      </c>
      <c r="AF39" s="24">
        <v>311.60000000000002</v>
      </c>
      <c r="AG39" s="24">
        <v>182</v>
      </c>
      <c r="AH39" s="24" t="s">
        <v>51</v>
      </c>
      <c r="AI39" s="24">
        <f t="shared" si="16"/>
        <v>35.280000000000022</v>
      </c>
      <c r="AJ39" s="7">
        <v>8</v>
      </c>
      <c r="AK39" s="9">
        <f t="shared" si="17"/>
        <v>12</v>
      </c>
      <c r="AL39" s="24">
        <f t="shared" si="18"/>
        <v>67.199999999999989</v>
      </c>
      <c r="AM39" s="24">
        <v>12</v>
      </c>
      <c r="AN39" s="24">
        <v>84</v>
      </c>
      <c r="AO39" s="9">
        <f t="shared" si="19"/>
        <v>0.14285714285714285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88</v>
      </c>
      <c r="B40" s="24" t="s">
        <v>44</v>
      </c>
      <c r="C40" s="24">
        <v>1826</v>
      </c>
      <c r="D40" s="24">
        <v>54</v>
      </c>
      <c r="E40" s="24">
        <v>175</v>
      </c>
      <c r="F40" s="24">
        <v>1705</v>
      </c>
      <c r="G40" s="7">
        <v>0.7</v>
      </c>
      <c r="H40" s="24">
        <v>180</v>
      </c>
      <c r="I40" s="13" t="s">
        <v>59</v>
      </c>
      <c r="J40" s="24"/>
      <c r="K40" s="24">
        <v>175</v>
      </c>
      <c r="L40" s="24">
        <f t="shared" si="21"/>
        <v>0</v>
      </c>
      <c r="M40" s="24"/>
      <c r="N40" s="24"/>
      <c r="O40" s="24">
        <v>0</v>
      </c>
      <c r="P40" s="24">
        <f t="shared" si="22"/>
        <v>35</v>
      </c>
      <c r="Q40" s="4"/>
      <c r="R40" s="4"/>
      <c r="S40" s="4">
        <f t="shared" si="15"/>
        <v>0</v>
      </c>
      <c r="T40" s="4"/>
      <c r="U40" s="24"/>
      <c r="V40" s="24">
        <f t="shared" si="23"/>
        <v>48.714285714285715</v>
      </c>
      <c r="W40" s="24">
        <f t="shared" si="24"/>
        <v>48.714285714285715</v>
      </c>
      <c r="X40" s="24">
        <v>29.2</v>
      </c>
      <c r="Y40" s="24">
        <v>27</v>
      </c>
      <c r="Z40" s="24">
        <v>37.200000000000003</v>
      </c>
      <c r="AA40" s="24">
        <v>126.6</v>
      </c>
      <c r="AB40" s="24">
        <v>129.4</v>
      </c>
      <c r="AC40" s="24">
        <v>8.1999999999999993</v>
      </c>
      <c r="AD40" s="24">
        <v>17.2</v>
      </c>
      <c r="AE40" s="24">
        <v>26.6</v>
      </c>
      <c r="AF40" s="24">
        <v>38.6</v>
      </c>
      <c r="AG40" s="24">
        <v>31.8</v>
      </c>
      <c r="AH40" s="26" t="s">
        <v>127</v>
      </c>
      <c r="AI40" s="24">
        <f t="shared" si="16"/>
        <v>0</v>
      </c>
      <c r="AJ40" s="7">
        <v>10</v>
      </c>
      <c r="AK40" s="9">
        <f t="shared" si="17"/>
        <v>0</v>
      </c>
      <c r="AL40" s="24">
        <f t="shared" si="18"/>
        <v>0</v>
      </c>
      <c r="AM40" s="24">
        <v>12</v>
      </c>
      <c r="AN40" s="24">
        <v>84</v>
      </c>
      <c r="AO40" s="9">
        <f t="shared" si="19"/>
        <v>0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</row>
    <row r="41" spans="1:51" x14ac:dyDescent="0.25">
      <c r="A41" s="13" t="s">
        <v>89</v>
      </c>
      <c r="B41" s="24" t="s">
        <v>44</v>
      </c>
      <c r="C41" s="24"/>
      <c r="D41" s="24"/>
      <c r="E41" s="24"/>
      <c r="F41" s="24"/>
      <c r="G41" s="7">
        <v>0.4</v>
      </c>
      <c r="H41" s="24">
        <v>180</v>
      </c>
      <c r="I41" s="24" t="s">
        <v>45</v>
      </c>
      <c r="J41" s="24"/>
      <c r="K41" s="24"/>
      <c r="L41" s="24">
        <f t="shared" si="21"/>
        <v>0</v>
      </c>
      <c r="M41" s="24"/>
      <c r="N41" s="24"/>
      <c r="O41" s="13"/>
      <c r="P41" s="24">
        <f t="shared" si="22"/>
        <v>0</v>
      </c>
      <c r="Q41" s="22">
        <v>192</v>
      </c>
      <c r="R41" s="22">
        <v>192</v>
      </c>
      <c r="S41" s="4">
        <f t="shared" si="15"/>
        <v>192</v>
      </c>
      <c r="T41" s="4"/>
      <c r="U41" s="24"/>
      <c r="V41" s="24" t="e">
        <f t="shared" si="23"/>
        <v>#DIV/0!</v>
      </c>
      <c r="W41" s="24" t="e">
        <f t="shared" si="24"/>
        <v>#DIV/0!</v>
      </c>
      <c r="X41" s="24">
        <v>0</v>
      </c>
      <c r="Y41" s="24">
        <v>0</v>
      </c>
      <c r="Z41" s="24">
        <v>0</v>
      </c>
      <c r="AA41" s="24">
        <v>0</v>
      </c>
      <c r="AB41" s="24">
        <v>1.6</v>
      </c>
      <c r="AC41" s="24">
        <v>0.2</v>
      </c>
      <c r="AD41" s="24">
        <v>2.8</v>
      </c>
      <c r="AE41" s="24">
        <v>0.4</v>
      </c>
      <c r="AF41" s="24">
        <v>1</v>
      </c>
      <c r="AG41" s="24">
        <v>1.4</v>
      </c>
      <c r="AH41" s="13" t="s">
        <v>90</v>
      </c>
      <c r="AI41" s="24">
        <f t="shared" si="16"/>
        <v>76.800000000000011</v>
      </c>
      <c r="AJ41" s="7">
        <v>16</v>
      </c>
      <c r="AK41" s="9">
        <f t="shared" si="17"/>
        <v>12</v>
      </c>
      <c r="AL41" s="24">
        <f t="shared" si="18"/>
        <v>76.800000000000011</v>
      </c>
      <c r="AM41" s="24">
        <v>12</v>
      </c>
      <c r="AN41" s="24">
        <v>84</v>
      </c>
      <c r="AO41" s="9">
        <f t="shared" si="19"/>
        <v>0.14285714285714285</v>
      </c>
      <c r="AP41" s="24"/>
      <c r="AQ41" s="24"/>
      <c r="AR41" s="24"/>
      <c r="AS41" s="24"/>
      <c r="AT41" s="24"/>
      <c r="AU41" s="24"/>
      <c r="AV41" s="24"/>
      <c r="AW41" s="24"/>
      <c r="AX41" s="24"/>
      <c r="AY41" s="24"/>
    </row>
    <row r="42" spans="1:51" x14ac:dyDescent="0.25">
      <c r="A42" s="18" t="s">
        <v>91</v>
      </c>
      <c r="B42" s="18" t="s">
        <v>44</v>
      </c>
      <c r="C42" s="18"/>
      <c r="D42" s="18"/>
      <c r="E42" s="18"/>
      <c r="F42" s="18"/>
      <c r="G42" s="19">
        <v>0</v>
      </c>
      <c r="H42" s="18">
        <v>180</v>
      </c>
      <c r="I42" s="18" t="s">
        <v>45</v>
      </c>
      <c r="J42" s="18"/>
      <c r="K42" s="18"/>
      <c r="L42" s="18">
        <f t="shared" si="21"/>
        <v>0</v>
      </c>
      <c r="M42" s="18"/>
      <c r="N42" s="18"/>
      <c r="O42" s="18"/>
      <c r="P42" s="18">
        <f t="shared" si="22"/>
        <v>0</v>
      </c>
      <c r="Q42" s="20"/>
      <c r="R42" s="20"/>
      <c r="S42" s="20"/>
      <c r="T42" s="20"/>
      <c r="U42" s="18"/>
      <c r="V42" s="18" t="e">
        <f t="shared" si="23"/>
        <v>#DIV/0!</v>
      </c>
      <c r="W42" s="18" t="e">
        <f t="shared" si="24"/>
        <v>#DIV/0!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0.4</v>
      </c>
      <c r="AE42" s="18">
        <v>-0.2</v>
      </c>
      <c r="AF42" s="18">
        <v>0.2</v>
      </c>
      <c r="AG42" s="18">
        <v>3</v>
      </c>
      <c r="AH42" s="18" t="s">
        <v>46</v>
      </c>
      <c r="AI42" s="18"/>
      <c r="AJ42" s="19">
        <v>10</v>
      </c>
      <c r="AK42" s="21"/>
      <c r="AL42" s="18"/>
      <c r="AM42" s="18">
        <v>12</v>
      </c>
      <c r="AN42" s="18">
        <v>84</v>
      </c>
      <c r="AO42" s="21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92</v>
      </c>
      <c r="B43" s="24" t="s">
        <v>44</v>
      </c>
      <c r="C43" s="24">
        <v>74</v>
      </c>
      <c r="D43" s="24">
        <v>290</v>
      </c>
      <c r="E43" s="24">
        <v>144</v>
      </c>
      <c r="F43" s="24">
        <v>164</v>
      </c>
      <c r="G43" s="7">
        <v>0.7</v>
      </c>
      <c r="H43" s="24">
        <v>180</v>
      </c>
      <c r="I43" s="24" t="s">
        <v>45</v>
      </c>
      <c r="J43" s="24"/>
      <c r="K43" s="24">
        <v>144</v>
      </c>
      <c r="L43" s="24">
        <f t="shared" si="21"/>
        <v>0</v>
      </c>
      <c r="M43" s="24"/>
      <c r="N43" s="24"/>
      <c r="O43" s="24">
        <v>0</v>
      </c>
      <c r="P43" s="24">
        <f t="shared" si="22"/>
        <v>28.8</v>
      </c>
      <c r="Q43" s="4">
        <v>239.2</v>
      </c>
      <c r="R43" s="4">
        <f>14*P43-O43-F43</f>
        <v>239.2</v>
      </c>
      <c r="S43" s="4">
        <f>AJ43*AK43</f>
        <v>240</v>
      </c>
      <c r="T43" s="4"/>
      <c r="U43" s="24"/>
      <c r="V43" s="24">
        <f t="shared" si="23"/>
        <v>14.027777777777777</v>
      </c>
      <c r="W43" s="24">
        <f t="shared" si="24"/>
        <v>5.6944444444444446</v>
      </c>
      <c r="X43" s="24">
        <v>14.6</v>
      </c>
      <c r="Y43" s="24">
        <v>25.8</v>
      </c>
      <c r="Z43" s="24">
        <v>11.4</v>
      </c>
      <c r="AA43" s="24">
        <v>8.4</v>
      </c>
      <c r="AB43" s="24">
        <v>12.4</v>
      </c>
      <c r="AC43" s="24">
        <v>27</v>
      </c>
      <c r="AD43" s="24">
        <v>4.5999999999999996</v>
      </c>
      <c r="AE43" s="24">
        <v>19.399999999999999</v>
      </c>
      <c r="AF43" s="24">
        <v>17.399999999999999</v>
      </c>
      <c r="AG43" s="24">
        <v>9.6</v>
      </c>
      <c r="AH43" s="24"/>
      <c r="AI43" s="24">
        <f>G43*R43</f>
        <v>167.43999999999997</v>
      </c>
      <c r="AJ43" s="7">
        <v>10</v>
      </c>
      <c r="AK43" s="9">
        <f>MROUND(R43, AJ43*AM43)/AJ43</f>
        <v>24</v>
      </c>
      <c r="AL43" s="24">
        <f>AK43*AJ43*G43</f>
        <v>168</v>
      </c>
      <c r="AM43" s="24">
        <v>12</v>
      </c>
      <c r="AN43" s="24">
        <v>84</v>
      </c>
      <c r="AO43" s="9">
        <f>AK43/AN43</f>
        <v>0.2857142857142857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 spans="1:51" x14ac:dyDescent="0.25">
      <c r="A44" s="18" t="s">
        <v>93</v>
      </c>
      <c r="B44" s="18" t="s">
        <v>44</v>
      </c>
      <c r="C44" s="18">
        <v>-2</v>
      </c>
      <c r="D44" s="18">
        <v>13</v>
      </c>
      <c r="E44" s="18">
        <v>3</v>
      </c>
      <c r="F44" s="18">
        <v>2</v>
      </c>
      <c r="G44" s="19">
        <v>0</v>
      </c>
      <c r="H44" s="18">
        <v>180</v>
      </c>
      <c r="I44" s="18" t="s">
        <v>45</v>
      </c>
      <c r="J44" s="18"/>
      <c r="K44" s="18">
        <v>52</v>
      </c>
      <c r="L44" s="18">
        <f t="shared" si="21"/>
        <v>-49</v>
      </c>
      <c r="M44" s="18"/>
      <c r="N44" s="18"/>
      <c r="O44" s="18"/>
      <c r="P44" s="18">
        <f t="shared" si="22"/>
        <v>0.6</v>
      </c>
      <c r="Q44" s="20"/>
      <c r="R44" s="20"/>
      <c r="S44" s="20"/>
      <c r="T44" s="20"/>
      <c r="U44" s="18"/>
      <c r="V44" s="18">
        <f t="shared" si="23"/>
        <v>3.3333333333333335</v>
      </c>
      <c r="W44" s="18">
        <f t="shared" si="24"/>
        <v>3.3333333333333335</v>
      </c>
      <c r="X44" s="18">
        <v>0.4</v>
      </c>
      <c r="Y44" s="18">
        <v>0.4</v>
      </c>
      <c r="Z44" s="18">
        <v>0</v>
      </c>
      <c r="AA44" s="18">
        <v>0</v>
      </c>
      <c r="AB44" s="18">
        <v>0</v>
      </c>
      <c r="AC44" s="18">
        <v>0</v>
      </c>
      <c r="AD44" s="18">
        <v>0.8</v>
      </c>
      <c r="AE44" s="18">
        <v>0</v>
      </c>
      <c r="AF44" s="18">
        <v>0</v>
      </c>
      <c r="AG44" s="18">
        <v>0</v>
      </c>
      <c r="AH44" s="18" t="s">
        <v>94</v>
      </c>
      <c r="AI44" s="18"/>
      <c r="AJ44" s="19">
        <v>16</v>
      </c>
      <c r="AK44" s="21"/>
      <c r="AL44" s="18"/>
      <c r="AM44" s="18">
        <v>12</v>
      </c>
      <c r="AN44" s="18">
        <v>84</v>
      </c>
      <c r="AO44" s="21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95</v>
      </c>
      <c r="B45" s="24" t="s">
        <v>44</v>
      </c>
      <c r="C45" s="24">
        <v>93</v>
      </c>
      <c r="D45" s="24"/>
      <c r="E45" s="24">
        <v>49</v>
      </c>
      <c r="F45" s="24">
        <v>44</v>
      </c>
      <c r="G45" s="7">
        <v>0.7</v>
      </c>
      <c r="H45" s="24">
        <v>180</v>
      </c>
      <c r="I45" s="24" t="s">
        <v>45</v>
      </c>
      <c r="J45" s="24"/>
      <c r="K45" s="24">
        <v>47</v>
      </c>
      <c r="L45" s="24">
        <f t="shared" si="21"/>
        <v>2</v>
      </c>
      <c r="M45" s="24"/>
      <c r="N45" s="24"/>
      <c r="O45" s="24">
        <v>0</v>
      </c>
      <c r="P45" s="24">
        <f t="shared" si="22"/>
        <v>9.8000000000000007</v>
      </c>
      <c r="Q45" s="4">
        <v>93.200000000000017</v>
      </c>
      <c r="R45" s="4">
        <f t="shared" ref="R45:R49" si="25">14*P45-O45-F45</f>
        <v>93.200000000000017</v>
      </c>
      <c r="S45" s="4">
        <f t="shared" ref="S45:S50" si="26">AJ45*AK45</f>
        <v>120</v>
      </c>
      <c r="T45" s="4"/>
      <c r="U45" s="24"/>
      <c r="V45" s="24">
        <f t="shared" si="23"/>
        <v>16.73469387755102</v>
      </c>
      <c r="W45" s="24">
        <f t="shared" si="24"/>
        <v>4.4897959183673466</v>
      </c>
      <c r="X45" s="24">
        <v>9.8000000000000007</v>
      </c>
      <c r="Y45" s="24">
        <v>9.1999999999999993</v>
      </c>
      <c r="Z45" s="24">
        <v>8.6</v>
      </c>
      <c r="AA45" s="24">
        <v>6.8</v>
      </c>
      <c r="AB45" s="24">
        <v>8.4</v>
      </c>
      <c r="AC45" s="24">
        <v>10</v>
      </c>
      <c r="AD45" s="24">
        <v>7.6</v>
      </c>
      <c r="AE45" s="24">
        <v>10</v>
      </c>
      <c r="AF45" s="24">
        <v>6.8</v>
      </c>
      <c r="AG45" s="24">
        <v>10.4</v>
      </c>
      <c r="AH45" s="24"/>
      <c r="AI45" s="24">
        <f t="shared" ref="AI45:AI50" si="27">G45*R45</f>
        <v>65.240000000000009</v>
      </c>
      <c r="AJ45" s="7">
        <v>10</v>
      </c>
      <c r="AK45" s="9">
        <f t="shared" ref="AK45:AK50" si="28">MROUND(R45, AJ45*AM45)/AJ45</f>
        <v>12</v>
      </c>
      <c r="AL45" s="24">
        <f t="shared" ref="AL45:AL50" si="29">AK45*AJ45*G45</f>
        <v>84</v>
      </c>
      <c r="AM45" s="24">
        <v>12</v>
      </c>
      <c r="AN45" s="24">
        <v>84</v>
      </c>
      <c r="AO45" s="9">
        <f t="shared" ref="AO45:AO50" si="30">AK45/AN45</f>
        <v>0.14285714285714285</v>
      </c>
      <c r="AP45" s="24"/>
      <c r="AQ45" s="24"/>
      <c r="AR45" s="24"/>
      <c r="AS45" s="24"/>
      <c r="AT45" s="24"/>
      <c r="AU45" s="24"/>
      <c r="AV45" s="24"/>
      <c r="AW45" s="24"/>
      <c r="AX45" s="24"/>
      <c r="AY45" s="24"/>
    </row>
    <row r="46" spans="1:51" x14ac:dyDescent="0.25">
      <c r="A46" s="24" t="s">
        <v>96</v>
      </c>
      <c r="B46" s="24" t="s">
        <v>48</v>
      </c>
      <c r="C46" s="24">
        <v>280</v>
      </c>
      <c r="D46" s="24">
        <v>70</v>
      </c>
      <c r="E46" s="24">
        <v>275</v>
      </c>
      <c r="F46" s="24">
        <v>60</v>
      </c>
      <c r="G46" s="7">
        <v>1</v>
      </c>
      <c r="H46" s="24">
        <v>180</v>
      </c>
      <c r="I46" s="24" t="s">
        <v>45</v>
      </c>
      <c r="J46" s="24"/>
      <c r="K46" s="24">
        <v>275</v>
      </c>
      <c r="L46" s="24">
        <f t="shared" si="21"/>
        <v>0</v>
      </c>
      <c r="M46" s="24"/>
      <c r="N46" s="24"/>
      <c r="O46" s="24">
        <v>360</v>
      </c>
      <c r="P46" s="24">
        <f t="shared" si="22"/>
        <v>55</v>
      </c>
      <c r="Q46" s="4">
        <v>350</v>
      </c>
      <c r="R46" s="4">
        <f t="shared" si="25"/>
        <v>350</v>
      </c>
      <c r="S46" s="4">
        <f t="shared" si="26"/>
        <v>360</v>
      </c>
      <c r="T46" s="4"/>
      <c r="U46" s="24"/>
      <c r="V46" s="24">
        <f t="shared" si="23"/>
        <v>14.181818181818182</v>
      </c>
      <c r="W46" s="24">
        <f t="shared" si="24"/>
        <v>7.6363636363636367</v>
      </c>
      <c r="X46" s="24">
        <v>46</v>
      </c>
      <c r="Y46" s="24">
        <v>40</v>
      </c>
      <c r="Z46" s="24">
        <v>56</v>
      </c>
      <c r="AA46" s="24">
        <v>53</v>
      </c>
      <c r="AB46" s="24">
        <v>55</v>
      </c>
      <c r="AC46" s="24">
        <v>40</v>
      </c>
      <c r="AD46" s="24">
        <v>51</v>
      </c>
      <c r="AE46" s="24">
        <v>40</v>
      </c>
      <c r="AF46" s="24">
        <v>33</v>
      </c>
      <c r="AG46" s="24">
        <v>38</v>
      </c>
      <c r="AH46" s="24" t="s">
        <v>51</v>
      </c>
      <c r="AI46" s="24">
        <f t="shared" si="27"/>
        <v>350</v>
      </c>
      <c r="AJ46" s="7">
        <v>5</v>
      </c>
      <c r="AK46" s="9">
        <f t="shared" si="28"/>
        <v>72</v>
      </c>
      <c r="AL46" s="24">
        <f t="shared" si="29"/>
        <v>360</v>
      </c>
      <c r="AM46" s="24">
        <v>12</v>
      </c>
      <c r="AN46" s="24">
        <v>144</v>
      </c>
      <c r="AO46" s="9">
        <f t="shared" si="30"/>
        <v>0.5</v>
      </c>
      <c r="AP46" s="24"/>
      <c r="AQ46" s="24"/>
      <c r="AR46" s="24"/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97</v>
      </c>
      <c r="B47" s="24" t="s">
        <v>44</v>
      </c>
      <c r="C47" s="24">
        <v>10</v>
      </c>
      <c r="D47" s="24">
        <v>687</v>
      </c>
      <c r="E47" s="24">
        <v>576</v>
      </c>
      <c r="F47" s="24"/>
      <c r="G47" s="7">
        <v>0.4</v>
      </c>
      <c r="H47" s="24">
        <v>180</v>
      </c>
      <c r="I47" s="13" t="s">
        <v>59</v>
      </c>
      <c r="J47" s="24"/>
      <c r="K47" s="24">
        <v>657</v>
      </c>
      <c r="L47" s="24">
        <f t="shared" si="21"/>
        <v>-81</v>
      </c>
      <c r="M47" s="24"/>
      <c r="N47" s="24"/>
      <c r="O47" s="24">
        <v>576</v>
      </c>
      <c r="P47" s="24">
        <f t="shared" si="22"/>
        <v>115.2</v>
      </c>
      <c r="Q47" s="4">
        <v>160</v>
      </c>
      <c r="R47" s="4">
        <v>160</v>
      </c>
      <c r="S47" s="4">
        <f t="shared" si="26"/>
        <v>192</v>
      </c>
      <c r="T47" s="4"/>
      <c r="U47" s="24"/>
      <c r="V47" s="24">
        <f t="shared" si="23"/>
        <v>6.6666666666666661</v>
      </c>
      <c r="W47" s="24">
        <f t="shared" si="24"/>
        <v>5</v>
      </c>
      <c r="X47" s="24">
        <v>51.4</v>
      </c>
      <c r="Y47" s="24">
        <v>138.6</v>
      </c>
      <c r="Z47" s="24">
        <v>32.799999999999997</v>
      </c>
      <c r="AA47" s="24">
        <v>34.200000000000003</v>
      </c>
      <c r="AB47" s="24">
        <v>33</v>
      </c>
      <c r="AC47" s="24">
        <v>8.4</v>
      </c>
      <c r="AD47" s="24">
        <v>28.8</v>
      </c>
      <c r="AE47" s="24">
        <v>22.8</v>
      </c>
      <c r="AF47" s="24">
        <v>15.2</v>
      </c>
      <c r="AG47" s="24">
        <v>348.6</v>
      </c>
      <c r="AH47" s="24"/>
      <c r="AI47" s="24">
        <f t="shared" si="27"/>
        <v>64</v>
      </c>
      <c r="AJ47" s="7">
        <v>16</v>
      </c>
      <c r="AK47" s="9">
        <f t="shared" si="28"/>
        <v>12</v>
      </c>
      <c r="AL47" s="24">
        <f t="shared" si="29"/>
        <v>76.800000000000011</v>
      </c>
      <c r="AM47" s="24">
        <v>12</v>
      </c>
      <c r="AN47" s="24">
        <v>84</v>
      </c>
      <c r="AO47" s="9">
        <f t="shared" si="30"/>
        <v>0.14285714285714285</v>
      </c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 spans="1:51" x14ac:dyDescent="0.25">
      <c r="A48" s="24" t="s">
        <v>98</v>
      </c>
      <c r="B48" s="24" t="s">
        <v>44</v>
      </c>
      <c r="C48" s="24"/>
      <c r="D48" s="24">
        <v>820</v>
      </c>
      <c r="E48" s="24">
        <v>390</v>
      </c>
      <c r="F48" s="24">
        <v>324</v>
      </c>
      <c r="G48" s="7">
        <v>0.7</v>
      </c>
      <c r="H48" s="24">
        <v>180</v>
      </c>
      <c r="I48" s="24" t="s">
        <v>45</v>
      </c>
      <c r="J48" s="24"/>
      <c r="K48" s="24">
        <v>438</v>
      </c>
      <c r="L48" s="24">
        <f t="shared" si="21"/>
        <v>-48</v>
      </c>
      <c r="M48" s="24"/>
      <c r="N48" s="24"/>
      <c r="O48" s="24">
        <v>0</v>
      </c>
      <c r="P48" s="24">
        <f t="shared" si="22"/>
        <v>78</v>
      </c>
      <c r="Q48" s="4">
        <v>768</v>
      </c>
      <c r="R48" s="4">
        <f t="shared" si="25"/>
        <v>768</v>
      </c>
      <c r="S48" s="4">
        <f t="shared" si="26"/>
        <v>720</v>
      </c>
      <c r="T48" s="4"/>
      <c r="U48" s="24"/>
      <c r="V48" s="24">
        <f t="shared" si="23"/>
        <v>13.384615384615385</v>
      </c>
      <c r="W48" s="24">
        <f t="shared" si="24"/>
        <v>4.1538461538461542</v>
      </c>
      <c r="X48" s="24">
        <v>13</v>
      </c>
      <c r="Y48" s="24">
        <v>47</v>
      </c>
      <c r="Z48" s="24">
        <v>18</v>
      </c>
      <c r="AA48" s="24">
        <v>20.6</v>
      </c>
      <c r="AB48" s="24">
        <v>15.8</v>
      </c>
      <c r="AC48" s="24">
        <v>45.4</v>
      </c>
      <c r="AD48" s="24">
        <v>14.8</v>
      </c>
      <c r="AE48" s="24">
        <v>39</v>
      </c>
      <c r="AF48" s="24">
        <v>61.6</v>
      </c>
      <c r="AG48" s="24">
        <v>16</v>
      </c>
      <c r="AH48" s="24"/>
      <c r="AI48" s="24">
        <f t="shared" si="27"/>
        <v>537.59999999999991</v>
      </c>
      <c r="AJ48" s="7">
        <v>10</v>
      </c>
      <c r="AK48" s="9">
        <f t="shared" si="28"/>
        <v>72</v>
      </c>
      <c r="AL48" s="24">
        <f t="shared" si="29"/>
        <v>503.99999999999994</v>
      </c>
      <c r="AM48" s="24">
        <v>12</v>
      </c>
      <c r="AN48" s="24">
        <v>84</v>
      </c>
      <c r="AO48" s="9">
        <f t="shared" si="30"/>
        <v>0.8571428571428571</v>
      </c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 spans="1:51" x14ac:dyDescent="0.25">
      <c r="A49" s="24" t="s">
        <v>99</v>
      </c>
      <c r="B49" s="24" t="s">
        <v>44</v>
      </c>
      <c r="C49" s="24">
        <v>242</v>
      </c>
      <c r="D49" s="24">
        <v>8</v>
      </c>
      <c r="E49" s="24">
        <v>111</v>
      </c>
      <c r="F49" s="24">
        <v>123</v>
      </c>
      <c r="G49" s="7">
        <v>0.4</v>
      </c>
      <c r="H49" s="24">
        <v>180</v>
      </c>
      <c r="I49" s="24" t="s">
        <v>45</v>
      </c>
      <c r="J49" s="24"/>
      <c r="K49" s="24">
        <v>111</v>
      </c>
      <c r="L49" s="24">
        <f t="shared" si="21"/>
        <v>0</v>
      </c>
      <c r="M49" s="24"/>
      <c r="N49" s="24"/>
      <c r="O49" s="24">
        <v>0</v>
      </c>
      <c r="P49" s="24">
        <f t="shared" si="22"/>
        <v>22.2</v>
      </c>
      <c r="Q49" s="4">
        <v>187.8</v>
      </c>
      <c r="R49" s="4">
        <f t="shared" si="25"/>
        <v>187.8</v>
      </c>
      <c r="S49" s="4">
        <f t="shared" si="26"/>
        <v>192</v>
      </c>
      <c r="T49" s="4"/>
      <c r="U49" s="24"/>
      <c r="V49" s="24">
        <f t="shared" si="23"/>
        <v>14.189189189189189</v>
      </c>
      <c r="W49" s="24">
        <f t="shared" si="24"/>
        <v>5.5405405405405403</v>
      </c>
      <c r="X49" s="24">
        <v>14.8</v>
      </c>
      <c r="Y49" s="24">
        <v>14</v>
      </c>
      <c r="Z49" s="24">
        <v>16.399999999999999</v>
      </c>
      <c r="AA49" s="24">
        <v>11.6</v>
      </c>
      <c r="AB49" s="24">
        <v>16</v>
      </c>
      <c r="AC49" s="24">
        <v>16.8</v>
      </c>
      <c r="AD49" s="24">
        <v>16</v>
      </c>
      <c r="AE49" s="24">
        <v>13</v>
      </c>
      <c r="AF49" s="24">
        <v>11</v>
      </c>
      <c r="AG49" s="24">
        <v>13</v>
      </c>
      <c r="AH49" s="24"/>
      <c r="AI49" s="24">
        <f t="shared" si="27"/>
        <v>75.12</v>
      </c>
      <c r="AJ49" s="7">
        <v>16</v>
      </c>
      <c r="AK49" s="9">
        <f t="shared" si="28"/>
        <v>12</v>
      </c>
      <c r="AL49" s="24">
        <f t="shared" si="29"/>
        <v>76.800000000000011</v>
      </c>
      <c r="AM49" s="24">
        <v>12</v>
      </c>
      <c r="AN49" s="24">
        <v>84</v>
      </c>
      <c r="AO49" s="9">
        <f t="shared" si="30"/>
        <v>0.14285714285714285</v>
      </c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100</v>
      </c>
      <c r="B50" s="24" t="s">
        <v>44</v>
      </c>
      <c r="C50" s="24">
        <v>-13</v>
      </c>
      <c r="D50" s="24">
        <v>733</v>
      </c>
      <c r="E50" s="24">
        <v>480</v>
      </c>
      <c r="F50" s="24">
        <v>223</v>
      </c>
      <c r="G50" s="7">
        <v>0.7</v>
      </c>
      <c r="H50" s="24">
        <v>180</v>
      </c>
      <c r="I50" s="24" t="s">
        <v>45</v>
      </c>
      <c r="J50" s="24"/>
      <c r="K50" s="24">
        <v>480</v>
      </c>
      <c r="L50" s="24">
        <f t="shared" si="21"/>
        <v>0</v>
      </c>
      <c r="M50" s="24"/>
      <c r="N50" s="24"/>
      <c r="O50" s="24">
        <v>360</v>
      </c>
      <c r="P50" s="24">
        <f t="shared" si="22"/>
        <v>96</v>
      </c>
      <c r="Q50" s="4">
        <v>761</v>
      </c>
      <c r="R50" s="30">
        <f>14*P50-O50-F50+$R$1*P50</f>
        <v>818.6</v>
      </c>
      <c r="S50" s="4">
        <f t="shared" si="26"/>
        <v>840</v>
      </c>
      <c r="T50" s="4"/>
      <c r="U50" s="24"/>
      <c r="V50" s="24">
        <f t="shared" si="23"/>
        <v>14.822916666666666</v>
      </c>
      <c r="W50" s="24">
        <f t="shared" si="24"/>
        <v>6.072916666666667</v>
      </c>
      <c r="X50" s="24">
        <v>73.8</v>
      </c>
      <c r="Y50" s="24">
        <v>77.8</v>
      </c>
      <c r="Z50" s="24">
        <v>53.6</v>
      </c>
      <c r="AA50" s="24">
        <v>66.599999999999994</v>
      </c>
      <c r="AB50" s="24">
        <v>44.8</v>
      </c>
      <c r="AC50" s="24">
        <v>60.4</v>
      </c>
      <c r="AD50" s="24">
        <v>80.8</v>
      </c>
      <c r="AE50" s="24">
        <v>43.2</v>
      </c>
      <c r="AF50" s="24">
        <v>74.2</v>
      </c>
      <c r="AG50" s="24">
        <v>40</v>
      </c>
      <c r="AH50" s="24"/>
      <c r="AI50" s="24">
        <f t="shared" si="27"/>
        <v>573.02</v>
      </c>
      <c r="AJ50" s="7">
        <v>10</v>
      </c>
      <c r="AK50" s="9">
        <f t="shared" si="28"/>
        <v>84</v>
      </c>
      <c r="AL50" s="24">
        <f t="shared" si="29"/>
        <v>588</v>
      </c>
      <c r="AM50" s="24">
        <v>12</v>
      </c>
      <c r="AN50" s="24">
        <v>84</v>
      </c>
      <c r="AO50" s="9">
        <f t="shared" si="30"/>
        <v>1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 spans="1:51" x14ac:dyDescent="0.25">
      <c r="A51" s="18" t="s">
        <v>101</v>
      </c>
      <c r="B51" s="18" t="s">
        <v>44</v>
      </c>
      <c r="C51" s="18"/>
      <c r="D51" s="18"/>
      <c r="E51" s="18"/>
      <c r="F51" s="18"/>
      <c r="G51" s="19">
        <v>0</v>
      </c>
      <c r="H51" s="18">
        <v>180</v>
      </c>
      <c r="I51" s="18" t="s">
        <v>45</v>
      </c>
      <c r="J51" s="18"/>
      <c r="K51" s="18"/>
      <c r="L51" s="18">
        <f t="shared" si="21"/>
        <v>0</v>
      </c>
      <c r="M51" s="18"/>
      <c r="N51" s="18"/>
      <c r="O51" s="18"/>
      <c r="P51" s="18">
        <f t="shared" si="22"/>
        <v>0</v>
      </c>
      <c r="Q51" s="20"/>
      <c r="R51" s="20"/>
      <c r="S51" s="20"/>
      <c r="T51" s="20"/>
      <c r="U51" s="18"/>
      <c r="V51" s="18" t="e">
        <f t="shared" si="23"/>
        <v>#DIV/0!</v>
      </c>
      <c r="W51" s="18" t="e">
        <f t="shared" si="24"/>
        <v>#DIV/0!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 t="s">
        <v>46</v>
      </c>
      <c r="AI51" s="18"/>
      <c r="AJ51" s="19">
        <v>10</v>
      </c>
      <c r="AK51" s="21"/>
      <c r="AL51" s="18"/>
      <c r="AM51" s="18">
        <v>12</v>
      </c>
      <c r="AN51" s="18">
        <v>84</v>
      </c>
      <c r="AO51" s="21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 spans="1:51" x14ac:dyDescent="0.25">
      <c r="A52" s="24" t="s">
        <v>102</v>
      </c>
      <c r="B52" s="24" t="s">
        <v>44</v>
      </c>
      <c r="C52" s="24">
        <v>35</v>
      </c>
      <c r="D52" s="24"/>
      <c r="E52" s="24"/>
      <c r="F52" s="24">
        <v>35</v>
      </c>
      <c r="G52" s="7">
        <v>0.7</v>
      </c>
      <c r="H52" s="24">
        <v>180</v>
      </c>
      <c r="I52" s="24" t="s">
        <v>45</v>
      </c>
      <c r="J52" s="24"/>
      <c r="K52" s="24">
        <v>24</v>
      </c>
      <c r="L52" s="24">
        <f t="shared" si="21"/>
        <v>-24</v>
      </c>
      <c r="M52" s="24"/>
      <c r="N52" s="24"/>
      <c r="O52" s="24">
        <v>0</v>
      </c>
      <c r="P52" s="24">
        <f t="shared" si="22"/>
        <v>0</v>
      </c>
      <c r="Q52" s="4"/>
      <c r="R52" s="4"/>
      <c r="S52" s="4">
        <f>AJ52*AK52</f>
        <v>0</v>
      </c>
      <c r="T52" s="4"/>
      <c r="U52" s="24"/>
      <c r="V52" s="24" t="e">
        <f t="shared" si="23"/>
        <v>#DIV/0!</v>
      </c>
      <c r="W52" s="24" t="e">
        <f t="shared" si="24"/>
        <v>#DIV/0!</v>
      </c>
      <c r="X52" s="24">
        <v>0</v>
      </c>
      <c r="Y52" s="24">
        <v>0.4</v>
      </c>
      <c r="Z52" s="24">
        <v>1.8</v>
      </c>
      <c r="AA52" s="24">
        <v>1.4</v>
      </c>
      <c r="AB52" s="24">
        <v>2.2000000000000002</v>
      </c>
      <c r="AC52" s="24">
        <v>3</v>
      </c>
      <c r="AD52" s="24">
        <v>1.4</v>
      </c>
      <c r="AE52" s="24">
        <v>3.6</v>
      </c>
      <c r="AF52" s="24">
        <v>4.4000000000000004</v>
      </c>
      <c r="AG52" s="24">
        <v>3.2</v>
      </c>
      <c r="AH52" s="27" t="s">
        <v>103</v>
      </c>
      <c r="AI52" s="24">
        <f>G52*R52</f>
        <v>0</v>
      </c>
      <c r="AJ52" s="7">
        <v>8</v>
      </c>
      <c r="AK52" s="9">
        <f>MROUND(R52, AJ52*AM52)/AJ52</f>
        <v>0</v>
      </c>
      <c r="AL52" s="24">
        <f>AK52*AJ52*G52</f>
        <v>0</v>
      </c>
      <c r="AM52" s="24">
        <v>12</v>
      </c>
      <c r="AN52" s="24">
        <v>84</v>
      </c>
      <c r="AO52" s="9">
        <f>AK52/AN52</f>
        <v>0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 spans="1:51" x14ac:dyDescent="0.25">
      <c r="A53" s="18" t="s">
        <v>104</v>
      </c>
      <c r="B53" s="18" t="s">
        <v>44</v>
      </c>
      <c r="C53" s="18"/>
      <c r="D53" s="18"/>
      <c r="E53" s="18"/>
      <c r="F53" s="18"/>
      <c r="G53" s="19">
        <v>0</v>
      </c>
      <c r="H53" s="18">
        <v>180</v>
      </c>
      <c r="I53" s="18" t="s">
        <v>45</v>
      </c>
      <c r="J53" s="18"/>
      <c r="K53" s="18">
        <v>21</v>
      </c>
      <c r="L53" s="18">
        <f t="shared" si="21"/>
        <v>-21</v>
      </c>
      <c r="M53" s="18"/>
      <c r="N53" s="18"/>
      <c r="O53" s="18">
        <v>0</v>
      </c>
      <c r="P53" s="18">
        <f t="shared" si="22"/>
        <v>0</v>
      </c>
      <c r="Q53" s="20"/>
      <c r="R53" s="20"/>
      <c r="S53" s="20"/>
      <c r="T53" s="20"/>
      <c r="U53" s="18"/>
      <c r="V53" s="18" t="e">
        <f t="shared" si="23"/>
        <v>#DIV/0!</v>
      </c>
      <c r="W53" s="18" t="e">
        <f t="shared" si="24"/>
        <v>#DIV/0!</v>
      </c>
      <c r="X53" s="18">
        <v>0</v>
      </c>
      <c r="Y53" s="18">
        <v>0.4</v>
      </c>
      <c r="Z53" s="18">
        <v>1.8</v>
      </c>
      <c r="AA53" s="18">
        <v>2.2000000000000002</v>
      </c>
      <c r="AB53" s="18">
        <v>3.4</v>
      </c>
      <c r="AC53" s="18">
        <v>3.6</v>
      </c>
      <c r="AD53" s="18">
        <v>2.2000000000000002</v>
      </c>
      <c r="AE53" s="18">
        <v>4</v>
      </c>
      <c r="AF53" s="18">
        <v>2</v>
      </c>
      <c r="AG53" s="18">
        <v>3</v>
      </c>
      <c r="AH53" s="18" t="s">
        <v>46</v>
      </c>
      <c r="AI53" s="18"/>
      <c r="AJ53" s="19">
        <v>8</v>
      </c>
      <c r="AK53" s="21"/>
      <c r="AL53" s="18"/>
      <c r="AM53" s="18">
        <v>12</v>
      </c>
      <c r="AN53" s="18">
        <v>84</v>
      </c>
      <c r="AO53" s="21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 spans="1:51" x14ac:dyDescent="0.25">
      <c r="A54" s="18" t="s">
        <v>105</v>
      </c>
      <c r="B54" s="18" t="s">
        <v>44</v>
      </c>
      <c r="C54" s="18"/>
      <c r="D54" s="18"/>
      <c r="E54" s="18"/>
      <c r="F54" s="18"/>
      <c r="G54" s="19">
        <v>0</v>
      </c>
      <c r="H54" s="18">
        <v>180</v>
      </c>
      <c r="I54" s="18" t="s">
        <v>45</v>
      </c>
      <c r="J54" s="18"/>
      <c r="K54" s="18">
        <v>16</v>
      </c>
      <c r="L54" s="18">
        <f t="shared" si="21"/>
        <v>-16</v>
      </c>
      <c r="M54" s="18"/>
      <c r="N54" s="18"/>
      <c r="O54" s="18"/>
      <c r="P54" s="18">
        <f t="shared" si="22"/>
        <v>0</v>
      </c>
      <c r="Q54" s="20"/>
      <c r="R54" s="20"/>
      <c r="S54" s="20"/>
      <c r="T54" s="20"/>
      <c r="U54" s="18"/>
      <c r="V54" s="18" t="e">
        <f t="shared" si="23"/>
        <v>#DIV/0!</v>
      </c>
      <c r="W54" s="18" t="e">
        <f t="shared" si="24"/>
        <v>#DIV/0!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 t="s">
        <v>49</v>
      </c>
      <c r="AI54" s="18"/>
      <c r="AJ54" s="19">
        <v>8</v>
      </c>
      <c r="AK54" s="21"/>
      <c r="AL54" s="18"/>
      <c r="AM54" s="18">
        <v>12</v>
      </c>
      <c r="AN54" s="18">
        <v>84</v>
      </c>
      <c r="AO54" s="21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106</v>
      </c>
      <c r="B55" s="24" t="s">
        <v>44</v>
      </c>
      <c r="C55" s="24">
        <v>205</v>
      </c>
      <c r="D55" s="24">
        <v>128</v>
      </c>
      <c r="E55" s="24">
        <v>184</v>
      </c>
      <c r="F55" s="24">
        <v>82</v>
      </c>
      <c r="G55" s="7">
        <v>1</v>
      </c>
      <c r="H55" s="24">
        <v>180</v>
      </c>
      <c r="I55" s="24" t="s">
        <v>45</v>
      </c>
      <c r="J55" s="24"/>
      <c r="K55" s="24">
        <v>185</v>
      </c>
      <c r="L55" s="24">
        <f t="shared" si="21"/>
        <v>-1</v>
      </c>
      <c r="M55" s="24"/>
      <c r="N55" s="24"/>
      <c r="O55" s="24">
        <v>240</v>
      </c>
      <c r="P55" s="24">
        <f t="shared" si="22"/>
        <v>36.799999999999997</v>
      </c>
      <c r="Q55" s="4">
        <v>193.19999999999993</v>
      </c>
      <c r="R55" s="4">
        <f t="shared" ref="R55:R59" si="31">14*P55-O55-F55</f>
        <v>193.19999999999993</v>
      </c>
      <c r="S55" s="4">
        <f>AJ55*AK55</f>
        <v>180</v>
      </c>
      <c r="T55" s="4"/>
      <c r="U55" s="24"/>
      <c r="V55" s="24">
        <f t="shared" si="23"/>
        <v>13.641304347826088</v>
      </c>
      <c r="W55" s="24">
        <f t="shared" si="24"/>
        <v>8.75</v>
      </c>
      <c r="X55" s="24">
        <v>34</v>
      </c>
      <c r="Y55" s="24">
        <v>31.2</v>
      </c>
      <c r="Z55" s="24">
        <v>36.799999999999997</v>
      </c>
      <c r="AA55" s="24">
        <v>31</v>
      </c>
      <c r="AB55" s="24">
        <v>39</v>
      </c>
      <c r="AC55" s="24">
        <v>43.8</v>
      </c>
      <c r="AD55" s="24">
        <v>41.4</v>
      </c>
      <c r="AE55" s="24">
        <v>1.8</v>
      </c>
      <c r="AF55" s="24">
        <v>47.8</v>
      </c>
      <c r="AG55" s="24">
        <v>12</v>
      </c>
      <c r="AH55" s="24"/>
      <c r="AI55" s="24">
        <f>G55*R55</f>
        <v>193.19999999999993</v>
      </c>
      <c r="AJ55" s="7">
        <v>5</v>
      </c>
      <c r="AK55" s="9">
        <f>MROUND(R55, AJ55*AM55)/AJ55</f>
        <v>36</v>
      </c>
      <c r="AL55" s="24">
        <f>AK55*AJ55*G55</f>
        <v>180</v>
      </c>
      <c r="AM55" s="24">
        <v>12</v>
      </c>
      <c r="AN55" s="24">
        <v>84</v>
      </c>
      <c r="AO55" s="9">
        <f>AK55/AN55</f>
        <v>0.42857142857142855</v>
      </c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 spans="1:51" x14ac:dyDescent="0.25">
      <c r="A56" s="13" t="s">
        <v>107</v>
      </c>
      <c r="B56" s="24" t="s">
        <v>44</v>
      </c>
      <c r="C56" s="24"/>
      <c r="D56" s="24"/>
      <c r="E56" s="24"/>
      <c r="F56" s="24"/>
      <c r="G56" s="7">
        <v>0.7</v>
      </c>
      <c r="H56" s="24">
        <v>180</v>
      </c>
      <c r="I56" s="24" t="s">
        <v>45</v>
      </c>
      <c r="J56" s="24"/>
      <c r="K56" s="24">
        <v>40</v>
      </c>
      <c r="L56" s="24">
        <f t="shared" si="21"/>
        <v>-40</v>
      </c>
      <c r="M56" s="24"/>
      <c r="N56" s="24"/>
      <c r="O56" s="13"/>
      <c r="P56" s="24">
        <f t="shared" si="22"/>
        <v>0</v>
      </c>
      <c r="Q56" s="22">
        <v>96</v>
      </c>
      <c r="R56" s="22">
        <v>96</v>
      </c>
      <c r="S56" s="4">
        <f>AJ56*AK56</f>
        <v>96</v>
      </c>
      <c r="T56" s="4"/>
      <c r="U56" s="24"/>
      <c r="V56" s="24" t="e">
        <f t="shared" si="23"/>
        <v>#DIV/0!</v>
      </c>
      <c r="W56" s="24" t="e">
        <f t="shared" si="24"/>
        <v>#DIV/0!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12</v>
      </c>
      <c r="AE56" s="24">
        <v>22.8</v>
      </c>
      <c r="AF56" s="24">
        <v>23</v>
      </c>
      <c r="AG56" s="24">
        <v>19</v>
      </c>
      <c r="AH56" s="13" t="s">
        <v>83</v>
      </c>
      <c r="AI56" s="24">
        <f>G56*R56</f>
        <v>67.199999999999989</v>
      </c>
      <c r="AJ56" s="7">
        <v>8</v>
      </c>
      <c r="AK56" s="9">
        <f>MROUND(R56, AJ56*AM56)/AJ56</f>
        <v>12</v>
      </c>
      <c r="AL56" s="24">
        <f>AK56*AJ56*G56</f>
        <v>67.199999999999989</v>
      </c>
      <c r="AM56" s="24">
        <v>12</v>
      </c>
      <c r="AN56" s="24">
        <v>84</v>
      </c>
      <c r="AO56" s="9">
        <f>AK56/AN56</f>
        <v>0.14285714285714285</v>
      </c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108</v>
      </c>
      <c r="B57" s="24" t="s">
        <v>44</v>
      </c>
      <c r="C57" s="24">
        <v>28</v>
      </c>
      <c r="D57" s="24">
        <v>235</v>
      </c>
      <c r="E57" s="24">
        <v>125</v>
      </c>
      <c r="F57" s="24">
        <v>92</v>
      </c>
      <c r="G57" s="7">
        <v>0.9</v>
      </c>
      <c r="H57" s="24">
        <v>180</v>
      </c>
      <c r="I57" s="24" t="s">
        <v>45</v>
      </c>
      <c r="J57" s="24"/>
      <c r="K57" s="24">
        <v>125</v>
      </c>
      <c r="L57" s="24">
        <f t="shared" si="21"/>
        <v>0</v>
      </c>
      <c r="M57" s="24"/>
      <c r="N57" s="24"/>
      <c r="O57" s="24">
        <v>0</v>
      </c>
      <c r="P57" s="24">
        <f t="shared" si="22"/>
        <v>25</v>
      </c>
      <c r="Q57" s="4">
        <v>258</v>
      </c>
      <c r="R57" s="4">
        <f t="shared" si="31"/>
        <v>258</v>
      </c>
      <c r="S57" s="4">
        <f>AJ57*AK57</f>
        <v>288</v>
      </c>
      <c r="T57" s="4"/>
      <c r="U57" s="24"/>
      <c r="V57" s="24">
        <f t="shared" si="23"/>
        <v>15.2</v>
      </c>
      <c r="W57" s="24">
        <f t="shared" si="24"/>
        <v>3.68</v>
      </c>
      <c r="X57" s="24">
        <v>17</v>
      </c>
      <c r="Y57" s="24">
        <v>19.2</v>
      </c>
      <c r="Z57" s="24">
        <v>16.399999999999999</v>
      </c>
      <c r="AA57" s="24">
        <v>16.2</v>
      </c>
      <c r="AB57" s="24">
        <v>14.2</v>
      </c>
      <c r="AC57" s="24">
        <v>12.8</v>
      </c>
      <c r="AD57" s="24">
        <v>14.4</v>
      </c>
      <c r="AE57" s="24">
        <v>20.8</v>
      </c>
      <c r="AF57" s="24">
        <v>17.8</v>
      </c>
      <c r="AG57" s="24">
        <v>21.8</v>
      </c>
      <c r="AH57" s="24" t="s">
        <v>51</v>
      </c>
      <c r="AI57" s="24">
        <f>G57*R57</f>
        <v>232.20000000000002</v>
      </c>
      <c r="AJ57" s="7">
        <v>8</v>
      </c>
      <c r="AK57" s="9">
        <f>MROUND(R57, AJ57*AM57)/AJ57</f>
        <v>36</v>
      </c>
      <c r="AL57" s="24">
        <f>AK57*AJ57*G57</f>
        <v>259.2</v>
      </c>
      <c r="AM57" s="24">
        <v>12</v>
      </c>
      <c r="AN57" s="24">
        <v>84</v>
      </c>
      <c r="AO57" s="9">
        <f>AK57/AN57</f>
        <v>0.42857142857142855</v>
      </c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109</v>
      </c>
      <c r="B58" s="24" t="s">
        <v>44</v>
      </c>
      <c r="C58" s="24">
        <v>47</v>
      </c>
      <c r="D58" s="24">
        <v>39</v>
      </c>
      <c r="E58" s="24">
        <v>42</v>
      </c>
      <c r="F58" s="24">
        <v>44</v>
      </c>
      <c r="G58" s="7">
        <v>0.9</v>
      </c>
      <c r="H58" s="24">
        <v>180</v>
      </c>
      <c r="I58" s="24" t="s">
        <v>45</v>
      </c>
      <c r="J58" s="24"/>
      <c r="K58" s="24">
        <v>42</v>
      </c>
      <c r="L58" s="24">
        <f t="shared" si="21"/>
        <v>0</v>
      </c>
      <c r="M58" s="24"/>
      <c r="N58" s="24"/>
      <c r="O58" s="24">
        <v>0</v>
      </c>
      <c r="P58" s="24">
        <f t="shared" si="22"/>
        <v>8.4</v>
      </c>
      <c r="Q58" s="4">
        <v>73.600000000000009</v>
      </c>
      <c r="R58" s="4">
        <f t="shared" si="31"/>
        <v>73.600000000000009</v>
      </c>
      <c r="S58" s="4">
        <f>AJ58*AK58</f>
        <v>96</v>
      </c>
      <c r="T58" s="4"/>
      <c r="U58" s="24"/>
      <c r="V58" s="24">
        <f t="shared" si="23"/>
        <v>16.666666666666664</v>
      </c>
      <c r="W58" s="24">
        <f t="shared" si="24"/>
        <v>5.2380952380952381</v>
      </c>
      <c r="X58" s="24">
        <v>3.8</v>
      </c>
      <c r="Y58" s="24">
        <v>1.2</v>
      </c>
      <c r="Z58" s="24">
        <v>3.6</v>
      </c>
      <c r="AA58" s="24">
        <v>6.8</v>
      </c>
      <c r="AB58" s="24">
        <v>3.4</v>
      </c>
      <c r="AC58" s="24">
        <v>3.2</v>
      </c>
      <c r="AD58" s="24">
        <v>2</v>
      </c>
      <c r="AE58" s="24">
        <v>6.8</v>
      </c>
      <c r="AF58" s="24">
        <v>2.4</v>
      </c>
      <c r="AG58" s="24">
        <v>6</v>
      </c>
      <c r="AH58" s="24"/>
      <c r="AI58" s="24">
        <f>G58*R58</f>
        <v>66.240000000000009</v>
      </c>
      <c r="AJ58" s="7">
        <v>8</v>
      </c>
      <c r="AK58" s="9">
        <f>MROUND(R58, AJ58*AM58)/AJ58</f>
        <v>12</v>
      </c>
      <c r="AL58" s="24">
        <f>AK58*AJ58*G58</f>
        <v>86.4</v>
      </c>
      <c r="AM58" s="24">
        <v>12</v>
      </c>
      <c r="AN58" s="24">
        <v>84</v>
      </c>
      <c r="AO58" s="9">
        <f>AK58/AN58</f>
        <v>0.14285714285714285</v>
      </c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 spans="1:51" x14ac:dyDescent="0.25">
      <c r="A59" s="24" t="s">
        <v>110</v>
      </c>
      <c r="B59" s="24" t="s">
        <v>48</v>
      </c>
      <c r="C59" s="24">
        <v>105</v>
      </c>
      <c r="D59" s="24">
        <v>250</v>
      </c>
      <c r="E59" s="24">
        <v>205</v>
      </c>
      <c r="F59" s="24">
        <v>150</v>
      </c>
      <c r="G59" s="7">
        <v>1</v>
      </c>
      <c r="H59" s="24">
        <v>180</v>
      </c>
      <c r="I59" s="24" t="s">
        <v>45</v>
      </c>
      <c r="J59" s="24"/>
      <c r="K59" s="24">
        <v>205</v>
      </c>
      <c r="L59" s="24">
        <f t="shared" si="21"/>
        <v>0</v>
      </c>
      <c r="M59" s="24"/>
      <c r="N59" s="24"/>
      <c r="O59" s="24">
        <v>180</v>
      </c>
      <c r="P59" s="24">
        <f t="shared" si="22"/>
        <v>41</v>
      </c>
      <c r="Q59" s="4">
        <v>244</v>
      </c>
      <c r="R59" s="4">
        <f t="shared" si="31"/>
        <v>244</v>
      </c>
      <c r="S59" s="4">
        <f>AJ59*AK59</f>
        <v>240</v>
      </c>
      <c r="T59" s="4"/>
      <c r="U59" s="24"/>
      <c r="V59" s="24">
        <f t="shared" si="23"/>
        <v>13.902439024390244</v>
      </c>
      <c r="W59" s="24">
        <f t="shared" si="24"/>
        <v>8.0487804878048781</v>
      </c>
      <c r="X59" s="24">
        <v>35</v>
      </c>
      <c r="Y59" s="24">
        <v>37</v>
      </c>
      <c r="Z59" s="24">
        <v>34</v>
      </c>
      <c r="AA59" s="24">
        <v>31</v>
      </c>
      <c r="AB59" s="24">
        <v>30</v>
      </c>
      <c r="AC59" s="24">
        <v>26</v>
      </c>
      <c r="AD59" s="24">
        <v>30</v>
      </c>
      <c r="AE59" s="24">
        <v>31.82</v>
      </c>
      <c r="AF59" s="24">
        <v>30.98</v>
      </c>
      <c r="AG59" s="24">
        <v>33.651200000000003</v>
      </c>
      <c r="AH59" s="24"/>
      <c r="AI59" s="24">
        <f>G59*R59</f>
        <v>244</v>
      </c>
      <c r="AJ59" s="7">
        <v>5</v>
      </c>
      <c r="AK59" s="9">
        <f>MROUND(R59, AJ59*AM59)/AJ59</f>
        <v>48</v>
      </c>
      <c r="AL59" s="24">
        <f>AK59*AJ59*G59</f>
        <v>240</v>
      </c>
      <c r="AM59" s="24">
        <v>12</v>
      </c>
      <c r="AN59" s="24">
        <v>144</v>
      </c>
      <c r="AO59" s="9">
        <f>AK59/AN59</f>
        <v>0.33333333333333331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 spans="1:51" x14ac:dyDescent="0.25">
      <c r="A60" s="18" t="s">
        <v>111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1"/>
        <v>0</v>
      </c>
      <c r="M60" s="18"/>
      <c r="N60" s="18"/>
      <c r="O60" s="18"/>
      <c r="P60" s="18">
        <f t="shared" si="22"/>
        <v>0</v>
      </c>
      <c r="Q60" s="20"/>
      <c r="R60" s="20"/>
      <c r="S60" s="20"/>
      <c r="T60" s="20"/>
      <c r="U60" s="18"/>
      <c r="V60" s="18" t="e">
        <f t="shared" si="23"/>
        <v>#DIV/0!</v>
      </c>
      <c r="W60" s="18" t="e">
        <f t="shared" si="24"/>
        <v>#DIV/0!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 t="s">
        <v>46</v>
      </c>
      <c r="AI60" s="18"/>
      <c r="AJ60" s="19">
        <v>5</v>
      </c>
      <c r="AK60" s="21"/>
      <c r="AL60" s="18"/>
      <c r="AM60" s="18">
        <v>12</v>
      </c>
      <c r="AN60" s="18">
        <v>84</v>
      </c>
      <c r="AO60" s="21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 spans="1:51" x14ac:dyDescent="0.25">
      <c r="A61" s="18" t="s">
        <v>112</v>
      </c>
      <c r="B61" s="18" t="s">
        <v>44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/>
      <c r="L61" s="18">
        <f t="shared" si="21"/>
        <v>0</v>
      </c>
      <c r="M61" s="18"/>
      <c r="N61" s="18"/>
      <c r="O61" s="18"/>
      <c r="P61" s="18">
        <f t="shared" si="22"/>
        <v>0</v>
      </c>
      <c r="Q61" s="20"/>
      <c r="R61" s="20"/>
      <c r="S61" s="20"/>
      <c r="T61" s="20"/>
      <c r="U61" s="18"/>
      <c r="V61" s="18" t="e">
        <f t="shared" si="23"/>
        <v>#DIV/0!</v>
      </c>
      <c r="W61" s="18" t="e">
        <f t="shared" si="24"/>
        <v>#DIV/0!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 t="s">
        <v>46</v>
      </c>
      <c r="AI61" s="18"/>
      <c r="AJ61" s="19">
        <v>8</v>
      </c>
      <c r="AK61" s="21"/>
      <c r="AL61" s="18"/>
      <c r="AM61" s="18">
        <v>6</v>
      </c>
      <c r="AN61" s="18">
        <v>72</v>
      </c>
      <c r="AO61" s="21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113</v>
      </c>
      <c r="B62" s="24" t="s">
        <v>48</v>
      </c>
      <c r="C62" s="24">
        <v>203.5</v>
      </c>
      <c r="D62" s="24">
        <v>107.3</v>
      </c>
      <c r="E62" s="24">
        <v>166.5</v>
      </c>
      <c r="F62" s="24">
        <v>92.5</v>
      </c>
      <c r="G62" s="7">
        <v>1</v>
      </c>
      <c r="H62" s="24">
        <v>180</v>
      </c>
      <c r="I62" s="24" t="s">
        <v>45</v>
      </c>
      <c r="J62" s="24"/>
      <c r="K62" s="24">
        <v>164.1</v>
      </c>
      <c r="L62" s="24">
        <f t="shared" si="21"/>
        <v>2.4000000000000057</v>
      </c>
      <c r="M62" s="24"/>
      <c r="N62" s="24"/>
      <c r="O62" s="24">
        <v>103.6</v>
      </c>
      <c r="P62" s="24">
        <f t="shared" si="22"/>
        <v>33.299999999999997</v>
      </c>
      <c r="Q62" s="4">
        <v>270.09999999999991</v>
      </c>
      <c r="R62" s="4">
        <f>14*P62-O62-F62</f>
        <v>270.09999999999991</v>
      </c>
      <c r="S62" s="4">
        <f>AJ62*AK62</f>
        <v>259</v>
      </c>
      <c r="T62" s="4"/>
      <c r="U62" s="24"/>
      <c r="V62" s="24">
        <f t="shared" si="23"/>
        <v>13.666666666666668</v>
      </c>
      <c r="W62" s="24">
        <f t="shared" si="24"/>
        <v>5.8888888888888893</v>
      </c>
      <c r="X62" s="24">
        <v>22.2</v>
      </c>
      <c r="Y62" s="24">
        <v>26.56</v>
      </c>
      <c r="Z62" s="24">
        <v>31.08</v>
      </c>
      <c r="AA62" s="24">
        <v>23.68</v>
      </c>
      <c r="AB62" s="24">
        <v>24.42</v>
      </c>
      <c r="AC62" s="24">
        <v>26.64</v>
      </c>
      <c r="AD62" s="24">
        <v>18.5</v>
      </c>
      <c r="AE62" s="24">
        <v>25.16</v>
      </c>
      <c r="AF62" s="24">
        <v>18.5</v>
      </c>
      <c r="AG62" s="24">
        <v>17.02</v>
      </c>
      <c r="AH62" s="24"/>
      <c r="AI62" s="24">
        <f>G62*R62</f>
        <v>270.09999999999991</v>
      </c>
      <c r="AJ62" s="7">
        <v>3.7</v>
      </c>
      <c r="AK62" s="9">
        <f>MROUND(R62, AJ62*AM62)/AJ62</f>
        <v>70</v>
      </c>
      <c r="AL62" s="24">
        <f>AK62*AJ62*G62</f>
        <v>259</v>
      </c>
      <c r="AM62" s="24">
        <v>14</v>
      </c>
      <c r="AN62" s="24">
        <v>126</v>
      </c>
      <c r="AO62" s="9">
        <f>AK62/AN62</f>
        <v>0.55555555555555558</v>
      </c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 spans="1:51" x14ac:dyDescent="0.25">
      <c r="A63" s="18" t="s">
        <v>114</v>
      </c>
      <c r="B63" s="18" t="s">
        <v>44</v>
      </c>
      <c r="C63" s="18"/>
      <c r="D63" s="18"/>
      <c r="E63" s="18"/>
      <c r="F63" s="18"/>
      <c r="G63" s="19">
        <v>0</v>
      </c>
      <c r="H63" s="18">
        <v>180</v>
      </c>
      <c r="I63" s="18" t="s">
        <v>45</v>
      </c>
      <c r="J63" s="18"/>
      <c r="K63" s="18"/>
      <c r="L63" s="18">
        <f t="shared" si="21"/>
        <v>0</v>
      </c>
      <c r="M63" s="18"/>
      <c r="N63" s="18"/>
      <c r="O63" s="18"/>
      <c r="P63" s="18">
        <f t="shared" si="22"/>
        <v>0</v>
      </c>
      <c r="Q63" s="20"/>
      <c r="R63" s="20"/>
      <c r="S63" s="20"/>
      <c r="T63" s="20"/>
      <c r="U63" s="18"/>
      <c r="V63" s="18" t="e">
        <f t="shared" si="23"/>
        <v>#DIV/0!</v>
      </c>
      <c r="W63" s="18" t="e">
        <f t="shared" si="24"/>
        <v>#DIV/0!</v>
      </c>
      <c r="X63" s="18">
        <v>0</v>
      </c>
      <c r="Y63" s="18">
        <v>0</v>
      </c>
      <c r="Z63" s="18">
        <v>0</v>
      </c>
      <c r="AA63" s="18">
        <v>1.2</v>
      </c>
      <c r="AB63" s="18">
        <v>4.2</v>
      </c>
      <c r="AC63" s="18">
        <v>3.2</v>
      </c>
      <c r="AD63" s="18">
        <v>5.4</v>
      </c>
      <c r="AE63" s="18">
        <v>4.8</v>
      </c>
      <c r="AF63" s="18">
        <v>6.4</v>
      </c>
      <c r="AG63" s="18">
        <v>5.4</v>
      </c>
      <c r="AH63" s="18" t="s">
        <v>115</v>
      </c>
      <c r="AI63" s="18"/>
      <c r="AJ63" s="19">
        <v>30</v>
      </c>
      <c r="AK63" s="21"/>
      <c r="AL63" s="18"/>
      <c r="AM63" s="18">
        <v>14</v>
      </c>
      <c r="AN63" s="18">
        <v>126</v>
      </c>
      <c r="AO63" s="21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116</v>
      </c>
      <c r="B64" s="24" t="s">
        <v>44</v>
      </c>
      <c r="C64" s="24">
        <v>314</v>
      </c>
      <c r="D64" s="24">
        <v>336</v>
      </c>
      <c r="E64" s="24">
        <v>204</v>
      </c>
      <c r="F64" s="24">
        <v>442</v>
      </c>
      <c r="G64" s="7">
        <v>0.25</v>
      </c>
      <c r="H64" s="24">
        <v>180</v>
      </c>
      <c r="I64" s="24" t="s">
        <v>45</v>
      </c>
      <c r="J64" s="24"/>
      <c r="K64" s="24">
        <v>204</v>
      </c>
      <c r="L64" s="24">
        <f t="shared" si="21"/>
        <v>0</v>
      </c>
      <c r="M64" s="24"/>
      <c r="N64" s="24"/>
      <c r="O64" s="24">
        <v>0</v>
      </c>
      <c r="P64" s="24">
        <f t="shared" si="22"/>
        <v>40.799999999999997</v>
      </c>
      <c r="Q64" s="4">
        <v>129.19999999999993</v>
      </c>
      <c r="R64" s="4">
        <f t="shared" ref="R64" si="32">14*P64-O64-F64</f>
        <v>129.19999999999993</v>
      </c>
      <c r="S64" s="4">
        <f>AJ64*AK64</f>
        <v>168</v>
      </c>
      <c r="T64" s="4"/>
      <c r="U64" s="24"/>
      <c r="V64" s="24">
        <f t="shared" si="23"/>
        <v>14.950980392156863</v>
      </c>
      <c r="W64" s="24">
        <f t="shared" si="24"/>
        <v>10.833333333333334</v>
      </c>
      <c r="X64" s="24">
        <v>33.4</v>
      </c>
      <c r="Y64" s="24">
        <v>63.4</v>
      </c>
      <c r="Z64" s="24">
        <v>61.8</v>
      </c>
      <c r="AA64" s="24">
        <v>41.8</v>
      </c>
      <c r="AB64" s="24">
        <v>43</v>
      </c>
      <c r="AC64" s="24">
        <v>51.2</v>
      </c>
      <c r="AD64" s="24">
        <v>60.4</v>
      </c>
      <c r="AE64" s="24">
        <v>61.6</v>
      </c>
      <c r="AF64" s="24">
        <v>54.6</v>
      </c>
      <c r="AG64" s="24">
        <v>30.8</v>
      </c>
      <c r="AH64" s="24" t="s">
        <v>51</v>
      </c>
      <c r="AI64" s="24">
        <f>G64*R64</f>
        <v>32.299999999999983</v>
      </c>
      <c r="AJ64" s="7">
        <v>12</v>
      </c>
      <c r="AK64" s="9">
        <f>MROUND(R64, AJ64*AM64)/AJ64</f>
        <v>14</v>
      </c>
      <c r="AL64" s="24">
        <f>AK64*AJ64*G64</f>
        <v>42</v>
      </c>
      <c r="AM64" s="24">
        <v>14</v>
      </c>
      <c r="AN64" s="24">
        <v>70</v>
      </c>
      <c r="AO64" s="9">
        <f>AK64/AN64</f>
        <v>0.2</v>
      </c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117</v>
      </c>
      <c r="B65" s="24" t="s">
        <v>44</v>
      </c>
      <c r="C65" s="24">
        <v>152</v>
      </c>
      <c r="D65" s="24"/>
      <c r="E65" s="24">
        <v>115</v>
      </c>
      <c r="F65" s="24">
        <v>36</v>
      </c>
      <c r="G65" s="7">
        <v>0.25</v>
      </c>
      <c r="H65" s="24">
        <v>180</v>
      </c>
      <c r="I65" s="24" t="s">
        <v>45</v>
      </c>
      <c r="J65" s="24"/>
      <c r="K65" s="24">
        <v>115</v>
      </c>
      <c r="L65" s="24">
        <f t="shared" si="21"/>
        <v>0</v>
      </c>
      <c r="M65" s="24"/>
      <c r="N65" s="24"/>
      <c r="O65" s="24">
        <v>336</v>
      </c>
      <c r="P65" s="24">
        <f t="shared" si="22"/>
        <v>23</v>
      </c>
      <c r="Q65" s="4"/>
      <c r="R65" s="4"/>
      <c r="S65" s="4">
        <f>AJ65*AK65</f>
        <v>0</v>
      </c>
      <c r="T65" s="4"/>
      <c r="U65" s="24"/>
      <c r="V65" s="24">
        <f t="shared" si="23"/>
        <v>16.173913043478262</v>
      </c>
      <c r="W65" s="24">
        <f t="shared" si="24"/>
        <v>16.173913043478262</v>
      </c>
      <c r="X65" s="24">
        <v>27.8</v>
      </c>
      <c r="Y65" s="24">
        <v>19.600000000000001</v>
      </c>
      <c r="Z65" s="24">
        <v>22</v>
      </c>
      <c r="AA65" s="24">
        <v>29.6</v>
      </c>
      <c r="AB65" s="24">
        <v>4.8</v>
      </c>
      <c r="AC65" s="24">
        <v>1.2</v>
      </c>
      <c r="AD65" s="24">
        <v>22</v>
      </c>
      <c r="AE65" s="24">
        <v>22.4</v>
      </c>
      <c r="AF65" s="24">
        <v>16.399999999999999</v>
      </c>
      <c r="AG65" s="24">
        <v>15.8</v>
      </c>
      <c r="AH65" s="24"/>
      <c r="AI65" s="24">
        <f>G65*R65</f>
        <v>0</v>
      </c>
      <c r="AJ65" s="7">
        <v>12</v>
      </c>
      <c r="AK65" s="9">
        <f>MROUND(R65, AJ65*AM65)/AJ65</f>
        <v>0</v>
      </c>
      <c r="AL65" s="24">
        <f>AK65*AJ65*G65</f>
        <v>0</v>
      </c>
      <c r="AM65" s="24">
        <v>14</v>
      </c>
      <c r="AN65" s="24">
        <v>70</v>
      </c>
      <c r="AO65" s="9">
        <f>AK65/AN65</f>
        <v>0</v>
      </c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 spans="1:51" x14ac:dyDescent="0.25">
      <c r="A66" s="24" t="s">
        <v>118</v>
      </c>
      <c r="B66" s="24" t="s">
        <v>44</v>
      </c>
      <c r="C66" s="24">
        <v>483</v>
      </c>
      <c r="D66" s="24">
        <v>3</v>
      </c>
      <c r="E66" s="24">
        <v>494</v>
      </c>
      <c r="F66" s="24">
        <v>2</v>
      </c>
      <c r="G66" s="7">
        <v>0.3</v>
      </c>
      <c r="H66" s="24">
        <v>180</v>
      </c>
      <c r="I66" s="24" t="s">
        <v>45</v>
      </c>
      <c r="J66" s="24"/>
      <c r="K66" s="24">
        <v>598</v>
      </c>
      <c r="L66" s="24">
        <f t="shared" si="21"/>
        <v>-104</v>
      </c>
      <c r="M66" s="24"/>
      <c r="N66" s="24"/>
      <c r="O66" s="24">
        <v>840</v>
      </c>
      <c r="P66" s="24">
        <f t="shared" si="22"/>
        <v>98.8</v>
      </c>
      <c r="Q66" s="4">
        <v>541.20000000000005</v>
      </c>
      <c r="R66" s="30">
        <f>14*P66-O66-F66+$R$1*P66</f>
        <v>600.48</v>
      </c>
      <c r="S66" s="4">
        <f>AJ66*AK66</f>
        <v>672</v>
      </c>
      <c r="T66" s="4"/>
      <c r="U66" s="24"/>
      <c r="V66" s="24">
        <f t="shared" si="23"/>
        <v>15.323886639676115</v>
      </c>
      <c r="W66" s="24">
        <f t="shared" si="24"/>
        <v>8.5222672064777338</v>
      </c>
      <c r="X66" s="24">
        <v>95.8</v>
      </c>
      <c r="Y66" s="24">
        <v>76.2</v>
      </c>
      <c r="Z66" s="24">
        <v>64.599999999999994</v>
      </c>
      <c r="AA66" s="24">
        <v>110.6</v>
      </c>
      <c r="AB66" s="24">
        <v>21.4</v>
      </c>
      <c r="AC66" s="24">
        <v>0</v>
      </c>
      <c r="AD66" s="24">
        <v>16.8</v>
      </c>
      <c r="AE66" s="24">
        <v>39.6</v>
      </c>
      <c r="AF66" s="24">
        <v>76.400000000000006</v>
      </c>
      <c r="AG66" s="24">
        <v>56</v>
      </c>
      <c r="AH66" s="24" t="s">
        <v>51</v>
      </c>
      <c r="AI66" s="24">
        <f>G66*R66</f>
        <v>180.14400000000001</v>
      </c>
      <c r="AJ66" s="7">
        <v>12</v>
      </c>
      <c r="AK66" s="9">
        <f>MROUND(R66, AJ66*AM66)/AJ66</f>
        <v>56</v>
      </c>
      <c r="AL66" s="24">
        <f>AK66*AJ66*G66</f>
        <v>201.6</v>
      </c>
      <c r="AM66" s="24">
        <v>14</v>
      </c>
      <c r="AN66" s="24">
        <v>70</v>
      </c>
      <c r="AO66" s="9">
        <f>AK66/AN66</f>
        <v>0.8</v>
      </c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 spans="1:51" x14ac:dyDescent="0.25">
      <c r="A67" s="24" t="s">
        <v>119</v>
      </c>
      <c r="B67" s="24" t="s">
        <v>44</v>
      </c>
      <c r="C67" s="24"/>
      <c r="D67" s="24"/>
      <c r="E67" s="24"/>
      <c r="F67" s="24"/>
      <c r="G67" s="7">
        <v>0.3</v>
      </c>
      <c r="H67" s="24">
        <v>180</v>
      </c>
      <c r="I67" s="24" t="s">
        <v>45</v>
      </c>
      <c r="J67" s="24"/>
      <c r="K67" s="24">
        <v>130</v>
      </c>
      <c r="L67" s="24">
        <f t="shared" si="21"/>
        <v>-130</v>
      </c>
      <c r="M67" s="24"/>
      <c r="N67" s="24"/>
      <c r="O67" s="24">
        <v>0</v>
      </c>
      <c r="P67" s="24">
        <f t="shared" si="22"/>
        <v>0</v>
      </c>
      <c r="Q67" s="4">
        <v>600</v>
      </c>
      <c r="R67" s="4">
        <v>600</v>
      </c>
      <c r="S67" s="4">
        <f>AJ67*AK67</f>
        <v>672</v>
      </c>
      <c r="T67" s="4"/>
      <c r="U67" s="24"/>
      <c r="V67" s="24" t="e">
        <f t="shared" si="23"/>
        <v>#DIV/0!</v>
      </c>
      <c r="W67" s="24" t="e">
        <f t="shared" si="24"/>
        <v>#DIV/0!</v>
      </c>
      <c r="X67" s="24">
        <v>34.200000000000003</v>
      </c>
      <c r="Y67" s="24">
        <v>59.6</v>
      </c>
      <c r="Z67" s="24">
        <v>66.8</v>
      </c>
      <c r="AA67" s="24">
        <v>49.8</v>
      </c>
      <c r="AB67" s="24">
        <v>28.4</v>
      </c>
      <c r="AC67" s="24">
        <v>1.2</v>
      </c>
      <c r="AD67" s="24">
        <v>76.8</v>
      </c>
      <c r="AE67" s="24">
        <v>50</v>
      </c>
      <c r="AF67" s="24">
        <v>41.2</v>
      </c>
      <c r="AG67" s="24">
        <v>18.399999999999999</v>
      </c>
      <c r="AH67" s="23" t="s">
        <v>120</v>
      </c>
      <c r="AI67" s="24">
        <f>G67*R67</f>
        <v>180</v>
      </c>
      <c r="AJ67" s="7">
        <v>12</v>
      </c>
      <c r="AK67" s="9">
        <f>MROUND(R67, AJ67*AM67)/AJ67</f>
        <v>56</v>
      </c>
      <c r="AL67" s="24">
        <f>AK67*AJ67*G67</f>
        <v>201.6</v>
      </c>
      <c r="AM67" s="24">
        <v>14</v>
      </c>
      <c r="AN67" s="24">
        <v>70</v>
      </c>
      <c r="AO67" s="9">
        <f>AK67/AN67</f>
        <v>0.8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 spans="1:51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21"/>
        <v>0</v>
      </c>
      <c r="M68" s="18"/>
      <c r="N68" s="18"/>
      <c r="O68" s="18"/>
      <c r="P68" s="18">
        <f t="shared" si="22"/>
        <v>0</v>
      </c>
      <c r="Q68" s="20"/>
      <c r="R68" s="20"/>
      <c r="S68" s="20"/>
      <c r="T68" s="20"/>
      <c r="U68" s="18"/>
      <c r="V68" s="18" t="e">
        <f t="shared" si="23"/>
        <v>#DIV/0!</v>
      </c>
      <c r="W68" s="18" t="e">
        <f t="shared" si="24"/>
        <v>#DIV/0!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 t="s">
        <v>46</v>
      </c>
      <c r="AI68" s="18"/>
      <c r="AJ68" s="19">
        <v>14</v>
      </c>
      <c r="AK68" s="21"/>
      <c r="AL68" s="18"/>
      <c r="AM68" s="18">
        <v>14</v>
      </c>
      <c r="AN68" s="18">
        <v>70</v>
      </c>
      <c r="AO68" s="21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 t="s">
        <v>122</v>
      </c>
      <c r="B69" s="24" t="s">
        <v>44</v>
      </c>
      <c r="C69" s="24">
        <v>707</v>
      </c>
      <c r="D69" s="24">
        <v>789</v>
      </c>
      <c r="E69" s="24">
        <v>696</v>
      </c>
      <c r="F69" s="24">
        <v>629</v>
      </c>
      <c r="G69" s="7">
        <v>0.25</v>
      </c>
      <c r="H69" s="24">
        <v>180</v>
      </c>
      <c r="I69" s="24" t="s">
        <v>45</v>
      </c>
      <c r="J69" s="24"/>
      <c r="K69" s="24">
        <v>694</v>
      </c>
      <c r="L69" s="24">
        <f t="shared" si="21"/>
        <v>2</v>
      </c>
      <c r="M69" s="24"/>
      <c r="N69" s="24"/>
      <c r="O69" s="24">
        <v>336</v>
      </c>
      <c r="P69" s="24">
        <f t="shared" si="22"/>
        <v>139.19999999999999</v>
      </c>
      <c r="Q69" s="4">
        <v>983.79999999999973</v>
      </c>
      <c r="R69" s="30">
        <f>14*P69-O69-F69+$R$1*P69</f>
        <v>1067.3199999999997</v>
      </c>
      <c r="S69" s="4">
        <f>AJ69*AK69</f>
        <v>1008</v>
      </c>
      <c r="T69" s="4"/>
      <c r="U69" s="24"/>
      <c r="V69" s="24">
        <f t="shared" si="23"/>
        <v>14.173850574712645</v>
      </c>
      <c r="W69" s="24">
        <f t="shared" si="24"/>
        <v>6.932471264367817</v>
      </c>
      <c r="X69" s="24">
        <v>110.2</v>
      </c>
      <c r="Y69" s="24">
        <v>136.6</v>
      </c>
      <c r="Z69" s="24">
        <v>138.80000000000001</v>
      </c>
      <c r="AA69" s="24">
        <v>155.80000000000001</v>
      </c>
      <c r="AB69" s="24">
        <v>136.80000000000001</v>
      </c>
      <c r="AC69" s="24">
        <v>92.2</v>
      </c>
      <c r="AD69" s="24">
        <v>161.6</v>
      </c>
      <c r="AE69" s="24">
        <v>146.19999999999999</v>
      </c>
      <c r="AF69" s="24">
        <v>158</v>
      </c>
      <c r="AG69" s="24">
        <v>108.6</v>
      </c>
      <c r="AH69" s="24" t="s">
        <v>51</v>
      </c>
      <c r="AI69" s="24">
        <f>G69*R69</f>
        <v>266.82999999999993</v>
      </c>
      <c r="AJ69" s="7">
        <v>12</v>
      </c>
      <c r="AK69" s="9">
        <f>MROUND(R69, AJ69*AM69)/AJ69</f>
        <v>84</v>
      </c>
      <c r="AL69" s="24">
        <f>AK69*AJ69*G69</f>
        <v>252</v>
      </c>
      <c r="AM69" s="24">
        <v>14</v>
      </c>
      <c r="AN69" s="24">
        <v>70</v>
      </c>
      <c r="AO69" s="9">
        <f>AK69/AN69</f>
        <v>1.2</v>
      </c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 spans="1:51" x14ac:dyDescent="0.25">
      <c r="A70" s="24" t="s">
        <v>123</v>
      </c>
      <c r="B70" s="24" t="s">
        <v>44</v>
      </c>
      <c r="C70" s="24">
        <v>-12</v>
      </c>
      <c r="D70" s="24">
        <v>1351</v>
      </c>
      <c r="E70" s="24">
        <v>792</v>
      </c>
      <c r="F70" s="24">
        <v>383</v>
      </c>
      <c r="G70" s="7">
        <v>0.25</v>
      </c>
      <c r="H70" s="24">
        <v>180</v>
      </c>
      <c r="I70" s="13" t="s">
        <v>59</v>
      </c>
      <c r="J70" s="24"/>
      <c r="K70" s="24">
        <v>798</v>
      </c>
      <c r="L70" s="24">
        <f t="shared" ref="L70:L73" si="33">E70-K70</f>
        <v>-6</v>
      </c>
      <c r="M70" s="24"/>
      <c r="N70" s="24"/>
      <c r="O70" s="24">
        <v>1008</v>
      </c>
      <c r="P70" s="24">
        <f t="shared" si="22"/>
        <v>158.4</v>
      </c>
      <c r="Q70" s="4">
        <v>668.20000000000027</v>
      </c>
      <c r="R70" s="4">
        <f>13*P70-O70-F70</f>
        <v>668.20000000000027</v>
      </c>
      <c r="S70" s="4">
        <f>AJ70*AK70</f>
        <v>672</v>
      </c>
      <c r="T70" s="4"/>
      <c r="U70" s="24"/>
      <c r="V70" s="24">
        <f t="shared" si="23"/>
        <v>13.023989898989898</v>
      </c>
      <c r="W70" s="24">
        <f t="shared" si="24"/>
        <v>8.7815656565656557</v>
      </c>
      <c r="X70" s="24">
        <v>152.19999999999999</v>
      </c>
      <c r="Y70" s="24">
        <v>275.8</v>
      </c>
      <c r="Z70" s="24">
        <v>145.6</v>
      </c>
      <c r="AA70" s="24">
        <v>130.4</v>
      </c>
      <c r="AB70" s="24">
        <v>116.4</v>
      </c>
      <c r="AC70" s="24">
        <v>84.8</v>
      </c>
      <c r="AD70" s="24">
        <v>138.6</v>
      </c>
      <c r="AE70" s="24">
        <v>90</v>
      </c>
      <c r="AF70" s="24">
        <v>155.80000000000001</v>
      </c>
      <c r="AG70" s="24">
        <v>302</v>
      </c>
      <c r="AH70" s="24" t="s">
        <v>51</v>
      </c>
      <c r="AI70" s="24">
        <f>G70*R70</f>
        <v>167.05000000000007</v>
      </c>
      <c r="AJ70" s="7">
        <v>12</v>
      </c>
      <c r="AK70" s="9">
        <f>MROUND(R70, AJ70*AM70)/AJ70</f>
        <v>56</v>
      </c>
      <c r="AL70" s="24">
        <f>AK70*AJ70*G70</f>
        <v>168</v>
      </c>
      <c r="AM70" s="24">
        <v>14</v>
      </c>
      <c r="AN70" s="24">
        <v>70</v>
      </c>
      <c r="AO70" s="9">
        <f>AK70/AN70</f>
        <v>0.8</v>
      </c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 spans="1:51" x14ac:dyDescent="0.25">
      <c r="A71" s="24" t="s">
        <v>124</v>
      </c>
      <c r="B71" s="24" t="s">
        <v>48</v>
      </c>
      <c r="C71" s="24">
        <v>2.7</v>
      </c>
      <c r="D71" s="24">
        <v>37.799999999999997</v>
      </c>
      <c r="E71" s="24">
        <v>16.2</v>
      </c>
      <c r="F71" s="24">
        <v>24.3</v>
      </c>
      <c r="G71" s="7">
        <v>1</v>
      </c>
      <c r="H71" s="24">
        <v>180</v>
      </c>
      <c r="I71" s="24" t="s">
        <v>45</v>
      </c>
      <c r="J71" s="24"/>
      <c r="K71" s="24">
        <v>15.8</v>
      </c>
      <c r="L71" s="24">
        <f t="shared" si="33"/>
        <v>0.39999999999999858</v>
      </c>
      <c r="M71" s="24"/>
      <c r="N71" s="24"/>
      <c r="O71" s="24">
        <v>0</v>
      </c>
      <c r="P71" s="24">
        <f t="shared" si="22"/>
        <v>3.2399999999999998</v>
      </c>
      <c r="Q71" s="4">
        <v>21.06</v>
      </c>
      <c r="R71" s="4">
        <f t="shared" ref="R71:R72" si="34">14*P71-O71-F71</f>
        <v>21.06</v>
      </c>
      <c r="S71" s="4">
        <f>AJ71*AK71</f>
        <v>37.800000000000004</v>
      </c>
      <c r="T71" s="4"/>
      <c r="U71" s="24"/>
      <c r="V71" s="24">
        <f t="shared" si="23"/>
        <v>19.166666666666671</v>
      </c>
      <c r="W71" s="24">
        <f t="shared" si="24"/>
        <v>7.5000000000000009</v>
      </c>
      <c r="X71" s="24">
        <v>0.54</v>
      </c>
      <c r="Y71" s="24">
        <v>4.32</v>
      </c>
      <c r="Z71" s="24">
        <v>2.16</v>
      </c>
      <c r="AA71" s="24">
        <v>0</v>
      </c>
      <c r="AB71" s="24">
        <v>0</v>
      </c>
      <c r="AC71" s="24">
        <v>9.7200000000000006</v>
      </c>
      <c r="AD71" s="24">
        <v>2.16</v>
      </c>
      <c r="AE71" s="24">
        <v>3.1</v>
      </c>
      <c r="AF71" s="24">
        <v>1.62</v>
      </c>
      <c r="AG71" s="24">
        <v>2.7</v>
      </c>
      <c r="AH71" s="24"/>
      <c r="AI71" s="24">
        <f>G71*R71</f>
        <v>21.06</v>
      </c>
      <c r="AJ71" s="7">
        <v>2.7</v>
      </c>
      <c r="AK71" s="9">
        <f>MROUND(R71, AJ71*AM71)/AJ71</f>
        <v>14</v>
      </c>
      <c r="AL71" s="24">
        <f>AK71*AJ71*G71</f>
        <v>37.800000000000004</v>
      </c>
      <c r="AM71" s="24">
        <v>14</v>
      </c>
      <c r="AN71" s="24">
        <v>126</v>
      </c>
      <c r="AO71" s="9">
        <f>AK71/AN71</f>
        <v>0.1111111111111111</v>
      </c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 t="s">
        <v>125</v>
      </c>
      <c r="B72" s="24" t="s">
        <v>48</v>
      </c>
      <c r="C72" s="24">
        <v>15</v>
      </c>
      <c r="D72" s="24">
        <v>480</v>
      </c>
      <c r="E72" s="24">
        <v>275</v>
      </c>
      <c r="F72" s="24">
        <v>220</v>
      </c>
      <c r="G72" s="7">
        <v>1</v>
      </c>
      <c r="H72" s="24">
        <v>180</v>
      </c>
      <c r="I72" s="24" t="s">
        <v>45</v>
      </c>
      <c r="J72" s="24"/>
      <c r="K72" s="24">
        <v>277</v>
      </c>
      <c r="L72" s="24">
        <f t="shared" si="33"/>
        <v>-2</v>
      </c>
      <c r="M72" s="24"/>
      <c r="N72" s="24"/>
      <c r="O72" s="24">
        <v>420</v>
      </c>
      <c r="P72" s="24">
        <f t="shared" si="22"/>
        <v>55</v>
      </c>
      <c r="Q72" s="4">
        <v>130</v>
      </c>
      <c r="R72" s="4">
        <f t="shared" si="34"/>
        <v>130</v>
      </c>
      <c r="S72" s="4">
        <f>AJ72*AK72</f>
        <v>120</v>
      </c>
      <c r="T72" s="4"/>
      <c r="U72" s="24"/>
      <c r="V72" s="24">
        <f t="shared" si="23"/>
        <v>13.818181818181818</v>
      </c>
      <c r="W72" s="24">
        <f t="shared" si="24"/>
        <v>11.636363636363637</v>
      </c>
      <c r="X72" s="24">
        <v>62</v>
      </c>
      <c r="Y72" s="24">
        <v>56</v>
      </c>
      <c r="Z72" s="24">
        <v>41</v>
      </c>
      <c r="AA72" s="24">
        <v>52</v>
      </c>
      <c r="AB72" s="24">
        <v>40</v>
      </c>
      <c r="AC72" s="24">
        <v>5</v>
      </c>
      <c r="AD72" s="24">
        <v>43</v>
      </c>
      <c r="AE72" s="24">
        <v>43.2</v>
      </c>
      <c r="AF72" s="24">
        <v>41</v>
      </c>
      <c r="AG72" s="24">
        <v>49</v>
      </c>
      <c r="AH72" s="24"/>
      <c r="AI72" s="24">
        <f>G72*R72</f>
        <v>130</v>
      </c>
      <c r="AJ72" s="7">
        <v>5</v>
      </c>
      <c r="AK72" s="9">
        <f>MROUND(R72, AJ72*AM72)/AJ72</f>
        <v>24</v>
      </c>
      <c r="AL72" s="24">
        <f>AK72*AJ72*G72</f>
        <v>120</v>
      </c>
      <c r="AM72" s="24">
        <v>12</v>
      </c>
      <c r="AN72" s="24">
        <v>84</v>
      </c>
      <c r="AO72" s="9">
        <f>AK72/AN72</f>
        <v>0.2857142857142857</v>
      </c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 spans="1:51" x14ac:dyDescent="0.25">
      <c r="A73" s="13" t="s">
        <v>126</v>
      </c>
      <c r="B73" s="24" t="s">
        <v>44</v>
      </c>
      <c r="C73" s="24"/>
      <c r="D73" s="24"/>
      <c r="E73" s="24"/>
      <c r="F73" s="24"/>
      <c r="G73" s="7">
        <v>0.14000000000000001</v>
      </c>
      <c r="H73" s="24">
        <v>180</v>
      </c>
      <c r="I73" s="24" t="s">
        <v>45</v>
      </c>
      <c r="J73" s="24"/>
      <c r="K73" s="24">
        <v>44</v>
      </c>
      <c r="L73" s="24">
        <f t="shared" si="33"/>
        <v>-44</v>
      </c>
      <c r="M73" s="24"/>
      <c r="N73" s="24"/>
      <c r="O73" s="13"/>
      <c r="P73" s="24">
        <f t="shared" si="22"/>
        <v>0</v>
      </c>
      <c r="Q73" s="22">
        <v>264</v>
      </c>
      <c r="R73" s="22">
        <v>264</v>
      </c>
      <c r="S73" s="4">
        <f>AJ73*AK73</f>
        <v>264</v>
      </c>
      <c r="T73" s="4"/>
      <c r="U73" s="24"/>
      <c r="V73" s="24" t="e">
        <f t="shared" si="23"/>
        <v>#DIV/0!</v>
      </c>
      <c r="W73" s="24" t="e">
        <f t="shared" si="24"/>
        <v>#DIV/0!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0.2</v>
      </c>
      <c r="AF73" s="24">
        <v>0</v>
      </c>
      <c r="AG73" s="24">
        <v>0</v>
      </c>
      <c r="AH73" s="13" t="s">
        <v>83</v>
      </c>
      <c r="AI73" s="24">
        <f>G73*R73</f>
        <v>36.96</v>
      </c>
      <c r="AJ73" s="7">
        <v>22</v>
      </c>
      <c r="AK73" s="9">
        <f>MROUND(R73, AJ73*AM73)/AJ73</f>
        <v>12</v>
      </c>
      <c r="AL73" s="24">
        <f>AK73*AJ73*G73</f>
        <v>36.96</v>
      </c>
      <c r="AM73" s="24">
        <v>12</v>
      </c>
      <c r="AN73" s="24">
        <v>84</v>
      </c>
      <c r="AO73" s="9">
        <f>AK73/AN73</f>
        <v>0.14285714285714285</v>
      </c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 spans="1:51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7"/>
      <c r="AK494" s="9"/>
      <c r="AL494" s="24"/>
      <c r="AM494" s="24"/>
      <c r="AN494" s="24"/>
      <c r="AO494" s="9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 spans="1:51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7"/>
      <c r="AK495" s="9"/>
      <c r="AL495" s="24"/>
      <c r="AM495" s="24"/>
      <c r="AN495" s="24"/>
      <c r="AO495" s="9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 spans="1:51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7"/>
      <c r="AK496" s="9"/>
      <c r="AL496" s="24"/>
      <c r="AM496" s="24"/>
      <c r="AN496" s="24"/>
      <c r="AO496" s="9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 spans="1:51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7"/>
      <c r="AK497" s="9"/>
      <c r="AL497" s="24"/>
      <c r="AM497" s="24"/>
      <c r="AN497" s="24"/>
      <c r="AO497" s="9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2025-09-18T07:20:09Z</dcterms:created>
  <dcterms:modified xsi:type="dcterms:W3CDTF">2025-09-19T10:31:06Z</dcterms:modified>
</cp:coreProperties>
</file>