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Аист ЗПФ НВ на погрузку с филиалами на 29,09,25\"/>
    </mc:Choice>
  </mc:AlternateContent>
  <xr:revisionPtr revIDLastSave="0" documentId="13_ncr:1_{432A628E-C25B-4972-B004-BD8369F1D3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P264" i="1"/>
  <c r="BO264" i="1"/>
  <c r="BN264" i="1"/>
  <c r="BM264" i="1"/>
  <c r="Z264" i="1"/>
  <c r="Z266" i="1" s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Z225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P217" i="1"/>
  <c r="BO216" i="1"/>
  <c r="BM216" i="1"/>
  <c r="Z216" i="1"/>
  <c r="Y216" i="1"/>
  <c r="P216" i="1"/>
  <c r="Y214" i="1"/>
  <c r="X214" i="1"/>
  <c r="Z213" i="1"/>
  <c r="X213" i="1"/>
  <c r="BO212" i="1"/>
  <c r="BM212" i="1"/>
  <c r="Z212" i="1"/>
  <c r="Y212" i="1"/>
  <c r="P212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BP193" i="1"/>
  <c r="BO193" i="1"/>
  <c r="BN193" i="1"/>
  <c r="BM193" i="1"/>
  <c r="Z193" i="1"/>
  <c r="Y193" i="1"/>
  <c r="Y195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P162" i="1"/>
  <c r="BO162" i="1"/>
  <c r="BN162" i="1"/>
  <c r="BM162" i="1"/>
  <c r="Z162" i="1"/>
  <c r="Z164" i="1" s="1"/>
  <c r="Y162" i="1"/>
  <c r="X158" i="1"/>
  <c r="Z157" i="1"/>
  <c r="X157" i="1"/>
  <c r="BO156" i="1"/>
  <c r="BM156" i="1"/>
  <c r="Z156" i="1"/>
  <c r="Y156" i="1"/>
  <c r="Y157" i="1" s="1"/>
  <c r="P156" i="1"/>
  <c r="X153" i="1"/>
  <c r="Z152" i="1"/>
  <c r="X152" i="1"/>
  <c r="BO151" i="1"/>
  <c r="BM151" i="1"/>
  <c r="Z151" i="1"/>
  <c r="Y151" i="1"/>
  <c r="Y152" i="1" s="1"/>
  <c r="P151" i="1"/>
  <c r="X148" i="1"/>
  <c r="Z147" i="1"/>
  <c r="X147" i="1"/>
  <c r="BO146" i="1"/>
  <c r="BM146" i="1"/>
  <c r="Z146" i="1"/>
  <c r="Y146" i="1"/>
  <c r="Y147" i="1" s="1"/>
  <c r="P146" i="1"/>
  <c r="X143" i="1"/>
  <c r="Z142" i="1"/>
  <c r="X142" i="1"/>
  <c r="BO141" i="1"/>
  <c r="BM141" i="1"/>
  <c r="Z141" i="1"/>
  <c r="Y141" i="1"/>
  <c r="Y142" i="1" s="1"/>
  <c r="P141" i="1"/>
  <c r="X138" i="1"/>
  <c r="X137" i="1"/>
  <c r="BO136" i="1"/>
  <c r="BM136" i="1"/>
  <c r="Z136" i="1"/>
  <c r="Y136" i="1"/>
  <c r="BP136" i="1" s="1"/>
  <c r="P136" i="1"/>
  <c r="BP135" i="1"/>
  <c r="BO135" i="1"/>
  <c r="BN135" i="1"/>
  <c r="BM135" i="1"/>
  <c r="Z135" i="1"/>
  <c r="Z137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4" i="1" s="1"/>
  <c r="Y38" i="1"/>
  <c r="Y45" i="1"/>
  <c r="Y288" i="1" s="1"/>
  <c r="Y64" i="1"/>
  <c r="Y70" i="1"/>
  <c r="Y75" i="1"/>
  <c r="Y87" i="1"/>
  <c r="Y96" i="1"/>
  <c r="Y103" i="1"/>
  <c r="Y112" i="1"/>
  <c r="Y116" i="1"/>
  <c r="Y126" i="1"/>
  <c r="Y131" i="1"/>
  <c r="Y138" i="1"/>
  <c r="Y143" i="1"/>
  <c r="Y148" i="1"/>
  <c r="Y153" i="1"/>
  <c r="Y158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H9" i="1"/>
  <c r="X285" i="1"/>
  <c r="X286" i="1"/>
  <c r="X288" i="1"/>
  <c r="BN29" i="1"/>
  <c r="Y285" i="1" s="1"/>
  <c r="BN34" i="1"/>
  <c r="BP34" i="1"/>
  <c r="Y286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29" i="1"/>
  <c r="BP129" i="1"/>
  <c r="BN136" i="1"/>
  <c r="BN141" i="1"/>
  <c r="BP141" i="1"/>
  <c r="BN146" i="1"/>
  <c r="BP146" i="1"/>
  <c r="BN151" i="1"/>
  <c r="BP151" i="1"/>
  <c r="BN156" i="1"/>
  <c r="BP156" i="1"/>
  <c r="Y164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BP194" i="1"/>
  <c r="BN194" i="1"/>
  <c r="Z203" i="1"/>
  <c r="Z289" i="1" s="1"/>
  <c r="Y209" i="1"/>
  <c r="Y213" i="1"/>
  <c r="BP212" i="1"/>
  <c r="BN212" i="1"/>
  <c r="Y220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C297" i="1" l="1"/>
  <c r="Y287" i="1"/>
  <c r="A297" i="1"/>
  <c r="X287" i="1"/>
  <c r="B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<sst xmlns="http://schemas.openxmlformats.org/spreadsheetml/2006/main" count="1271" uniqueCount="410">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</sst>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72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7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7" customWidth="1"/>
    <col min="19" max="19" width="6.140625" style="2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7" customWidth="1"/>
    <col min="25" max="25" width="11" style="267" customWidth="1"/>
    <col min="26" max="26" width="10" style="267" customWidth="1"/>
    <col min="27" max="27" width="11.5703125" style="267" customWidth="1"/>
    <col min="28" max="28" width="10.42578125" style="267" customWidth="1"/>
    <col min="29" max="29" width="30" style="2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7" customWidth="1"/>
    <col min="34" max="34" width="9.140625" style="267" customWidth="1"/>
    <col min="35" max="16384" width="9.140625" style="267"/>
  </cols>
  <sheetData>
    <row r="1" spans="1:32" s="271" customFormat="1" ht="45" customHeight="1" x14ac:dyDescent="0.2">
      <c r="A1" s="41"/>
      <c r="B1" s="41"/>
      <c r="C1" s="41"/>
      <c r="D1" s="427" t="s">
        <v>0</v>
      </c>
      <c r="E1" s="278"/>
      <c r="F1" s="278"/>
      <c r="G1" s="12" t="s">
        <v>1</v>
      </c>
      <c r="H1" s="427" t="s">
        <v>2</v>
      </c>
      <c r="I1" s="278"/>
      <c r="J1" s="278"/>
      <c r="K1" s="278"/>
      <c r="L1" s="278"/>
      <c r="M1" s="278"/>
      <c r="N1" s="278"/>
      <c r="O1" s="278"/>
      <c r="P1" s="278"/>
      <c r="Q1" s="278"/>
      <c r="R1" s="453" t="s">
        <v>3</v>
      </c>
      <c r="S1" s="278"/>
      <c r="T1" s="27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79"/>
      <c r="R2" s="279"/>
      <c r="S2" s="279"/>
      <c r="T2" s="279"/>
      <c r="U2" s="279"/>
      <c r="V2" s="279"/>
      <c r="W2" s="279"/>
      <c r="X2" s="16"/>
      <c r="Y2" s="16"/>
      <c r="Z2" s="16"/>
      <c r="AA2" s="16"/>
      <c r="AB2" s="51"/>
      <c r="AC2" s="51"/>
      <c r="AD2" s="51"/>
      <c r="AE2" s="51"/>
    </row>
    <row r="3" spans="1:32" s="2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79"/>
      <c r="Q3" s="279"/>
      <c r="R3" s="279"/>
      <c r="S3" s="279"/>
      <c r="T3" s="279"/>
      <c r="U3" s="279"/>
      <c r="V3" s="279"/>
      <c r="W3" s="279"/>
      <c r="X3" s="16"/>
      <c r="Y3" s="16"/>
      <c r="Z3" s="16"/>
      <c r="AA3" s="16"/>
      <c r="AB3" s="51"/>
      <c r="AC3" s="51"/>
      <c r="AD3" s="51"/>
      <c r="AE3" s="51"/>
    </row>
    <row r="4" spans="1:32" s="2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1" customFormat="1" ht="23.45" customHeight="1" x14ac:dyDescent="0.2">
      <c r="A5" s="407" t="s">
        <v>8</v>
      </c>
      <c r="B5" s="283"/>
      <c r="C5" s="284"/>
      <c r="D5" s="351"/>
      <c r="E5" s="353"/>
      <c r="F5" s="326" t="s">
        <v>9</v>
      </c>
      <c r="G5" s="284"/>
      <c r="H5" s="351"/>
      <c r="I5" s="352"/>
      <c r="J5" s="352"/>
      <c r="K5" s="352"/>
      <c r="L5" s="352"/>
      <c r="M5" s="353"/>
      <c r="N5" s="61"/>
      <c r="P5" s="24" t="s">
        <v>10</v>
      </c>
      <c r="Q5" s="304">
        <v>45922</v>
      </c>
      <c r="R5" s="305"/>
      <c r="T5" s="395" t="s">
        <v>11</v>
      </c>
      <c r="U5" s="396"/>
      <c r="V5" s="397" t="s">
        <v>12</v>
      </c>
      <c r="W5" s="305"/>
      <c r="AB5" s="51"/>
      <c r="AC5" s="51"/>
      <c r="AD5" s="51"/>
      <c r="AE5" s="51"/>
    </row>
    <row r="6" spans="1:32" s="271" customFormat="1" ht="24" customHeight="1" x14ac:dyDescent="0.2">
      <c r="A6" s="407" t="s">
        <v>13</v>
      </c>
      <c r="B6" s="283"/>
      <c r="C6" s="284"/>
      <c r="D6" s="354" t="s">
        <v>14</v>
      </c>
      <c r="E6" s="355"/>
      <c r="F6" s="355"/>
      <c r="G6" s="355"/>
      <c r="H6" s="355"/>
      <c r="I6" s="355"/>
      <c r="J6" s="355"/>
      <c r="K6" s="355"/>
      <c r="L6" s="355"/>
      <c r="M6" s="305"/>
      <c r="N6" s="62"/>
      <c r="P6" s="24" t="s">
        <v>15</v>
      </c>
      <c r="Q6" s="311" t="str">
        <f>IF(Q5=0," ",CHOOSE(WEEKDAY(Q5,2),"Понедельник","Вторник","Среда","Четверг","Пятница","Суббота","Воскресенье"))</f>
        <v>Понедельник</v>
      </c>
      <c r="R6" s="293"/>
      <c r="T6" s="400" t="s">
        <v>16</v>
      </c>
      <c r="U6" s="396"/>
      <c r="V6" s="359" t="s">
        <v>17</v>
      </c>
      <c r="W6" s="360"/>
      <c r="AB6" s="51"/>
      <c r="AC6" s="51"/>
      <c r="AD6" s="51"/>
      <c r="AE6" s="51"/>
    </row>
    <row r="7" spans="1:32" s="271" customFormat="1" ht="21.75" hidden="1" customHeight="1" x14ac:dyDescent="0.2">
      <c r="A7" s="55"/>
      <c r="B7" s="55"/>
      <c r="C7" s="55"/>
      <c r="D7" s="438" t="str">
        <f>IFERROR(VLOOKUP(DeliveryAddress,Table,3,0),1)</f>
        <v>1</v>
      </c>
      <c r="E7" s="439"/>
      <c r="F7" s="439"/>
      <c r="G7" s="439"/>
      <c r="H7" s="439"/>
      <c r="I7" s="439"/>
      <c r="J7" s="439"/>
      <c r="K7" s="439"/>
      <c r="L7" s="439"/>
      <c r="M7" s="399"/>
      <c r="N7" s="63"/>
      <c r="P7" s="24"/>
      <c r="Q7" s="42"/>
      <c r="R7" s="42"/>
      <c r="T7" s="279"/>
      <c r="U7" s="396"/>
      <c r="V7" s="361"/>
      <c r="W7" s="362"/>
      <c r="AB7" s="51"/>
      <c r="AC7" s="51"/>
      <c r="AD7" s="51"/>
      <c r="AE7" s="51"/>
    </row>
    <row r="8" spans="1:32" s="271" customFormat="1" ht="25.5" customHeight="1" x14ac:dyDescent="0.2">
      <c r="A8" s="313" t="s">
        <v>18</v>
      </c>
      <c r="B8" s="299"/>
      <c r="C8" s="300"/>
      <c r="D8" s="447" t="s">
        <v>19</v>
      </c>
      <c r="E8" s="448"/>
      <c r="F8" s="448"/>
      <c r="G8" s="448"/>
      <c r="H8" s="448"/>
      <c r="I8" s="448"/>
      <c r="J8" s="448"/>
      <c r="K8" s="448"/>
      <c r="L8" s="448"/>
      <c r="M8" s="449"/>
      <c r="N8" s="64"/>
      <c r="P8" s="24" t="s">
        <v>20</v>
      </c>
      <c r="Q8" s="398">
        <v>0.41666666666666669</v>
      </c>
      <c r="R8" s="399"/>
      <c r="T8" s="279"/>
      <c r="U8" s="396"/>
      <c r="V8" s="361"/>
      <c r="W8" s="362"/>
      <c r="AB8" s="51"/>
      <c r="AC8" s="51"/>
      <c r="AD8" s="51"/>
      <c r="AE8" s="51"/>
    </row>
    <row r="9" spans="1:32" s="271" customFormat="1" ht="39.950000000000003" customHeight="1" x14ac:dyDescent="0.2">
      <c r="A9" s="3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79"/>
      <c r="C9" s="279"/>
      <c r="D9" s="337"/>
      <c r="E9" s="338"/>
      <c r="F9" s="3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79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338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8"/>
      <c r="L9" s="338"/>
      <c r="M9" s="338"/>
      <c r="N9" s="272"/>
      <c r="P9" s="26" t="s">
        <v>21</v>
      </c>
      <c r="Q9" s="421"/>
      <c r="R9" s="331"/>
      <c r="T9" s="279"/>
      <c r="U9" s="396"/>
      <c r="V9" s="363"/>
      <c r="W9" s="364"/>
      <c r="X9" s="43"/>
      <c r="Y9" s="43"/>
      <c r="Z9" s="43"/>
      <c r="AA9" s="43"/>
      <c r="AB9" s="51"/>
      <c r="AC9" s="51"/>
      <c r="AD9" s="51"/>
      <c r="AE9" s="51"/>
    </row>
    <row r="10" spans="1:32" s="271" customFormat="1" ht="26.45" customHeight="1" x14ac:dyDescent="0.2">
      <c r="A10" s="3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79"/>
      <c r="C10" s="279"/>
      <c r="D10" s="337"/>
      <c r="E10" s="338"/>
      <c r="F10" s="3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79"/>
      <c r="H10" s="375" t="str">
        <f>IFERROR(VLOOKUP($D$10,Proxy,2,FALSE),"")</f>
        <v/>
      </c>
      <c r="I10" s="279"/>
      <c r="J10" s="279"/>
      <c r="K10" s="279"/>
      <c r="L10" s="279"/>
      <c r="M10" s="279"/>
      <c r="N10" s="270"/>
      <c r="P10" s="26" t="s">
        <v>22</v>
      </c>
      <c r="Q10" s="401"/>
      <c r="R10" s="402"/>
      <c r="U10" s="24" t="s">
        <v>23</v>
      </c>
      <c r="V10" s="457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2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2"/>
      <c r="R11" s="305"/>
      <c r="U11" s="24" t="s">
        <v>27</v>
      </c>
      <c r="V11" s="330" t="s">
        <v>28</v>
      </c>
      <c r="W11" s="331"/>
      <c r="X11" s="45"/>
      <c r="Y11" s="45"/>
      <c r="Z11" s="45"/>
      <c r="AA11" s="45"/>
      <c r="AB11" s="51"/>
      <c r="AC11" s="51"/>
      <c r="AD11" s="51"/>
      <c r="AE11" s="51"/>
    </row>
    <row r="12" spans="1:32" s="271" customFormat="1" ht="18.600000000000001" customHeight="1" x14ac:dyDescent="0.2">
      <c r="A12" s="403" t="s">
        <v>29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65"/>
      <c r="P12" s="24" t="s">
        <v>30</v>
      </c>
      <c r="Q12" s="398"/>
      <c r="R12" s="399"/>
      <c r="S12" s="23"/>
      <c r="U12" s="24"/>
      <c r="V12" s="278"/>
      <c r="W12" s="279"/>
      <c r="AB12" s="51"/>
      <c r="AC12" s="51"/>
      <c r="AD12" s="51"/>
      <c r="AE12" s="51"/>
    </row>
    <row r="13" spans="1:32" s="271" customFormat="1" ht="23.25" customHeight="1" x14ac:dyDescent="0.2">
      <c r="A13" s="403" t="s">
        <v>31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65"/>
      <c r="O13" s="26"/>
      <c r="P13" s="26" t="s">
        <v>32</v>
      </c>
      <c r="Q13" s="330"/>
      <c r="R13" s="3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1" customFormat="1" ht="18.600000000000001" customHeight="1" x14ac:dyDescent="0.2">
      <c r="A14" s="403" t="s">
        <v>33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1" customFormat="1" ht="22.5" customHeight="1" x14ac:dyDescent="0.2">
      <c r="A15" s="404" t="s">
        <v>34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66"/>
      <c r="P15" s="412" t="s">
        <v>35</v>
      </c>
      <c r="Q15" s="278"/>
      <c r="R15" s="278"/>
      <c r="S15" s="278"/>
      <c r="T15" s="27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3"/>
      <c r="Q16" s="413"/>
      <c r="R16" s="413"/>
      <c r="S16" s="413"/>
      <c r="T16" s="4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36</v>
      </c>
      <c r="B17" s="306" t="s">
        <v>37</v>
      </c>
      <c r="C17" s="408" t="s">
        <v>38</v>
      </c>
      <c r="D17" s="306" t="s">
        <v>39</v>
      </c>
      <c r="E17" s="315"/>
      <c r="F17" s="306" t="s">
        <v>40</v>
      </c>
      <c r="G17" s="306" t="s">
        <v>41</v>
      </c>
      <c r="H17" s="306" t="s">
        <v>42</v>
      </c>
      <c r="I17" s="306" t="s">
        <v>43</v>
      </c>
      <c r="J17" s="306" t="s">
        <v>44</v>
      </c>
      <c r="K17" s="306" t="s">
        <v>45</v>
      </c>
      <c r="L17" s="306" t="s">
        <v>46</v>
      </c>
      <c r="M17" s="306" t="s">
        <v>47</v>
      </c>
      <c r="N17" s="306" t="s">
        <v>48</v>
      </c>
      <c r="O17" s="306" t="s">
        <v>49</v>
      </c>
      <c r="P17" s="306" t="s">
        <v>50</v>
      </c>
      <c r="Q17" s="428"/>
      <c r="R17" s="428"/>
      <c r="S17" s="428"/>
      <c r="T17" s="315"/>
      <c r="U17" s="294" t="s">
        <v>51</v>
      </c>
      <c r="V17" s="284"/>
      <c r="W17" s="306" t="s">
        <v>52</v>
      </c>
      <c r="X17" s="306" t="s">
        <v>53</v>
      </c>
      <c r="Y17" s="295" t="s">
        <v>54</v>
      </c>
      <c r="Z17" s="370" t="s">
        <v>55</v>
      </c>
      <c r="AA17" s="320" t="s">
        <v>56</v>
      </c>
      <c r="AB17" s="320" t="s">
        <v>57</v>
      </c>
      <c r="AC17" s="320" t="s">
        <v>58</v>
      </c>
      <c r="AD17" s="320" t="s">
        <v>59</v>
      </c>
      <c r="AE17" s="321"/>
      <c r="AF17" s="322"/>
      <c r="AG17" s="69"/>
      <c r="BD17" s="68" t="s">
        <v>60</v>
      </c>
    </row>
    <row r="18" spans="1:68" ht="14.25" customHeight="1" x14ac:dyDescent="0.2">
      <c r="A18" s="307"/>
      <c r="B18" s="307"/>
      <c r="C18" s="307"/>
      <c r="D18" s="316"/>
      <c r="E18" s="31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16"/>
      <c r="Q18" s="429"/>
      <c r="R18" s="429"/>
      <c r="S18" s="429"/>
      <c r="T18" s="317"/>
      <c r="U18" s="70" t="s">
        <v>61</v>
      </c>
      <c r="V18" s="70" t="s">
        <v>62</v>
      </c>
      <c r="W18" s="307"/>
      <c r="X18" s="307"/>
      <c r="Y18" s="296"/>
      <c r="Z18" s="371"/>
      <c r="AA18" s="376"/>
      <c r="AB18" s="376"/>
      <c r="AC18" s="376"/>
      <c r="AD18" s="323"/>
      <c r="AE18" s="324"/>
      <c r="AF18" s="325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1" t="s">
        <v>63</v>
      </c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69"/>
      <c r="AB20" s="269"/>
      <c r="AC20" s="269"/>
    </row>
    <row r="21" spans="1:68" ht="14.25" customHeight="1" x14ac:dyDescent="0.25">
      <c r="A21" s="280" t="s">
        <v>64</v>
      </c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68"/>
      <c r="AB21" s="268"/>
      <c r="AC21" s="26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2">
        <v>4607111035752</v>
      </c>
      <c r="E22" s="29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8"/>
      <c r="R22" s="288"/>
      <c r="S22" s="288"/>
      <c r="T22" s="289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0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91"/>
      <c r="P23" s="298" t="s">
        <v>73</v>
      </c>
      <c r="Q23" s="299"/>
      <c r="R23" s="299"/>
      <c r="S23" s="299"/>
      <c r="T23" s="299"/>
      <c r="U23" s="299"/>
      <c r="V23" s="30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91"/>
      <c r="P24" s="298" t="s">
        <v>73</v>
      </c>
      <c r="Q24" s="299"/>
      <c r="R24" s="299"/>
      <c r="S24" s="299"/>
      <c r="T24" s="299"/>
      <c r="U24" s="299"/>
      <c r="V24" s="30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1" t="s">
        <v>76</v>
      </c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69"/>
      <c r="AB26" s="269"/>
      <c r="AC26" s="269"/>
    </row>
    <row r="27" spans="1:68" ht="14.25" customHeight="1" x14ac:dyDescent="0.25">
      <c r="A27" s="280" t="s">
        <v>77</v>
      </c>
      <c r="B27" s="27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68"/>
      <c r="AB27" s="268"/>
      <c r="AC27" s="26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2">
        <v>4607111036537</v>
      </c>
      <c r="E28" s="29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8"/>
      <c r="R28" s="288"/>
      <c r="S28" s="288"/>
      <c r="T28" s="289"/>
      <c r="U28" s="34"/>
      <c r="V28" s="34"/>
      <c r="W28" s="35" t="s">
        <v>70</v>
      </c>
      <c r="X28" s="274">
        <v>42</v>
      </c>
      <c r="Y28" s="27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92">
        <v>4607111036605</v>
      </c>
      <c r="E29" s="29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8"/>
      <c r="R29" s="288"/>
      <c r="S29" s="288"/>
      <c r="T29" s="289"/>
      <c r="U29" s="34"/>
      <c r="V29" s="34"/>
      <c r="W29" s="35" t="s">
        <v>70</v>
      </c>
      <c r="X29" s="274">
        <v>42</v>
      </c>
      <c r="Y29" s="27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90"/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91"/>
      <c r="P30" s="298" t="s">
        <v>73</v>
      </c>
      <c r="Q30" s="299"/>
      <c r="R30" s="299"/>
      <c r="S30" s="299"/>
      <c r="T30" s="299"/>
      <c r="U30" s="299"/>
      <c r="V30" s="300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79"/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91"/>
      <c r="P31" s="298" t="s">
        <v>73</v>
      </c>
      <c r="Q31" s="299"/>
      <c r="R31" s="299"/>
      <c r="S31" s="299"/>
      <c r="T31" s="299"/>
      <c r="U31" s="299"/>
      <c r="V31" s="300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customHeight="1" x14ac:dyDescent="0.25">
      <c r="A32" s="281" t="s">
        <v>87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69"/>
      <c r="AB32" s="269"/>
      <c r="AC32" s="269"/>
    </row>
    <row r="33" spans="1:68" ht="14.25" customHeight="1" x14ac:dyDescent="0.25">
      <c r="A33" s="280" t="s">
        <v>64</v>
      </c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68"/>
      <c r="AB33" s="268"/>
      <c r="AC33" s="268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92">
        <v>4620207490075</v>
      </c>
      <c r="E34" s="29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7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8"/>
      <c r="R34" s="288"/>
      <c r="S34" s="288"/>
      <c r="T34" s="289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92">
        <v>4620207490174</v>
      </c>
      <c r="E35" s="29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8"/>
      <c r="R35" s="288"/>
      <c r="S35" s="288"/>
      <c r="T35" s="289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92">
        <v>4620207490044</v>
      </c>
      <c r="E36" s="29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8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8"/>
      <c r="R36" s="288"/>
      <c r="S36" s="288"/>
      <c r="T36" s="289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0"/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91"/>
      <c r="P37" s="298" t="s">
        <v>73</v>
      </c>
      <c r="Q37" s="299"/>
      <c r="R37" s="299"/>
      <c r="S37" s="299"/>
      <c r="T37" s="299"/>
      <c r="U37" s="299"/>
      <c r="V37" s="300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x14ac:dyDescent="0.2">
      <c r="A38" s="279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91"/>
      <c r="P38" s="298" t="s">
        <v>73</v>
      </c>
      <c r="Q38" s="299"/>
      <c r="R38" s="299"/>
      <c r="S38" s="299"/>
      <c r="T38" s="299"/>
      <c r="U38" s="299"/>
      <c r="V38" s="300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customHeight="1" x14ac:dyDescent="0.25">
      <c r="A39" s="281" t="s">
        <v>97</v>
      </c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69"/>
      <c r="AB39" s="269"/>
      <c r="AC39" s="269"/>
    </row>
    <row r="40" spans="1:68" ht="14.25" customHeight="1" x14ac:dyDescent="0.25">
      <c r="A40" s="280" t="s">
        <v>64</v>
      </c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68"/>
      <c r="AB40" s="268"/>
      <c r="AC40" s="268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92">
        <v>4607111039385</v>
      </c>
      <c r="E41" s="29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8"/>
      <c r="R41" s="288"/>
      <c r="S41" s="288"/>
      <c r="T41" s="289"/>
      <c r="U41" s="34"/>
      <c r="V41" s="34"/>
      <c r="W41" s="35" t="s">
        <v>70</v>
      </c>
      <c r="X41" s="274">
        <v>24</v>
      </c>
      <c r="Y41" s="275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2">
        <v>4607111038982</v>
      </c>
      <c r="E42" s="29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8"/>
      <c r="R42" s="288"/>
      <c r="S42" s="288"/>
      <c r="T42" s="289"/>
      <c r="U42" s="34"/>
      <c r="V42" s="34"/>
      <c r="W42" s="35" t="s">
        <v>70</v>
      </c>
      <c r="X42" s="274">
        <v>36</v>
      </c>
      <c r="Y42" s="275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92">
        <v>4607111039354</v>
      </c>
      <c r="E43" s="29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8"/>
      <c r="R43" s="288"/>
      <c r="S43" s="288"/>
      <c r="T43" s="289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92">
        <v>4607111039330</v>
      </c>
      <c r="E44" s="29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8"/>
      <c r="R44" s="288"/>
      <c r="S44" s="288"/>
      <c r="T44" s="289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0"/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91"/>
      <c r="P45" s="298" t="s">
        <v>73</v>
      </c>
      <c r="Q45" s="299"/>
      <c r="R45" s="299"/>
      <c r="S45" s="299"/>
      <c r="T45" s="299"/>
      <c r="U45" s="299"/>
      <c r="V45" s="300"/>
      <c r="W45" s="37" t="s">
        <v>70</v>
      </c>
      <c r="X45" s="276">
        <f>IFERROR(SUM(X41:X44),"0")</f>
        <v>60</v>
      </c>
      <c r="Y45" s="276">
        <f>IFERROR(SUM(Y41:Y44),"0")</f>
        <v>60</v>
      </c>
      <c r="Z45" s="276">
        <f>IFERROR(IF(Z41="",0,Z41),"0")+IFERROR(IF(Z42="",0,Z42),"0")+IFERROR(IF(Z43="",0,Z43),"0")+IFERROR(IF(Z44="",0,Z44),"0")</f>
        <v>0.93</v>
      </c>
      <c r="AA45" s="277"/>
      <c r="AB45" s="277"/>
      <c r="AC45" s="277"/>
    </row>
    <row r="46" spans="1:68" x14ac:dyDescent="0.2">
      <c r="A46" s="279"/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91"/>
      <c r="P46" s="298" t="s">
        <v>73</v>
      </c>
      <c r="Q46" s="299"/>
      <c r="R46" s="299"/>
      <c r="S46" s="299"/>
      <c r="T46" s="299"/>
      <c r="U46" s="299"/>
      <c r="V46" s="300"/>
      <c r="W46" s="37" t="s">
        <v>74</v>
      </c>
      <c r="X46" s="276">
        <f>IFERROR(SUMPRODUCT(X41:X44*H41:H44),"0")</f>
        <v>420</v>
      </c>
      <c r="Y46" s="276">
        <f>IFERROR(SUMPRODUCT(Y41:Y44*H41:H44),"0")</f>
        <v>420</v>
      </c>
      <c r="Z46" s="37"/>
      <c r="AA46" s="277"/>
      <c r="AB46" s="277"/>
      <c r="AC46" s="277"/>
    </row>
    <row r="47" spans="1:68" ht="16.5" customHeight="1" x14ac:dyDescent="0.25">
      <c r="A47" s="281" t="s">
        <v>108</v>
      </c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69"/>
      <c r="AB47" s="269"/>
      <c r="AC47" s="269"/>
    </row>
    <row r="48" spans="1:68" ht="14.25" customHeight="1" x14ac:dyDescent="0.25">
      <c r="A48" s="280" t="s">
        <v>64</v>
      </c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79"/>
      <c r="AA48" s="268"/>
      <c r="AB48" s="268"/>
      <c r="AC48" s="268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92">
        <v>4620207490822</v>
      </c>
      <c r="E49" s="29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8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8"/>
      <c r="R49" s="288"/>
      <c r="S49" s="288"/>
      <c r="T49" s="289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0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91"/>
      <c r="P50" s="298" t="s">
        <v>73</v>
      </c>
      <c r="Q50" s="299"/>
      <c r="R50" s="299"/>
      <c r="S50" s="299"/>
      <c r="T50" s="299"/>
      <c r="U50" s="299"/>
      <c r="V50" s="30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79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91"/>
      <c r="P51" s="298" t="s">
        <v>73</v>
      </c>
      <c r="Q51" s="299"/>
      <c r="R51" s="299"/>
      <c r="S51" s="299"/>
      <c r="T51" s="299"/>
      <c r="U51" s="299"/>
      <c r="V51" s="30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0" t="s">
        <v>112</v>
      </c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79"/>
      <c r="AA52" s="268"/>
      <c r="AB52" s="268"/>
      <c r="AC52" s="268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92">
        <v>4607111039743</v>
      </c>
      <c r="E53" s="29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1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8"/>
      <c r="R53" s="288"/>
      <c r="S53" s="288"/>
      <c r="T53" s="289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0"/>
      <c r="B54" s="27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91"/>
      <c r="P54" s="298" t="s">
        <v>73</v>
      </c>
      <c r="Q54" s="299"/>
      <c r="R54" s="299"/>
      <c r="S54" s="299"/>
      <c r="T54" s="299"/>
      <c r="U54" s="299"/>
      <c r="V54" s="30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79"/>
      <c r="B55" s="27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91"/>
      <c r="P55" s="298" t="s">
        <v>73</v>
      </c>
      <c r="Q55" s="299"/>
      <c r="R55" s="299"/>
      <c r="S55" s="299"/>
      <c r="T55" s="299"/>
      <c r="U55" s="299"/>
      <c r="V55" s="30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0" t="s">
        <v>77</v>
      </c>
      <c r="B56" s="27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79"/>
      <c r="AA56" s="268"/>
      <c r="AB56" s="268"/>
      <c r="AC56" s="268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92">
        <v>4607111039712</v>
      </c>
      <c r="E57" s="29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33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8"/>
      <c r="R57" s="288"/>
      <c r="S57" s="288"/>
      <c r="T57" s="289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0"/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91"/>
      <c r="P58" s="298" t="s">
        <v>73</v>
      </c>
      <c r="Q58" s="299"/>
      <c r="R58" s="299"/>
      <c r="S58" s="299"/>
      <c r="T58" s="299"/>
      <c r="U58" s="299"/>
      <c r="V58" s="30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79"/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91"/>
      <c r="P59" s="298" t="s">
        <v>73</v>
      </c>
      <c r="Q59" s="299"/>
      <c r="R59" s="299"/>
      <c r="S59" s="299"/>
      <c r="T59" s="299"/>
      <c r="U59" s="299"/>
      <c r="V59" s="30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0" t="s">
        <v>119</v>
      </c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68"/>
      <c r="AB60" s="268"/>
      <c r="AC60" s="268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92">
        <v>4607111037008</v>
      </c>
      <c r="E61" s="29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5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8"/>
      <c r="R61" s="288"/>
      <c r="S61" s="288"/>
      <c r="T61" s="289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92">
        <v>4607111037398</v>
      </c>
      <c r="E62" s="29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8"/>
      <c r="R62" s="288"/>
      <c r="S62" s="288"/>
      <c r="T62" s="289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0"/>
      <c r="B63" s="27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91"/>
      <c r="P63" s="298" t="s">
        <v>73</v>
      </c>
      <c r="Q63" s="299"/>
      <c r="R63" s="299"/>
      <c r="S63" s="299"/>
      <c r="T63" s="299"/>
      <c r="U63" s="299"/>
      <c r="V63" s="30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79"/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91"/>
      <c r="P64" s="298" t="s">
        <v>73</v>
      </c>
      <c r="Q64" s="299"/>
      <c r="R64" s="299"/>
      <c r="S64" s="299"/>
      <c r="T64" s="299"/>
      <c r="U64" s="299"/>
      <c r="V64" s="30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0" t="s">
        <v>125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68"/>
      <c r="AB65" s="268"/>
      <c r="AC65" s="268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92">
        <v>4607111039705</v>
      </c>
      <c r="E66" s="29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40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8"/>
      <c r="R66" s="288"/>
      <c r="S66" s="288"/>
      <c r="T66" s="289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2">
        <v>4607111039729</v>
      </c>
      <c r="E67" s="29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3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8"/>
      <c r="R67" s="288"/>
      <c r="S67" s="288"/>
      <c r="T67" s="289"/>
      <c r="U67" s="34"/>
      <c r="V67" s="34"/>
      <c r="W67" s="35" t="s">
        <v>70</v>
      </c>
      <c r="X67" s="274">
        <v>140</v>
      </c>
      <c r="Y67" s="275">
        <f>IFERROR(IF(X67="","",X67),"")</f>
        <v>140</v>
      </c>
      <c r="Z67" s="36">
        <f>IFERROR(IF(X67="","",X67*0.00941),"")</f>
        <v>1.3173999999999999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218.4</v>
      </c>
      <c r="BN67" s="67">
        <f>IFERROR(Y67*I67,"0")</f>
        <v>218.4</v>
      </c>
      <c r="BO67" s="67">
        <f>IFERROR(X67/J67,"0")</f>
        <v>1</v>
      </c>
      <c r="BP67" s="67">
        <f>IFERROR(Y67/J67,"0")</f>
        <v>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2">
        <v>4620207490228</v>
      </c>
      <c r="E68" s="29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41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8"/>
      <c r="R68" s="288"/>
      <c r="S68" s="288"/>
      <c r="T68" s="289"/>
      <c r="U68" s="34"/>
      <c r="V68" s="34"/>
      <c r="W68" s="35" t="s">
        <v>70</v>
      </c>
      <c r="X68" s="274">
        <v>140</v>
      </c>
      <c r="Y68" s="275">
        <f>IFERROR(IF(X68="","",X68),"")</f>
        <v>140</v>
      </c>
      <c r="Z68" s="36">
        <f>IFERROR(IF(X68="","",X68*0.00941),"")</f>
        <v>1.3173999999999999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218.4</v>
      </c>
      <c r="BN68" s="67">
        <f>IFERROR(Y68*I68,"0")</f>
        <v>218.4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90"/>
      <c r="B69" s="27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91"/>
      <c r="P69" s="298" t="s">
        <v>73</v>
      </c>
      <c r="Q69" s="299"/>
      <c r="R69" s="299"/>
      <c r="S69" s="299"/>
      <c r="T69" s="299"/>
      <c r="U69" s="299"/>
      <c r="V69" s="300"/>
      <c r="W69" s="37" t="s">
        <v>70</v>
      </c>
      <c r="X69" s="276">
        <f>IFERROR(SUM(X66:X68),"0")</f>
        <v>280</v>
      </c>
      <c r="Y69" s="276">
        <f>IFERROR(SUM(Y66:Y68),"0")</f>
        <v>280</v>
      </c>
      <c r="Z69" s="276">
        <f>IFERROR(IF(Z66="",0,Z66),"0")+IFERROR(IF(Z67="",0,Z67),"0")+IFERROR(IF(Z68="",0,Z68),"0")</f>
        <v>2.6347999999999998</v>
      </c>
      <c r="AA69" s="277"/>
      <c r="AB69" s="277"/>
      <c r="AC69" s="277"/>
    </row>
    <row r="70" spans="1:68" x14ac:dyDescent="0.2">
      <c r="A70" s="279"/>
      <c r="B70" s="279"/>
      <c r="C70" s="279"/>
      <c r="D70" s="279"/>
      <c r="E70" s="279"/>
      <c r="F70" s="279"/>
      <c r="G70" s="279"/>
      <c r="H70" s="279"/>
      <c r="I70" s="279"/>
      <c r="J70" s="279"/>
      <c r="K70" s="279"/>
      <c r="L70" s="279"/>
      <c r="M70" s="279"/>
      <c r="N70" s="279"/>
      <c r="O70" s="291"/>
      <c r="P70" s="298" t="s">
        <v>73</v>
      </c>
      <c r="Q70" s="299"/>
      <c r="R70" s="299"/>
      <c r="S70" s="299"/>
      <c r="T70" s="299"/>
      <c r="U70" s="299"/>
      <c r="V70" s="300"/>
      <c r="W70" s="37" t="s">
        <v>74</v>
      </c>
      <c r="X70" s="276">
        <f>IFERROR(SUMPRODUCT(X66:X68*H66:H68),"0")</f>
        <v>336</v>
      </c>
      <c r="Y70" s="276">
        <f>IFERROR(SUMPRODUCT(Y66:Y68*H66:H68),"0")</f>
        <v>336</v>
      </c>
      <c r="Z70" s="37"/>
      <c r="AA70" s="277"/>
      <c r="AB70" s="277"/>
      <c r="AC70" s="277"/>
    </row>
    <row r="71" spans="1:68" ht="16.5" customHeight="1" x14ac:dyDescent="0.25">
      <c r="A71" s="281" t="s">
        <v>135</v>
      </c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69"/>
      <c r="AB71" s="269"/>
      <c r="AC71" s="269"/>
    </row>
    <row r="72" spans="1:68" ht="14.25" customHeight="1" x14ac:dyDescent="0.25">
      <c r="A72" s="280" t="s">
        <v>64</v>
      </c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68"/>
      <c r="AB72" s="268"/>
      <c r="AC72" s="268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2">
        <v>4607111037411</v>
      </c>
      <c r="E73" s="29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6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8"/>
      <c r="R73" s="288"/>
      <c r="S73" s="288"/>
      <c r="T73" s="289"/>
      <c r="U73" s="34"/>
      <c r="V73" s="34"/>
      <c r="W73" s="35" t="s">
        <v>70</v>
      </c>
      <c r="X73" s="274">
        <v>54</v>
      </c>
      <c r="Y73" s="275">
        <f>IFERROR(IF(X73="","",X73),"")</f>
        <v>54</v>
      </c>
      <c r="Z73" s="36">
        <f>IFERROR(IF(X73="","",X73*0.00502),"")</f>
        <v>0.27107999999999999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151.9128</v>
      </c>
      <c r="BN73" s="67">
        <f>IFERROR(Y73*I73,"0")</f>
        <v>151.9128</v>
      </c>
      <c r="BO73" s="67">
        <f>IFERROR(X73/J73,"0")</f>
        <v>0.23076923076923078</v>
      </c>
      <c r="BP73" s="67">
        <f>IFERROR(Y73/J73,"0")</f>
        <v>0.23076923076923078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2">
        <v>4607111036728</v>
      </c>
      <c r="E74" s="29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8"/>
      <c r="R74" s="288"/>
      <c r="S74" s="288"/>
      <c r="T74" s="289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0"/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91"/>
      <c r="P75" s="298" t="s">
        <v>73</v>
      </c>
      <c r="Q75" s="299"/>
      <c r="R75" s="299"/>
      <c r="S75" s="299"/>
      <c r="T75" s="299"/>
      <c r="U75" s="299"/>
      <c r="V75" s="300"/>
      <c r="W75" s="37" t="s">
        <v>70</v>
      </c>
      <c r="X75" s="276">
        <f>IFERROR(SUM(X73:X74),"0")</f>
        <v>54</v>
      </c>
      <c r="Y75" s="276">
        <f>IFERROR(SUM(Y73:Y74),"0")</f>
        <v>54</v>
      </c>
      <c r="Z75" s="276">
        <f>IFERROR(IF(Z73="",0,Z73),"0")+IFERROR(IF(Z74="",0,Z74),"0")</f>
        <v>0.27107999999999999</v>
      </c>
      <c r="AA75" s="277"/>
      <c r="AB75" s="277"/>
      <c r="AC75" s="277"/>
    </row>
    <row r="76" spans="1:68" x14ac:dyDescent="0.2">
      <c r="A76" s="279"/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91"/>
      <c r="P76" s="298" t="s">
        <v>73</v>
      </c>
      <c r="Q76" s="299"/>
      <c r="R76" s="299"/>
      <c r="S76" s="299"/>
      <c r="T76" s="299"/>
      <c r="U76" s="299"/>
      <c r="V76" s="300"/>
      <c r="W76" s="37" t="s">
        <v>74</v>
      </c>
      <c r="X76" s="276">
        <f>IFERROR(SUMPRODUCT(X73:X74*H73:H74),"0")</f>
        <v>145.80000000000001</v>
      </c>
      <c r="Y76" s="276">
        <f>IFERROR(SUMPRODUCT(Y73:Y74*H73:H74),"0")</f>
        <v>145.80000000000001</v>
      </c>
      <c r="Z76" s="37"/>
      <c r="AA76" s="277"/>
      <c r="AB76" s="277"/>
      <c r="AC76" s="277"/>
    </row>
    <row r="77" spans="1:68" ht="16.5" customHeight="1" x14ac:dyDescent="0.25">
      <c r="A77" s="281" t="s">
        <v>142</v>
      </c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69"/>
      <c r="AB77" s="269"/>
      <c r="AC77" s="269"/>
    </row>
    <row r="78" spans="1:68" ht="14.25" customHeight="1" x14ac:dyDescent="0.25">
      <c r="A78" s="280" t="s">
        <v>125</v>
      </c>
      <c r="B78" s="279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68"/>
      <c r="AB78" s="268"/>
      <c r="AC78" s="268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2">
        <v>4607111033659</v>
      </c>
      <c r="E79" s="29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6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8"/>
      <c r="R79" s="288"/>
      <c r="S79" s="288"/>
      <c r="T79" s="289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0"/>
      <c r="B80" s="279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91"/>
      <c r="P80" s="298" t="s">
        <v>73</v>
      </c>
      <c r="Q80" s="299"/>
      <c r="R80" s="299"/>
      <c r="S80" s="299"/>
      <c r="T80" s="299"/>
      <c r="U80" s="299"/>
      <c r="V80" s="30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x14ac:dyDescent="0.2">
      <c r="A81" s="279"/>
      <c r="B81" s="279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91"/>
      <c r="P81" s="298" t="s">
        <v>73</v>
      </c>
      <c r="Q81" s="299"/>
      <c r="R81" s="299"/>
      <c r="S81" s="299"/>
      <c r="T81" s="299"/>
      <c r="U81" s="299"/>
      <c r="V81" s="30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customHeight="1" x14ac:dyDescent="0.25">
      <c r="A82" s="281" t="s">
        <v>146</v>
      </c>
      <c r="B82" s="279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69"/>
      <c r="AB82" s="269"/>
      <c r="AC82" s="269"/>
    </row>
    <row r="83" spans="1:68" ht="14.25" customHeight="1" x14ac:dyDescent="0.25">
      <c r="A83" s="280" t="s">
        <v>147</v>
      </c>
      <c r="B83" s="279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68"/>
      <c r="AB83" s="268"/>
      <c r="AC83" s="268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92">
        <v>4607111034120</v>
      </c>
      <c r="E84" s="29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6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8"/>
      <c r="R84" s="288"/>
      <c r="S84" s="288"/>
      <c r="T84" s="289"/>
      <c r="U84" s="34"/>
      <c r="V84" s="34"/>
      <c r="W84" s="35" t="s">
        <v>70</v>
      </c>
      <c r="X84" s="274">
        <v>56</v>
      </c>
      <c r="Y84" s="275">
        <f>IFERROR(IF(X84="","",X84),"")</f>
        <v>56</v>
      </c>
      <c r="Z84" s="36">
        <f>IFERROR(IF(X84="","",X84*0.01788),"")</f>
        <v>1.0012799999999999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241.00160000000002</v>
      </c>
      <c r="BN84" s="67">
        <f>IFERROR(Y84*I84,"0")</f>
        <v>241.00160000000002</v>
      </c>
      <c r="BO84" s="67">
        <f>IFERROR(X84/J84,"0")</f>
        <v>0.8</v>
      </c>
      <c r="BP84" s="67">
        <f>IFERROR(Y84/J84,"0")</f>
        <v>0.8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92">
        <v>4607111034137</v>
      </c>
      <c r="E85" s="29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2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8"/>
      <c r="R85" s="288"/>
      <c r="S85" s="288"/>
      <c r="T85" s="289"/>
      <c r="U85" s="34"/>
      <c r="V85" s="34"/>
      <c r="W85" s="35" t="s">
        <v>70</v>
      </c>
      <c r="X85" s="274">
        <v>56</v>
      </c>
      <c r="Y85" s="275">
        <f>IFERROR(IF(X85="","",X85),"")</f>
        <v>56</v>
      </c>
      <c r="Z85" s="36">
        <f>IFERROR(IF(X85="","",X85*0.01788),"")</f>
        <v>1.0012799999999999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241.00160000000002</v>
      </c>
      <c r="BN85" s="67">
        <f>IFERROR(Y85*I85,"0")</f>
        <v>241.00160000000002</v>
      </c>
      <c r="BO85" s="67">
        <f>IFERROR(X85/J85,"0")</f>
        <v>0.8</v>
      </c>
      <c r="BP85" s="67">
        <f>IFERROR(Y85/J85,"0")</f>
        <v>0.8</v>
      </c>
    </row>
    <row r="86" spans="1:68" x14ac:dyDescent="0.2">
      <c r="A86" s="290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91"/>
      <c r="P86" s="298" t="s">
        <v>73</v>
      </c>
      <c r="Q86" s="299"/>
      <c r="R86" s="299"/>
      <c r="S86" s="299"/>
      <c r="T86" s="299"/>
      <c r="U86" s="299"/>
      <c r="V86" s="300"/>
      <c r="W86" s="37" t="s">
        <v>70</v>
      </c>
      <c r="X86" s="276">
        <f>IFERROR(SUM(X84:X85),"0")</f>
        <v>112</v>
      </c>
      <c r="Y86" s="276">
        <f>IFERROR(SUM(Y84:Y85),"0")</f>
        <v>112</v>
      </c>
      <c r="Z86" s="276">
        <f>IFERROR(IF(Z84="",0,Z84),"0")+IFERROR(IF(Z85="",0,Z85),"0")</f>
        <v>2.0025599999999999</v>
      </c>
      <c r="AA86" s="277"/>
      <c r="AB86" s="277"/>
      <c r="AC86" s="277"/>
    </row>
    <row r="87" spans="1:68" x14ac:dyDescent="0.2">
      <c r="A87" s="279"/>
      <c r="B87" s="279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291"/>
      <c r="P87" s="298" t="s">
        <v>73</v>
      </c>
      <c r="Q87" s="299"/>
      <c r="R87" s="299"/>
      <c r="S87" s="299"/>
      <c r="T87" s="299"/>
      <c r="U87" s="299"/>
      <c r="V87" s="300"/>
      <c r="W87" s="37" t="s">
        <v>74</v>
      </c>
      <c r="X87" s="276">
        <f>IFERROR(SUMPRODUCT(X84:X85*H84:H85),"0")</f>
        <v>403.2</v>
      </c>
      <c r="Y87" s="276">
        <f>IFERROR(SUMPRODUCT(Y84:Y85*H84:H85),"0")</f>
        <v>403.2</v>
      </c>
      <c r="Z87" s="37"/>
      <c r="AA87" s="277"/>
      <c r="AB87" s="277"/>
      <c r="AC87" s="277"/>
    </row>
    <row r="88" spans="1:68" ht="16.5" customHeight="1" x14ac:dyDescent="0.25">
      <c r="A88" s="281" t="s">
        <v>154</v>
      </c>
      <c r="B88" s="279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69"/>
      <c r="AB88" s="269"/>
      <c r="AC88" s="269"/>
    </row>
    <row r="89" spans="1:68" ht="14.25" customHeight="1" x14ac:dyDescent="0.25">
      <c r="A89" s="280" t="s">
        <v>125</v>
      </c>
      <c r="B89" s="279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  <c r="N89" s="279"/>
      <c r="O89" s="279"/>
      <c r="P89" s="279"/>
      <c r="Q89" s="279"/>
      <c r="R89" s="279"/>
      <c r="S89" s="279"/>
      <c r="T89" s="279"/>
      <c r="U89" s="279"/>
      <c r="V89" s="279"/>
      <c r="W89" s="279"/>
      <c r="X89" s="279"/>
      <c r="Y89" s="279"/>
      <c r="Z89" s="279"/>
      <c r="AA89" s="268"/>
      <c r="AB89" s="268"/>
      <c r="AC89" s="268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92">
        <v>4620207491027</v>
      </c>
      <c r="E90" s="29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8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8"/>
      <c r="R90" s="288"/>
      <c r="S90" s="288"/>
      <c r="T90" s="289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92">
        <v>4620207491003</v>
      </c>
      <c r="E91" s="29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0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8"/>
      <c r="R91" s="288"/>
      <c r="S91" s="288"/>
      <c r="T91" s="289"/>
      <c r="U91" s="34"/>
      <c r="V91" s="34"/>
      <c r="W91" s="35" t="s">
        <v>70</v>
      </c>
      <c r="X91" s="274">
        <v>42</v>
      </c>
      <c r="Y91" s="275">
        <f t="shared" si="0"/>
        <v>42</v>
      </c>
      <c r="Z91" s="36">
        <f t="shared" si="1"/>
        <v>0.75095999999999996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92">
        <v>4620207491034</v>
      </c>
      <c r="E92" s="29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44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8"/>
      <c r="R92" s="288"/>
      <c r="S92" s="288"/>
      <c r="T92" s="289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92">
        <v>4620207491010</v>
      </c>
      <c r="E93" s="29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34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8"/>
      <c r="R93" s="288"/>
      <c r="S93" s="288"/>
      <c r="T93" s="289"/>
      <c r="U93" s="34"/>
      <c r="V93" s="34"/>
      <c r="W93" s="35" t="s">
        <v>70</v>
      </c>
      <c r="X93" s="274">
        <v>70</v>
      </c>
      <c r="Y93" s="275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92">
        <v>4607111035028</v>
      </c>
      <c r="E94" s="29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4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8"/>
      <c r="R94" s="288"/>
      <c r="S94" s="288"/>
      <c r="T94" s="289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92">
        <v>4607111036407</v>
      </c>
      <c r="E95" s="29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8"/>
      <c r="R95" s="288"/>
      <c r="S95" s="288"/>
      <c r="T95" s="289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0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91"/>
      <c r="P96" s="298" t="s">
        <v>73</v>
      </c>
      <c r="Q96" s="299"/>
      <c r="R96" s="299"/>
      <c r="S96" s="299"/>
      <c r="T96" s="299"/>
      <c r="U96" s="299"/>
      <c r="V96" s="300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91"/>
      <c r="P97" s="298" t="s">
        <v>73</v>
      </c>
      <c r="Q97" s="299"/>
      <c r="R97" s="299"/>
      <c r="S97" s="299"/>
      <c r="T97" s="299"/>
      <c r="U97" s="299"/>
      <c r="V97" s="300"/>
      <c r="W97" s="37" t="s">
        <v>74</v>
      </c>
      <c r="X97" s="276">
        <f>IFERROR(SUMPRODUCT(X90:X95*H90:H95),"0")</f>
        <v>403.2</v>
      </c>
      <c r="Y97" s="276">
        <f>IFERROR(SUMPRODUCT(Y90:Y95*H90:H95),"0")</f>
        <v>403.2</v>
      </c>
      <c r="Z97" s="37"/>
      <c r="AA97" s="277"/>
      <c r="AB97" s="277"/>
      <c r="AC97" s="277"/>
    </row>
    <row r="98" spans="1:68" ht="16.5" customHeight="1" x14ac:dyDescent="0.25">
      <c r="A98" s="281" t="s">
        <v>169</v>
      </c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69"/>
      <c r="AB98" s="269"/>
      <c r="AC98" s="269"/>
    </row>
    <row r="99" spans="1:68" ht="14.25" customHeight="1" x14ac:dyDescent="0.25">
      <c r="A99" s="280" t="s">
        <v>119</v>
      </c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68"/>
      <c r="AB99" s="268"/>
      <c r="AC99" s="268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92">
        <v>4607025784012</v>
      </c>
      <c r="E100" s="29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8"/>
      <c r="R100" s="288"/>
      <c r="S100" s="288"/>
      <c r="T100" s="289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92">
        <v>4607025784319</v>
      </c>
      <c r="E101" s="29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8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8"/>
      <c r="R101" s="288"/>
      <c r="S101" s="288"/>
      <c r="T101" s="289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0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91"/>
      <c r="P102" s="298" t="s">
        <v>73</v>
      </c>
      <c r="Q102" s="299"/>
      <c r="R102" s="299"/>
      <c r="S102" s="299"/>
      <c r="T102" s="299"/>
      <c r="U102" s="299"/>
      <c r="V102" s="30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91"/>
      <c r="P103" s="298" t="s">
        <v>73</v>
      </c>
      <c r="Q103" s="299"/>
      <c r="R103" s="299"/>
      <c r="S103" s="299"/>
      <c r="T103" s="299"/>
      <c r="U103" s="299"/>
      <c r="V103" s="30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81" t="s">
        <v>175</v>
      </c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69"/>
      <c r="AB104" s="269"/>
      <c r="AC104" s="269"/>
    </row>
    <row r="105" spans="1:68" ht="14.25" customHeight="1" x14ac:dyDescent="0.25">
      <c r="A105" s="280" t="s">
        <v>64</v>
      </c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68"/>
      <c r="AB105" s="268"/>
      <c r="AC105" s="268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2">
        <v>4620207491157</v>
      </c>
      <c r="E106" s="29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4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8"/>
      <c r="R106" s="288"/>
      <c r="S106" s="288"/>
      <c r="T106" s="289"/>
      <c r="U106" s="34"/>
      <c r="V106" s="34"/>
      <c r="W106" s="35" t="s">
        <v>70</v>
      </c>
      <c r="X106" s="274">
        <v>36</v>
      </c>
      <c r="Y106" s="275">
        <f>IFERROR(IF(X106="","",X106),"")</f>
        <v>36</v>
      </c>
      <c r="Z106" s="36">
        <f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262.08</v>
      </c>
      <c r="BN106" s="67">
        <f>IFERROR(Y106*I106,"0")</f>
        <v>262.08</v>
      </c>
      <c r="BO106" s="67">
        <f>IFERROR(X106/J106,"0")</f>
        <v>0.42857142857142855</v>
      </c>
      <c r="BP106" s="67">
        <f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2">
        <v>4607111039262</v>
      </c>
      <c r="E107" s="29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8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8"/>
      <c r="R107" s="288"/>
      <c r="S107" s="288"/>
      <c r="T107" s="289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2">
        <v>4607111039248</v>
      </c>
      <c r="E108" s="29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8"/>
      <c r="R108" s="288"/>
      <c r="S108" s="288"/>
      <c r="T108" s="289"/>
      <c r="U108" s="34"/>
      <c r="V108" s="34"/>
      <c r="W108" s="35" t="s">
        <v>70</v>
      </c>
      <c r="X108" s="274">
        <v>84</v>
      </c>
      <c r="Y108" s="275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2">
        <v>4607111039293</v>
      </c>
      <c r="E109" s="29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8"/>
      <c r="R109" s="288"/>
      <c r="S109" s="288"/>
      <c r="T109" s="289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2">
        <v>4607111039279</v>
      </c>
      <c r="E110" s="29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4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8"/>
      <c r="R110" s="288"/>
      <c r="S110" s="288"/>
      <c r="T110" s="289"/>
      <c r="U110" s="34"/>
      <c r="V110" s="34"/>
      <c r="W110" s="35" t="s">
        <v>70</v>
      </c>
      <c r="X110" s="274">
        <v>48</v>
      </c>
      <c r="Y110" s="275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90"/>
      <c r="B111" s="279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91"/>
      <c r="P111" s="298" t="s">
        <v>73</v>
      </c>
      <c r="Q111" s="299"/>
      <c r="R111" s="299"/>
      <c r="S111" s="299"/>
      <c r="T111" s="299"/>
      <c r="U111" s="299"/>
      <c r="V111" s="300"/>
      <c r="W111" s="37" t="s">
        <v>70</v>
      </c>
      <c r="X111" s="276">
        <f>IFERROR(SUM(X106:X110),"0")</f>
        <v>168</v>
      </c>
      <c r="Y111" s="276">
        <f>IFERROR(SUM(Y106:Y110),"0")</f>
        <v>168</v>
      </c>
      <c r="Z111" s="276">
        <f>IFERROR(IF(Z106="",0,Z106),"0")+IFERROR(IF(Z107="",0,Z107),"0")+IFERROR(IF(Z108="",0,Z108),"0")+IFERROR(IF(Z109="",0,Z109),"0")+IFERROR(IF(Z110="",0,Z110),"0")</f>
        <v>2.6040000000000001</v>
      </c>
      <c r="AA111" s="277"/>
      <c r="AB111" s="277"/>
      <c r="AC111" s="277"/>
    </row>
    <row r="112" spans="1:68" x14ac:dyDescent="0.2">
      <c r="A112" s="279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91"/>
      <c r="P112" s="298" t="s">
        <v>73</v>
      </c>
      <c r="Q112" s="299"/>
      <c r="R112" s="299"/>
      <c r="S112" s="299"/>
      <c r="T112" s="299"/>
      <c r="U112" s="299"/>
      <c r="V112" s="300"/>
      <c r="W112" s="37" t="s">
        <v>74</v>
      </c>
      <c r="X112" s="276">
        <f>IFERROR(SUMPRODUCT(X106:X110*H106:H110),"0")</f>
        <v>1176</v>
      </c>
      <c r="Y112" s="276">
        <f>IFERROR(SUMPRODUCT(Y106:Y110*H106:H110),"0")</f>
        <v>1176</v>
      </c>
      <c r="Z112" s="37"/>
      <c r="AA112" s="277"/>
      <c r="AB112" s="277"/>
      <c r="AC112" s="277"/>
    </row>
    <row r="113" spans="1:68" ht="14.25" customHeight="1" x14ac:dyDescent="0.25">
      <c r="A113" s="280" t="s">
        <v>125</v>
      </c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68"/>
      <c r="AB113" s="268"/>
      <c r="AC113" s="268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2">
        <v>4620207490983</v>
      </c>
      <c r="E114" s="29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37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8"/>
      <c r="R114" s="288"/>
      <c r="S114" s="288"/>
      <c r="T114" s="289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0"/>
      <c r="B115" s="279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79"/>
      <c r="N115" s="279"/>
      <c r="O115" s="291"/>
      <c r="P115" s="298" t="s">
        <v>73</v>
      </c>
      <c r="Q115" s="299"/>
      <c r="R115" s="299"/>
      <c r="S115" s="299"/>
      <c r="T115" s="299"/>
      <c r="U115" s="299"/>
      <c r="V115" s="30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x14ac:dyDescent="0.2">
      <c r="A116" s="279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91"/>
      <c r="P116" s="298" t="s">
        <v>73</v>
      </c>
      <c r="Q116" s="299"/>
      <c r="R116" s="299"/>
      <c r="S116" s="299"/>
      <c r="T116" s="299"/>
      <c r="U116" s="299"/>
      <c r="V116" s="30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customHeight="1" x14ac:dyDescent="0.25">
      <c r="A117" s="280" t="s">
        <v>190</v>
      </c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  <c r="S117" s="279"/>
      <c r="T117" s="279"/>
      <c r="U117" s="279"/>
      <c r="V117" s="279"/>
      <c r="W117" s="279"/>
      <c r="X117" s="279"/>
      <c r="Y117" s="279"/>
      <c r="Z117" s="279"/>
      <c r="AA117" s="268"/>
      <c r="AB117" s="268"/>
      <c r="AC117" s="268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2">
        <v>4620207491140</v>
      </c>
      <c r="E118" s="29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14" t="s">
        <v>193</v>
      </c>
      <c r="Q118" s="288"/>
      <c r="R118" s="288"/>
      <c r="S118" s="288"/>
      <c r="T118" s="289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0"/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91"/>
      <c r="P119" s="298" t="s">
        <v>73</v>
      </c>
      <c r="Q119" s="299"/>
      <c r="R119" s="299"/>
      <c r="S119" s="299"/>
      <c r="T119" s="299"/>
      <c r="U119" s="299"/>
      <c r="V119" s="30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79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91"/>
      <c r="P120" s="298" t="s">
        <v>73</v>
      </c>
      <c r="Q120" s="299"/>
      <c r="R120" s="299"/>
      <c r="S120" s="299"/>
      <c r="T120" s="299"/>
      <c r="U120" s="299"/>
      <c r="V120" s="30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81" t="s">
        <v>195</v>
      </c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69"/>
      <c r="AB121" s="269"/>
      <c r="AC121" s="269"/>
    </row>
    <row r="122" spans="1:68" ht="14.25" customHeight="1" x14ac:dyDescent="0.25">
      <c r="A122" s="280" t="s">
        <v>125</v>
      </c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68"/>
      <c r="AB122" s="268"/>
      <c r="AC122" s="268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2">
        <v>4607111034014</v>
      </c>
      <c r="E123" s="29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34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8"/>
      <c r="R123" s="288"/>
      <c r="S123" s="288"/>
      <c r="T123" s="289"/>
      <c r="U123" s="34"/>
      <c r="V123" s="34"/>
      <c r="W123" s="35" t="s">
        <v>70</v>
      </c>
      <c r="X123" s="274">
        <v>70</v>
      </c>
      <c r="Y123" s="275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2">
        <v>4607111033994</v>
      </c>
      <c r="E124" s="29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2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8"/>
      <c r="R124" s="288"/>
      <c r="S124" s="288"/>
      <c r="T124" s="289"/>
      <c r="U124" s="34"/>
      <c r="V124" s="34"/>
      <c r="W124" s="35" t="s">
        <v>70</v>
      </c>
      <c r="X124" s="274">
        <v>70</v>
      </c>
      <c r="Y124" s="275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90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91"/>
      <c r="P125" s="298" t="s">
        <v>73</v>
      </c>
      <c r="Q125" s="299"/>
      <c r="R125" s="299"/>
      <c r="S125" s="299"/>
      <c r="T125" s="299"/>
      <c r="U125" s="299"/>
      <c r="V125" s="300"/>
      <c r="W125" s="37" t="s">
        <v>70</v>
      </c>
      <c r="X125" s="276">
        <f>IFERROR(SUM(X123:X124),"0")</f>
        <v>140</v>
      </c>
      <c r="Y125" s="276">
        <f>IFERROR(SUM(Y123:Y124),"0")</f>
        <v>140</v>
      </c>
      <c r="Z125" s="276">
        <f>IFERROR(IF(Z123="",0,Z123),"0")+IFERROR(IF(Z124="",0,Z124),"0")</f>
        <v>2.5032000000000001</v>
      </c>
      <c r="AA125" s="277"/>
      <c r="AB125" s="277"/>
      <c r="AC125" s="277"/>
    </row>
    <row r="126" spans="1:68" x14ac:dyDescent="0.2">
      <c r="A126" s="279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91"/>
      <c r="P126" s="298" t="s">
        <v>73</v>
      </c>
      <c r="Q126" s="299"/>
      <c r="R126" s="299"/>
      <c r="S126" s="299"/>
      <c r="T126" s="299"/>
      <c r="U126" s="299"/>
      <c r="V126" s="300"/>
      <c r="W126" s="37" t="s">
        <v>74</v>
      </c>
      <c r="X126" s="276">
        <f>IFERROR(SUMPRODUCT(X123:X124*H123:H124),"0")</f>
        <v>420</v>
      </c>
      <c r="Y126" s="276">
        <f>IFERROR(SUMPRODUCT(Y123:Y124*H123:H124),"0")</f>
        <v>420</v>
      </c>
      <c r="Z126" s="37"/>
      <c r="AA126" s="277"/>
      <c r="AB126" s="277"/>
      <c r="AC126" s="277"/>
    </row>
    <row r="127" spans="1:68" ht="16.5" customHeight="1" x14ac:dyDescent="0.25">
      <c r="A127" s="281" t="s">
        <v>201</v>
      </c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69"/>
      <c r="AB127" s="269"/>
      <c r="AC127" s="269"/>
    </row>
    <row r="128" spans="1:68" ht="14.25" customHeight="1" x14ac:dyDescent="0.25">
      <c r="A128" s="280" t="s">
        <v>125</v>
      </c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68"/>
      <c r="AB128" s="268"/>
      <c r="AC128" s="268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2">
        <v>4607111039095</v>
      </c>
      <c r="E129" s="29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8"/>
      <c r="R129" s="288"/>
      <c r="S129" s="288"/>
      <c r="T129" s="289"/>
      <c r="U129" s="34"/>
      <c r="V129" s="34"/>
      <c r="W129" s="35" t="s">
        <v>70</v>
      </c>
      <c r="X129" s="274">
        <v>42</v>
      </c>
      <c r="Y129" s="275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2">
        <v>4607111034199</v>
      </c>
      <c r="E130" s="29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5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8"/>
      <c r="R130" s="288"/>
      <c r="S130" s="288"/>
      <c r="T130" s="289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0"/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91"/>
      <c r="P131" s="298" t="s">
        <v>73</v>
      </c>
      <c r="Q131" s="299"/>
      <c r="R131" s="299"/>
      <c r="S131" s="299"/>
      <c r="T131" s="299"/>
      <c r="U131" s="299"/>
      <c r="V131" s="300"/>
      <c r="W131" s="37" t="s">
        <v>70</v>
      </c>
      <c r="X131" s="276">
        <f>IFERROR(SUM(X129:X130),"0")</f>
        <v>84</v>
      </c>
      <c r="Y131" s="276">
        <f>IFERROR(SUM(Y129:Y130),"0")</f>
        <v>84</v>
      </c>
      <c r="Z131" s="276">
        <f>IFERROR(IF(Z129="",0,Z129),"0")+IFERROR(IF(Z130="",0,Z130),"0")</f>
        <v>1.5019199999999999</v>
      </c>
      <c r="AA131" s="277"/>
      <c r="AB131" s="277"/>
      <c r="AC131" s="277"/>
    </row>
    <row r="132" spans="1:68" x14ac:dyDescent="0.2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91"/>
      <c r="P132" s="298" t="s">
        <v>73</v>
      </c>
      <c r="Q132" s="299"/>
      <c r="R132" s="299"/>
      <c r="S132" s="299"/>
      <c r="T132" s="299"/>
      <c r="U132" s="299"/>
      <c r="V132" s="300"/>
      <c r="W132" s="37" t="s">
        <v>74</v>
      </c>
      <c r="X132" s="276">
        <f>IFERROR(SUMPRODUCT(X129:X130*H129:H130),"0")</f>
        <v>252</v>
      </c>
      <c r="Y132" s="276">
        <f>IFERROR(SUMPRODUCT(Y129:Y130*H129:H130),"0")</f>
        <v>252</v>
      </c>
      <c r="Z132" s="37"/>
      <c r="AA132" s="277"/>
      <c r="AB132" s="277"/>
      <c r="AC132" s="277"/>
    </row>
    <row r="133" spans="1:68" ht="16.5" customHeight="1" x14ac:dyDescent="0.25">
      <c r="A133" s="281" t="s">
        <v>208</v>
      </c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69"/>
      <c r="AB133" s="269"/>
      <c r="AC133" s="269"/>
    </row>
    <row r="134" spans="1:68" ht="14.25" customHeight="1" x14ac:dyDescent="0.25">
      <c r="A134" s="280" t="s">
        <v>125</v>
      </c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68"/>
      <c r="AB134" s="268"/>
      <c r="AC134" s="268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2">
        <v>4620207490914</v>
      </c>
      <c r="E135" s="29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39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8"/>
      <c r="R135" s="288"/>
      <c r="S135" s="288"/>
      <c r="T135" s="289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92">
        <v>4620207490853</v>
      </c>
      <c r="E136" s="29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8"/>
      <c r="R136" s="288"/>
      <c r="S136" s="288"/>
      <c r="T136" s="289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0"/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91"/>
      <c r="P137" s="298" t="s">
        <v>73</v>
      </c>
      <c r="Q137" s="299"/>
      <c r="R137" s="299"/>
      <c r="S137" s="299"/>
      <c r="T137" s="299"/>
      <c r="U137" s="299"/>
      <c r="V137" s="30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x14ac:dyDescent="0.2">
      <c r="A138" s="279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91"/>
      <c r="P138" s="298" t="s">
        <v>73</v>
      </c>
      <c r="Q138" s="299"/>
      <c r="R138" s="299"/>
      <c r="S138" s="299"/>
      <c r="T138" s="299"/>
      <c r="U138" s="299"/>
      <c r="V138" s="30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customHeight="1" x14ac:dyDescent="0.25">
      <c r="A139" s="281" t="s">
        <v>213</v>
      </c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69"/>
      <c r="AB139" s="269"/>
      <c r="AC139" s="269"/>
    </row>
    <row r="140" spans="1:68" ht="14.25" customHeight="1" x14ac:dyDescent="0.25">
      <c r="A140" s="280" t="s">
        <v>125</v>
      </c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68"/>
      <c r="AB140" s="268"/>
      <c r="AC140" s="268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92">
        <v>4607111035806</v>
      </c>
      <c r="E141" s="29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8"/>
      <c r="R141" s="288"/>
      <c r="S141" s="288"/>
      <c r="T141" s="289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0"/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91"/>
      <c r="P142" s="298" t="s">
        <v>73</v>
      </c>
      <c r="Q142" s="299"/>
      <c r="R142" s="299"/>
      <c r="S142" s="299"/>
      <c r="T142" s="299"/>
      <c r="U142" s="299"/>
      <c r="V142" s="30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79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91"/>
      <c r="P143" s="298" t="s">
        <v>73</v>
      </c>
      <c r="Q143" s="299"/>
      <c r="R143" s="299"/>
      <c r="S143" s="299"/>
      <c r="T143" s="299"/>
      <c r="U143" s="299"/>
      <c r="V143" s="30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81" t="s">
        <v>217</v>
      </c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69"/>
      <c r="AB144" s="269"/>
      <c r="AC144" s="269"/>
    </row>
    <row r="145" spans="1:68" ht="14.25" customHeight="1" x14ac:dyDescent="0.25">
      <c r="A145" s="280" t="s">
        <v>125</v>
      </c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68"/>
      <c r="AB145" s="268"/>
      <c r="AC145" s="268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92">
        <v>4607111039613</v>
      </c>
      <c r="E146" s="29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33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8"/>
      <c r="R146" s="288"/>
      <c r="S146" s="288"/>
      <c r="T146" s="289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0"/>
      <c r="B147" s="279"/>
      <c r="C147" s="279"/>
      <c r="D147" s="279"/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91"/>
      <c r="P147" s="298" t="s">
        <v>73</v>
      </c>
      <c r="Q147" s="299"/>
      <c r="R147" s="299"/>
      <c r="S147" s="299"/>
      <c r="T147" s="299"/>
      <c r="U147" s="299"/>
      <c r="V147" s="30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79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91"/>
      <c r="P148" s="298" t="s">
        <v>73</v>
      </c>
      <c r="Q148" s="299"/>
      <c r="R148" s="299"/>
      <c r="S148" s="299"/>
      <c r="T148" s="299"/>
      <c r="U148" s="299"/>
      <c r="V148" s="30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81" t="s">
        <v>220</v>
      </c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69"/>
      <c r="AB149" s="269"/>
      <c r="AC149" s="269"/>
    </row>
    <row r="150" spans="1:68" ht="14.25" customHeight="1" x14ac:dyDescent="0.25">
      <c r="A150" s="280" t="s">
        <v>190</v>
      </c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68"/>
      <c r="AB150" s="268"/>
      <c r="AC150" s="268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92">
        <v>4607111035646</v>
      </c>
      <c r="E151" s="29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3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8"/>
      <c r="R151" s="288"/>
      <c r="S151" s="288"/>
      <c r="T151" s="289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0"/>
      <c r="B152" s="279"/>
      <c r="C152" s="279"/>
      <c r="D152" s="279"/>
      <c r="E152" s="279"/>
      <c r="F152" s="279"/>
      <c r="G152" s="279"/>
      <c r="H152" s="279"/>
      <c r="I152" s="279"/>
      <c r="J152" s="279"/>
      <c r="K152" s="279"/>
      <c r="L152" s="279"/>
      <c r="M152" s="279"/>
      <c r="N152" s="279"/>
      <c r="O152" s="291"/>
      <c r="P152" s="298" t="s">
        <v>73</v>
      </c>
      <c r="Q152" s="299"/>
      <c r="R152" s="299"/>
      <c r="S152" s="299"/>
      <c r="T152" s="299"/>
      <c r="U152" s="299"/>
      <c r="V152" s="30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79"/>
      <c r="B153" s="279"/>
      <c r="C153" s="279"/>
      <c r="D153" s="279"/>
      <c r="E153" s="279"/>
      <c r="F153" s="279"/>
      <c r="G153" s="279"/>
      <c r="H153" s="279"/>
      <c r="I153" s="279"/>
      <c r="J153" s="279"/>
      <c r="K153" s="279"/>
      <c r="L153" s="279"/>
      <c r="M153" s="279"/>
      <c r="N153" s="279"/>
      <c r="O153" s="291"/>
      <c r="P153" s="298" t="s">
        <v>73</v>
      </c>
      <c r="Q153" s="299"/>
      <c r="R153" s="299"/>
      <c r="S153" s="299"/>
      <c r="T153" s="299"/>
      <c r="U153" s="299"/>
      <c r="V153" s="30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81" t="s">
        <v>225</v>
      </c>
      <c r="B154" s="279"/>
      <c r="C154" s="279"/>
      <c r="D154" s="279"/>
      <c r="E154" s="279"/>
      <c r="F154" s="279"/>
      <c r="G154" s="279"/>
      <c r="H154" s="279"/>
      <c r="I154" s="279"/>
      <c r="J154" s="279"/>
      <c r="K154" s="279"/>
      <c r="L154" s="279"/>
      <c r="M154" s="279"/>
      <c r="N154" s="279"/>
      <c r="O154" s="279"/>
      <c r="P154" s="279"/>
      <c r="Q154" s="279"/>
      <c r="R154" s="279"/>
      <c r="S154" s="279"/>
      <c r="T154" s="279"/>
      <c r="U154" s="279"/>
      <c r="V154" s="279"/>
      <c r="W154" s="279"/>
      <c r="X154" s="279"/>
      <c r="Y154" s="279"/>
      <c r="Z154" s="279"/>
      <c r="AA154" s="269"/>
      <c r="AB154" s="269"/>
      <c r="AC154" s="269"/>
    </row>
    <row r="155" spans="1:68" ht="14.25" customHeight="1" x14ac:dyDescent="0.25">
      <c r="A155" s="280" t="s">
        <v>125</v>
      </c>
      <c r="B155" s="279"/>
      <c r="C155" s="279"/>
      <c r="D155" s="279"/>
      <c r="E155" s="279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  <c r="S155" s="279"/>
      <c r="T155" s="279"/>
      <c r="U155" s="279"/>
      <c r="V155" s="279"/>
      <c r="W155" s="279"/>
      <c r="X155" s="279"/>
      <c r="Y155" s="279"/>
      <c r="Z155" s="279"/>
      <c r="AA155" s="268"/>
      <c r="AB155" s="268"/>
      <c r="AC155" s="268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92">
        <v>4607111036568</v>
      </c>
      <c r="E156" s="29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9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8"/>
      <c r="R156" s="288"/>
      <c r="S156" s="288"/>
      <c r="T156" s="289"/>
      <c r="U156" s="34"/>
      <c r="V156" s="34"/>
      <c r="W156" s="35" t="s">
        <v>70</v>
      </c>
      <c r="X156" s="274">
        <v>56</v>
      </c>
      <c r="Y156" s="275">
        <f>IFERROR(IF(X156="","",X156),"")</f>
        <v>56</v>
      </c>
      <c r="Z156" s="36">
        <f>IFERROR(IF(X156="","",X156*0.00941),"")</f>
        <v>0.52695999999999998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117.70079999999999</v>
      </c>
      <c r="BN156" s="67">
        <f>IFERROR(Y156*I156,"0")</f>
        <v>117.70079999999999</v>
      </c>
      <c r="BO156" s="67">
        <f>IFERROR(X156/J156,"0")</f>
        <v>0.4</v>
      </c>
      <c r="BP156" s="67">
        <f>IFERROR(Y156/J156,"0")</f>
        <v>0.4</v>
      </c>
    </row>
    <row r="157" spans="1:68" x14ac:dyDescent="0.2">
      <c r="A157" s="290"/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  <c r="O157" s="291"/>
      <c r="P157" s="298" t="s">
        <v>73</v>
      </c>
      <c r="Q157" s="299"/>
      <c r="R157" s="299"/>
      <c r="S157" s="299"/>
      <c r="T157" s="299"/>
      <c r="U157" s="299"/>
      <c r="V157" s="300"/>
      <c r="W157" s="37" t="s">
        <v>70</v>
      </c>
      <c r="X157" s="276">
        <f>IFERROR(SUM(X156:X156),"0")</f>
        <v>56</v>
      </c>
      <c r="Y157" s="276">
        <f>IFERROR(SUM(Y156:Y156),"0")</f>
        <v>56</v>
      </c>
      <c r="Z157" s="276">
        <f>IFERROR(IF(Z156="",0,Z156),"0")</f>
        <v>0.52695999999999998</v>
      </c>
      <c r="AA157" s="277"/>
      <c r="AB157" s="277"/>
      <c r="AC157" s="277"/>
    </row>
    <row r="158" spans="1:68" x14ac:dyDescent="0.2">
      <c r="A158" s="279"/>
      <c r="B158" s="279"/>
      <c r="C158" s="279"/>
      <c r="D158" s="279"/>
      <c r="E158" s="279"/>
      <c r="F158" s="279"/>
      <c r="G158" s="279"/>
      <c r="H158" s="279"/>
      <c r="I158" s="279"/>
      <c r="J158" s="279"/>
      <c r="K158" s="279"/>
      <c r="L158" s="279"/>
      <c r="M158" s="279"/>
      <c r="N158" s="279"/>
      <c r="O158" s="291"/>
      <c r="P158" s="298" t="s">
        <v>73</v>
      </c>
      <c r="Q158" s="299"/>
      <c r="R158" s="299"/>
      <c r="S158" s="299"/>
      <c r="T158" s="299"/>
      <c r="U158" s="299"/>
      <c r="V158" s="300"/>
      <c r="W158" s="37" t="s">
        <v>74</v>
      </c>
      <c r="X158" s="276">
        <f>IFERROR(SUMPRODUCT(X156:X156*H156:H156),"0")</f>
        <v>94.08</v>
      </c>
      <c r="Y158" s="276">
        <f>IFERROR(SUMPRODUCT(Y156:Y156*H156:H156),"0")</f>
        <v>94.08</v>
      </c>
      <c r="Z158" s="37"/>
      <c r="AA158" s="277"/>
      <c r="AB158" s="277"/>
      <c r="AC158" s="277"/>
    </row>
    <row r="159" spans="1:68" ht="27.75" customHeight="1" x14ac:dyDescent="0.2">
      <c r="A159" s="318" t="s">
        <v>229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1" t="s">
        <v>230</v>
      </c>
      <c r="B160" s="279"/>
      <c r="C160" s="279"/>
      <c r="D160" s="279"/>
      <c r="E160" s="279"/>
      <c r="F160" s="279"/>
      <c r="G160" s="279"/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279"/>
      <c r="AA160" s="269"/>
      <c r="AB160" s="269"/>
      <c r="AC160" s="269"/>
    </row>
    <row r="161" spans="1:68" ht="14.25" customHeight="1" x14ac:dyDescent="0.25">
      <c r="A161" s="280" t="s">
        <v>64</v>
      </c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79"/>
      <c r="S161" s="279"/>
      <c r="T161" s="279"/>
      <c r="U161" s="279"/>
      <c r="V161" s="279"/>
      <c r="W161" s="279"/>
      <c r="X161" s="279"/>
      <c r="Y161" s="279"/>
      <c r="Z161" s="279"/>
      <c r="AA161" s="268"/>
      <c r="AB161" s="268"/>
      <c r="AC161" s="268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92">
        <v>4607111036384</v>
      </c>
      <c r="E162" s="29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43" t="s">
        <v>233</v>
      </c>
      <c r="Q162" s="288"/>
      <c r="R162" s="288"/>
      <c r="S162" s="288"/>
      <c r="T162" s="289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92">
        <v>4607111036216</v>
      </c>
      <c r="E163" s="29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4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8"/>
      <c r="R163" s="288"/>
      <c r="S163" s="288"/>
      <c r="T163" s="289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0"/>
      <c r="B164" s="279"/>
      <c r="C164" s="279"/>
      <c r="D164" s="279"/>
      <c r="E164" s="279"/>
      <c r="F164" s="279"/>
      <c r="G164" s="279"/>
      <c r="H164" s="279"/>
      <c r="I164" s="279"/>
      <c r="J164" s="279"/>
      <c r="K164" s="279"/>
      <c r="L164" s="279"/>
      <c r="M164" s="279"/>
      <c r="N164" s="279"/>
      <c r="O164" s="291"/>
      <c r="P164" s="298" t="s">
        <v>73</v>
      </c>
      <c r="Q164" s="299"/>
      <c r="R164" s="299"/>
      <c r="S164" s="299"/>
      <c r="T164" s="299"/>
      <c r="U164" s="299"/>
      <c r="V164" s="300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79"/>
      <c r="B165" s="279"/>
      <c r="C165" s="279"/>
      <c r="D165" s="279"/>
      <c r="E165" s="279"/>
      <c r="F165" s="279"/>
      <c r="G165" s="279"/>
      <c r="H165" s="279"/>
      <c r="I165" s="279"/>
      <c r="J165" s="279"/>
      <c r="K165" s="279"/>
      <c r="L165" s="279"/>
      <c r="M165" s="279"/>
      <c r="N165" s="279"/>
      <c r="O165" s="291"/>
      <c r="P165" s="298" t="s">
        <v>73</v>
      </c>
      <c r="Q165" s="299"/>
      <c r="R165" s="299"/>
      <c r="S165" s="299"/>
      <c r="T165" s="299"/>
      <c r="U165" s="299"/>
      <c r="V165" s="300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18" t="s">
        <v>238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1" t="s">
        <v>239</v>
      </c>
      <c r="B167" s="279"/>
      <c r="C167" s="279"/>
      <c r="D167" s="279"/>
      <c r="E167" s="279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79"/>
      <c r="S167" s="279"/>
      <c r="T167" s="279"/>
      <c r="U167" s="279"/>
      <c r="V167" s="279"/>
      <c r="W167" s="279"/>
      <c r="X167" s="279"/>
      <c r="Y167" s="279"/>
      <c r="Z167" s="279"/>
      <c r="AA167" s="269"/>
      <c r="AB167" s="269"/>
      <c r="AC167" s="269"/>
    </row>
    <row r="168" spans="1:68" ht="14.25" customHeight="1" x14ac:dyDescent="0.25">
      <c r="A168" s="280" t="s">
        <v>77</v>
      </c>
      <c r="B168" s="279"/>
      <c r="C168" s="279"/>
      <c r="D168" s="279"/>
      <c r="E168" s="279"/>
      <c r="F168" s="279"/>
      <c r="G168" s="279"/>
      <c r="H168" s="279"/>
      <c r="I168" s="279"/>
      <c r="J168" s="279"/>
      <c r="K168" s="279"/>
      <c r="L168" s="279"/>
      <c r="M168" s="279"/>
      <c r="N168" s="279"/>
      <c r="O168" s="279"/>
      <c r="P168" s="279"/>
      <c r="Q168" s="279"/>
      <c r="R168" s="279"/>
      <c r="S168" s="279"/>
      <c r="T168" s="279"/>
      <c r="U168" s="279"/>
      <c r="V168" s="279"/>
      <c r="W168" s="279"/>
      <c r="X168" s="279"/>
      <c r="Y168" s="279"/>
      <c r="Z168" s="279"/>
      <c r="AA168" s="268"/>
      <c r="AB168" s="268"/>
      <c r="AC168" s="268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92">
        <v>4607111035691</v>
      </c>
      <c r="E169" s="29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41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8"/>
      <c r="R169" s="288"/>
      <c r="S169" s="288"/>
      <c r="T169" s="289"/>
      <c r="U169" s="34"/>
      <c r="V169" s="34"/>
      <c r="W169" s="35" t="s">
        <v>70</v>
      </c>
      <c r="X169" s="274">
        <v>42</v>
      </c>
      <c r="Y169" s="27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92">
        <v>4607111035721</v>
      </c>
      <c r="E170" s="29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45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8"/>
      <c r="R170" s="288"/>
      <c r="S170" s="288"/>
      <c r="T170" s="289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92">
        <v>4607111038487</v>
      </c>
      <c r="E171" s="29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43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8"/>
      <c r="R171" s="288"/>
      <c r="S171" s="288"/>
      <c r="T171" s="289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0"/>
      <c r="B172" s="279"/>
      <c r="C172" s="279"/>
      <c r="D172" s="279"/>
      <c r="E172" s="279"/>
      <c r="F172" s="279"/>
      <c r="G172" s="279"/>
      <c r="H172" s="279"/>
      <c r="I172" s="279"/>
      <c r="J172" s="279"/>
      <c r="K172" s="279"/>
      <c r="L172" s="279"/>
      <c r="M172" s="279"/>
      <c r="N172" s="279"/>
      <c r="O172" s="291"/>
      <c r="P172" s="298" t="s">
        <v>73</v>
      </c>
      <c r="Q172" s="299"/>
      <c r="R172" s="299"/>
      <c r="S172" s="299"/>
      <c r="T172" s="299"/>
      <c r="U172" s="299"/>
      <c r="V172" s="300"/>
      <c r="W172" s="37" t="s">
        <v>70</v>
      </c>
      <c r="X172" s="276">
        <f>IFERROR(SUM(X169:X171),"0")</f>
        <v>42</v>
      </c>
      <c r="Y172" s="276">
        <f>IFERROR(SUM(Y169:Y171),"0")</f>
        <v>42</v>
      </c>
      <c r="Z172" s="276">
        <f>IFERROR(IF(Z169="",0,Z169),"0")+IFERROR(IF(Z170="",0,Z170),"0")+IFERROR(IF(Z171="",0,Z171),"0")</f>
        <v>0.75095999999999996</v>
      </c>
      <c r="AA172" s="277"/>
      <c r="AB172" s="277"/>
      <c r="AC172" s="277"/>
    </row>
    <row r="173" spans="1:68" x14ac:dyDescent="0.2">
      <c r="A173" s="279"/>
      <c r="B173" s="279"/>
      <c r="C173" s="279"/>
      <c r="D173" s="279"/>
      <c r="E173" s="279"/>
      <c r="F173" s="279"/>
      <c r="G173" s="279"/>
      <c r="H173" s="279"/>
      <c r="I173" s="279"/>
      <c r="J173" s="279"/>
      <c r="K173" s="279"/>
      <c r="L173" s="279"/>
      <c r="M173" s="279"/>
      <c r="N173" s="279"/>
      <c r="O173" s="291"/>
      <c r="P173" s="298" t="s">
        <v>73</v>
      </c>
      <c r="Q173" s="299"/>
      <c r="R173" s="299"/>
      <c r="S173" s="299"/>
      <c r="T173" s="299"/>
      <c r="U173" s="299"/>
      <c r="V173" s="300"/>
      <c r="W173" s="37" t="s">
        <v>74</v>
      </c>
      <c r="X173" s="276">
        <f>IFERROR(SUMPRODUCT(X169:X171*H169:H171),"0")</f>
        <v>126</v>
      </c>
      <c r="Y173" s="276">
        <f>IFERROR(SUMPRODUCT(Y169:Y171*H169:H171),"0")</f>
        <v>126</v>
      </c>
      <c r="Z173" s="37"/>
      <c r="AA173" s="277"/>
      <c r="AB173" s="277"/>
      <c r="AC173" s="277"/>
    </row>
    <row r="174" spans="1:68" ht="14.25" customHeight="1" x14ac:dyDescent="0.25">
      <c r="A174" s="280" t="s">
        <v>249</v>
      </c>
      <c r="B174" s="279"/>
      <c r="C174" s="279"/>
      <c r="D174" s="279"/>
      <c r="E174" s="279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79"/>
      <c r="V174" s="279"/>
      <c r="W174" s="279"/>
      <c r="X174" s="279"/>
      <c r="Y174" s="279"/>
      <c r="Z174" s="279"/>
      <c r="AA174" s="268"/>
      <c r="AB174" s="268"/>
      <c r="AC174" s="268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92">
        <v>4680115885875</v>
      </c>
      <c r="E175" s="29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342" t="s">
        <v>254</v>
      </c>
      <c r="Q175" s="288"/>
      <c r="R175" s="288"/>
      <c r="S175" s="288"/>
      <c r="T175" s="289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0"/>
      <c r="B176" s="279"/>
      <c r="C176" s="279"/>
      <c r="D176" s="279"/>
      <c r="E176" s="279"/>
      <c r="F176" s="279"/>
      <c r="G176" s="279"/>
      <c r="H176" s="279"/>
      <c r="I176" s="279"/>
      <c r="J176" s="279"/>
      <c r="K176" s="279"/>
      <c r="L176" s="279"/>
      <c r="M176" s="279"/>
      <c r="N176" s="279"/>
      <c r="O176" s="291"/>
      <c r="P176" s="298" t="s">
        <v>73</v>
      </c>
      <c r="Q176" s="299"/>
      <c r="R176" s="299"/>
      <c r="S176" s="299"/>
      <c r="T176" s="299"/>
      <c r="U176" s="299"/>
      <c r="V176" s="30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79"/>
      <c r="B177" s="279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91"/>
      <c r="P177" s="298" t="s">
        <v>73</v>
      </c>
      <c r="Q177" s="299"/>
      <c r="R177" s="299"/>
      <c r="S177" s="299"/>
      <c r="T177" s="299"/>
      <c r="U177" s="299"/>
      <c r="V177" s="30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18" t="s">
        <v>257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1" t="s">
        <v>258</v>
      </c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69"/>
      <c r="AB179" s="269"/>
      <c r="AC179" s="269"/>
    </row>
    <row r="180" spans="1:68" ht="14.25" customHeight="1" x14ac:dyDescent="0.25">
      <c r="A180" s="280" t="s">
        <v>77</v>
      </c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79"/>
      <c r="S180" s="279"/>
      <c r="T180" s="279"/>
      <c r="U180" s="279"/>
      <c r="V180" s="279"/>
      <c r="W180" s="279"/>
      <c r="X180" s="279"/>
      <c r="Y180" s="279"/>
      <c r="Z180" s="279"/>
      <c r="AA180" s="268"/>
      <c r="AB180" s="268"/>
      <c r="AC180" s="268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92">
        <v>4620207491133</v>
      </c>
      <c r="E181" s="29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334" t="s">
        <v>261</v>
      </c>
      <c r="Q181" s="288"/>
      <c r="R181" s="288"/>
      <c r="S181" s="288"/>
      <c r="T181" s="289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0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91"/>
      <c r="P182" s="298" t="s">
        <v>73</v>
      </c>
      <c r="Q182" s="299"/>
      <c r="R182" s="299"/>
      <c r="S182" s="299"/>
      <c r="T182" s="299"/>
      <c r="U182" s="299"/>
      <c r="V182" s="30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x14ac:dyDescent="0.2">
      <c r="A183" s="279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91"/>
      <c r="P183" s="298" t="s">
        <v>73</v>
      </c>
      <c r="Q183" s="299"/>
      <c r="R183" s="299"/>
      <c r="S183" s="299"/>
      <c r="T183" s="299"/>
      <c r="U183" s="299"/>
      <c r="V183" s="30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customHeight="1" x14ac:dyDescent="0.25">
      <c r="A184" s="280" t="s">
        <v>125</v>
      </c>
      <c r="B184" s="279"/>
      <c r="C184" s="279"/>
      <c r="D184" s="279"/>
      <c r="E184" s="279"/>
      <c r="F184" s="279"/>
      <c r="G184" s="279"/>
      <c r="H184" s="279"/>
      <c r="I184" s="279"/>
      <c r="J184" s="279"/>
      <c r="K184" s="279"/>
      <c r="L184" s="279"/>
      <c r="M184" s="279"/>
      <c r="N184" s="279"/>
      <c r="O184" s="279"/>
      <c r="P184" s="279"/>
      <c r="Q184" s="279"/>
      <c r="R184" s="279"/>
      <c r="S184" s="279"/>
      <c r="T184" s="279"/>
      <c r="U184" s="279"/>
      <c r="V184" s="279"/>
      <c r="W184" s="279"/>
      <c r="X184" s="279"/>
      <c r="Y184" s="279"/>
      <c r="Z184" s="279"/>
      <c r="AA184" s="268"/>
      <c r="AB184" s="268"/>
      <c r="AC184" s="268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92">
        <v>4620207490198</v>
      </c>
      <c r="E185" s="29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8"/>
      <c r="R185" s="288"/>
      <c r="S185" s="288"/>
      <c r="T185" s="289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92">
        <v>4620207490235</v>
      </c>
      <c r="E186" s="29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32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8"/>
      <c r="R186" s="288"/>
      <c r="S186" s="288"/>
      <c r="T186" s="289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92">
        <v>4620207490259</v>
      </c>
      <c r="E187" s="29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8"/>
      <c r="R187" s="288"/>
      <c r="S187" s="288"/>
      <c r="T187" s="289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92">
        <v>4620207490143</v>
      </c>
      <c r="E188" s="29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8"/>
      <c r="R188" s="288"/>
      <c r="S188" s="288"/>
      <c r="T188" s="289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0"/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91"/>
      <c r="P189" s="298" t="s">
        <v>73</v>
      </c>
      <c r="Q189" s="299"/>
      <c r="R189" s="299"/>
      <c r="S189" s="299"/>
      <c r="T189" s="299"/>
      <c r="U189" s="299"/>
      <c r="V189" s="30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79"/>
      <c r="B190" s="279"/>
      <c r="C190" s="279"/>
      <c r="D190" s="279"/>
      <c r="E190" s="279"/>
      <c r="F190" s="279"/>
      <c r="G190" s="279"/>
      <c r="H190" s="279"/>
      <c r="I190" s="279"/>
      <c r="J190" s="279"/>
      <c r="K190" s="279"/>
      <c r="L190" s="279"/>
      <c r="M190" s="279"/>
      <c r="N190" s="279"/>
      <c r="O190" s="291"/>
      <c r="P190" s="298" t="s">
        <v>73</v>
      </c>
      <c r="Q190" s="299"/>
      <c r="R190" s="299"/>
      <c r="S190" s="299"/>
      <c r="T190" s="299"/>
      <c r="U190" s="299"/>
      <c r="V190" s="30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81" t="s">
        <v>274</v>
      </c>
      <c r="B191" s="279"/>
      <c r="C191" s="279"/>
      <c r="D191" s="279"/>
      <c r="E191" s="279"/>
      <c r="F191" s="279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69"/>
      <c r="AB191" s="269"/>
      <c r="AC191" s="269"/>
    </row>
    <row r="192" spans="1:68" ht="14.25" customHeight="1" x14ac:dyDescent="0.25">
      <c r="A192" s="280" t="s">
        <v>64</v>
      </c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279"/>
      <c r="AA192" s="268"/>
      <c r="AB192" s="268"/>
      <c r="AC192" s="268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92">
        <v>4607111038586</v>
      </c>
      <c r="E193" s="29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8"/>
      <c r="R193" s="288"/>
      <c r="S193" s="288"/>
      <c r="T193" s="289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92">
        <v>4607111038609</v>
      </c>
      <c r="E194" s="29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8"/>
      <c r="R194" s="288"/>
      <c r="S194" s="288"/>
      <c r="T194" s="289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0"/>
      <c r="B195" s="279"/>
      <c r="C195" s="279"/>
      <c r="D195" s="279"/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91"/>
      <c r="P195" s="298" t="s">
        <v>73</v>
      </c>
      <c r="Q195" s="299"/>
      <c r="R195" s="299"/>
      <c r="S195" s="299"/>
      <c r="T195" s="299"/>
      <c r="U195" s="299"/>
      <c r="V195" s="30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x14ac:dyDescent="0.2">
      <c r="A196" s="279"/>
      <c r="B196" s="279"/>
      <c r="C196" s="279"/>
      <c r="D196" s="279"/>
      <c r="E196" s="279"/>
      <c r="F196" s="279"/>
      <c r="G196" s="279"/>
      <c r="H196" s="279"/>
      <c r="I196" s="279"/>
      <c r="J196" s="279"/>
      <c r="K196" s="279"/>
      <c r="L196" s="279"/>
      <c r="M196" s="279"/>
      <c r="N196" s="279"/>
      <c r="O196" s="291"/>
      <c r="P196" s="298" t="s">
        <v>73</v>
      </c>
      <c r="Q196" s="299"/>
      <c r="R196" s="299"/>
      <c r="S196" s="299"/>
      <c r="T196" s="299"/>
      <c r="U196" s="299"/>
      <c r="V196" s="30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customHeight="1" x14ac:dyDescent="0.25">
      <c r="A197" s="281" t="s">
        <v>281</v>
      </c>
      <c r="B197" s="279"/>
      <c r="C197" s="279"/>
      <c r="D197" s="279"/>
      <c r="E197" s="279"/>
      <c r="F197" s="279"/>
      <c r="G197" s="279"/>
      <c r="H197" s="279"/>
      <c r="I197" s="279"/>
      <c r="J197" s="279"/>
      <c r="K197" s="279"/>
      <c r="L197" s="279"/>
      <c r="M197" s="279"/>
      <c r="N197" s="279"/>
      <c r="O197" s="279"/>
      <c r="P197" s="279"/>
      <c r="Q197" s="279"/>
      <c r="R197" s="279"/>
      <c r="S197" s="279"/>
      <c r="T197" s="279"/>
      <c r="U197" s="279"/>
      <c r="V197" s="279"/>
      <c r="W197" s="279"/>
      <c r="X197" s="279"/>
      <c r="Y197" s="279"/>
      <c r="Z197" s="279"/>
      <c r="AA197" s="269"/>
      <c r="AB197" s="269"/>
      <c r="AC197" s="269"/>
    </row>
    <row r="198" spans="1:68" ht="14.25" customHeight="1" x14ac:dyDescent="0.25">
      <c r="A198" s="280" t="s">
        <v>64</v>
      </c>
      <c r="B198" s="279"/>
      <c r="C198" s="279"/>
      <c r="D198" s="279"/>
      <c r="E198" s="279"/>
      <c r="F198" s="279"/>
      <c r="G198" s="279"/>
      <c r="H198" s="279"/>
      <c r="I198" s="279"/>
      <c r="J198" s="279"/>
      <c r="K198" s="279"/>
      <c r="L198" s="279"/>
      <c r="M198" s="279"/>
      <c r="N198" s="279"/>
      <c r="O198" s="279"/>
      <c r="P198" s="279"/>
      <c r="Q198" s="279"/>
      <c r="R198" s="279"/>
      <c r="S198" s="279"/>
      <c r="T198" s="279"/>
      <c r="U198" s="279"/>
      <c r="V198" s="279"/>
      <c r="W198" s="279"/>
      <c r="X198" s="279"/>
      <c r="Y198" s="279"/>
      <c r="Z198" s="279"/>
      <c r="AA198" s="268"/>
      <c r="AB198" s="268"/>
      <c r="AC198" s="268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92">
        <v>4607111035912</v>
      </c>
      <c r="E199" s="29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0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8"/>
      <c r="R199" s="288"/>
      <c r="S199" s="288"/>
      <c r="T199" s="289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92">
        <v>4607111035929</v>
      </c>
      <c r="E200" s="29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3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8"/>
      <c r="R200" s="288"/>
      <c r="S200" s="288"/>
      <c r="T200" s="289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92">
        <v>4607111035882</v>
      </c>
      <c r="E201" s="29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8"/>
      <c r="R201" s="288"/>
      <c r="S201" s="288"/>
      <c r="T201" s="289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92">
        <v>4607111035905</v>
      </c>
      <c r="E202" s="29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3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8"/>
      <c r="R202" s="288"/>
      <c r="S202" s="288"/>
      <c r="T202" s="289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0"/>
      <c r="B203" s="279"/>
      <c r="C203" s="279"/>
      <c r="D203" s="279"/>
      <c r="E203" s="279"/>
      <c r="F203" s="279"/>
      <c r="G203" s="279"/>
      <c r="H203" s="279"/>
      <c r="I203" s="279"/>
      <c r="J203" s="279"/>
      <c r="K203" s="279"/>
      <c r="L203" s="279"/>
      <c r="M203" s="279"/>
      <c r="N203" s="279"/>
      <c r="O203" s="291"/>
      <c r="P203" s="298" t="s">
        <v>73</v>
      </c>
      <c r="Q203" s="299"/>
      <c r="R203" s="299"/>
      <c r="S203" s="299"/>
      <c r="T203" s="299"/>
      <c r="U203" s="299"/>
      <c r="V203" s="30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79"/>
      <c r="B204" s="279"/>
      <c r="C204" s="279"/>
      <c r="D204" s="279"/>
      <c r="E204" s="279"/>
      <c r="F204" s="279"/>
      <c r="G204" s="279"/>
      <c r="H204" s="279"/>
      <c r="I204" s="279"/>
      <c r="J204" s="279"/>
      <c r="K204" s="279"/>
      <c r="L204" s="279"/>
      <c r="M204" s="279"/>
      <c r="N204" s="279"/>
      <c r="O204" s="291"/>
      <c r="P204" s="298" t="s">
        <v>73</v>
      </c>
      <c r="Q204" s="299"/>
      <c r="R204" s="299"/>
      <c r="S204" s="299"/>
      <c r="T204" s="299"/>
      <c r="U204" s="299"/>
      <c r="V204" s="30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81" t="s">
        <v>292</v>
      </c>
      <c r="B205" s="279"/>
      <c r="C205" s="279"/>
      <c r="D205" s="279"/>
      <c r="E205" s="279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69"/>
      <c r="AB205" s="269"/>
      <c r="AC205" s="269"/>
    </row>
    <row r="206" spans="1:68" ht="14.25" customHeight="1" x14ac:dyDescent="0.25">
      <c r="A206" s="280" t="s">
        <v>64</v>
      </c>
      <c r="B206" s="279"/>
      <c r="C206" s="279"/>
      <c r="D206" s="279"/>
      <c r="E206" s="279"/>
      <c r="F206" s="279"/>
      <c r="G206" s="279"/>
      <c r="H206" s="279"/>
      <c r="I206" s="279"/>
      <c r="J206" s="279"/>
      <c r="K206" s="279"/>
      <c r="L206" s="279"/>
      <c r="M206" s="279"/>
      <c r="N206" s="279"/>
      <c r="O206" s="279"/>
      <c r="P206" s="279"/>
      <c r="Q206" s="279"/>
      <c r="R206" s="279"/>
      <c r="S206" s="279"/>
      <c r="T206" s="279"/>
      <c r="U206" s="279"/>
      <c r="V206" s="279"/>
      <c r="W206" s="279"/>
      <c r="X206" s="279"/>
      <c r="Y206" s="279"/>
      <c r="Z206" s="279"/>
      <c r="AA206" s="268"/>
      <c r="AB206" s="268"/>
      <c r="AC206" s="268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92">
        <v>4620207491096</v>
      </c>
      <c r="E207" s="29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92" t="s">
        <v>295</v>
      </c>
      <c r="Q207" s="288"/>
      <c r="R207" s="288"/>
      <c r="S207" s="288"/>
      <c r="T207" s="289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90"/>
      <c r="B208" s="279"/>
      <c r="C208" s="279"/>
      <c r="D208" s="279"/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91"/>
      <c r="P208" s="298" t="s">
        <v>73</v>
      </c>
      <c r="Q208" s="299"/>
      <c r="R208" s="299"/>
      <c r="S208" s="299"/>
      <c r="T208" s="299"/>
      <c r="U208" s="299"/>
      <c r="V208" s="300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x14ac:dyDescent="0.2">
      <c r="A209" s="279"/>
      <c r="B209" s="279"/>
      <c r="C209" s="279"/>
      <c r="D209" s="279"/>
      <c r="E209" s="279"/>
      <c r="F209" s="279"/>
      <c r="G209" s="279"/>
      <c r="H209" s="279"/>
      <c r="I209" s="279"/>
      <c r="J209" s="279"/>
      <c r="K209" s="279"/>
      <c r="L209" s="279"/>
      <c r="M209" s="279"/>
      <c r="N209" s="279"/>
      <c r="O209" s="291"/>
      <c r="P209" s="298" t="s">
        <v>73</v>
      </c>
      <c r="Q209" s="299"/>
      <c r="R209" s="299"/>
      <c r="S209" s="299"/>
      <c r="T209" s="299"/>
      <c r="U209" s="299"/>
      <c r="V209" s="300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customHeight="1" x14ac:dyDescent="0.25">
      <c r="A210" s="281" t="s">
        <v>297</v>
      </c>
      <c r="B210" s="279"/>
      <c r="C210" s="279"/>
      <c r="D210" s="279"/>
      <c r="E210" s="279"/>
      <c r="F210" s="279"/>
      <c r="G210" s="279"/>
      <c r="H210" s="279"/>
      <c r="I210" s="279"/>
      <c r="J210" s="279"/>
      <c r="K210" s="279"/>
      <c r="L210" s="279"/>
      <c r="M210" s="279"/>
      <c r="N210" s="279"/>
      <c r="O210" s="279"/>
      <c r="P210" s="279"/>
      <c r="Q210" s="279"/>
      <c r="R210" s="279"/>
      <c r="S210" s="279"/>
      <c r="T210" s="279"/>
      <c r="U210" s="279"/>
      <c r="V210" s="279"/>
      <c r="W210" s="279"/>
      <c r="X210" s="279"/>
      <c r="Y210" s="279"/>
      <c r="Z210" s="279"/>
      <c r="AA210" s="269"/>
      <c r="AB210" s="269"/>
      <c r="AC210" s="269"/>
    </row>
    <row r="211" spans="1:68" ht="14.25" customHeight="1" x14ac:dyDescent="0.25">
      <c r="A211" s="280" t="s">
        <v>64</v>
      </c>
      <c r="B211" s="279"/>
      <c r="C211" s="279"/>
      <c r="D211" s="279"/>
      <c r="E211" s="279"/>
      <c r="F211" s="279"/>
      <c r="G211" s="279"/>
      <c r="H211" s="279"/>
      <c r="I211" s="279"/>
      <c r="J211" s="279"/>
      <c r="K211" s="279"/>
      <c r="L211" s="279"/>
      <c r="M211" s="279"/>
      <c r="N211" s="279"/>
      <c r="O211" s="279"/>
      <c r="P211" s="279"/>
      <c r="Q211" s="279"/>
      <c r="R211" s="279"/>
      <c r="S211" s="279"/>
      <c r="T211" s="279"/>
      <c r="U211" s="279"/>
      <c r="V211" s="279"/>
      <c r="W211" s="279"/>
      <c r="X211" s="279"/>
      <c r="Y211" s="279"/>
      <c r="Z211" s="279"/>
      <c r="AA211" s="268"/>
      <c r="AB211" s="268"/>
      <c r="AC211" s="268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92">
        <v>4620207490709</v>
      </c>
      <c r="E212" s="29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7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8"/>
      <c r="R212" s="288"/>
      <c r="S212" s="288"/>
      <c r="T212" s="289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0"/>
      <c r="B213" s="279"/>
      <c r="C213" s="279"/>
      <c r="D213" s="279"/>
      <c r="E213" s="279"/>
      <c r="F213" s="279"/>
      <c r="G213" s="279"/>
      <c r="H213" s="279"/>
      <c r="I213" s="279"/>
      <c r="J213" s="279"/>
      <c r="K213" s="279"/>
      <c r="L213" s="279"/>
      <c r="M213" s="279"/>
      <c r="N213" s="279"/>
      <c r="O213" s="291"/>
      <c r="P213" s="298" t="s">
        <v>73</v>
      </c>
      <c r="Q213" s="299"/>
      <c r="R213" s="299"/>
      <c r="S213" s="299"/>
      <c r="T213" s="299"/>
      <c r="U213" s="299"/>
      <c r="V213" s="30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79"/>
      <c r="B214" s="279"/>
      <c r="C214" s="279"/>
      <c r="D214" s="279"/>
      <c r="E214" s="279"/>
      <c r="F214" s="279"/>
      <c r="G214" s="279"/>
      <c r="H214" s="279"/>
      <c r="I214" s="279"/>
      <c r="J214" s="279"/>
      <c r="K214" s="279"/>
      <c r="L214" s="279"/>
      <c r="M214" s="279"/>
      <c r="N214" s="279"/>
      <c r="O214" s="291"/>
      <c r="P214" s="298" t="s">
        <v>73</v>
      </c>
      <c r="Q214" s="299"/>
      <c r="R214" s="299"/>
      <c r="S214" s="299"/>
      <c r="T214" s="299"/>
      <c r="U214" s="299"/>
      <c r="V214" s="30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0" t="s">
        <v>125</v>
      </c>
      <c r="B215" s="279"/>
      <c r="C215" s="279"/>
      <c r="D215" s="279"/>
      <c r="E215" s="279"/>
      <c r="F215" s="279"/>
      <c r="G215" s="279"/>
      <c r="H215" s="279"/>
      <c r="I215" s="279"/>
      <c r="J215" s="279"/>
      <c r="K215" s="279"/>
      <c r="L215" s="279"/>
      <c r="M215" s="279"/>
      <c r="N215" s="279"/>
      <c r="O215" s="279"/>
      <c r="P215" s="279"/>
      <c r="Q215" s="279"/>
      <c r="R215" s="279"/>
      <c r="S215" s="279"/>
      <c r="T215" s="279"/>
      <c r="U215" s="279"/>
      <c r="V215" s="279"/>
      <c r="W215" s="279"/>
      <c r="X215" s="279"/>
      <c r="Y215" s="279"/>
      <c r="Z215" s="279"/>
      <c r="AA215" s="268"/>
      <c r="AB215" s="268"/>
      <c r="AC215" s="268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92">
        <v>4620207490570</v>
      </c>
      <c r="E216" s="29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9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8"/>
      <c r="R216" s="288"/>
      <c r="S216" s="288"/>
      <c r="T216" s="289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92">
        <v>4620207490549</v>
      </c>
      <c r="E217" s="29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8"/>
      <c r="R217" s="288"/>
      <c r="S217" s="288"/>
      <c r="T217" s="289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92">
        <v>4620207490501</v>
      </c>
      <c r="E218" s="29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3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8"/>
      <c r="R218" s="288"/>
      <c r="S218" s="288"/>
      <c r="T218" s="289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0"/>
      <c r="B219" s="279"/>
      <c r="C219" s="279"/>
      <c r="D219" s="279"/>
      <c r="E219" s="279"/>
      <c r="F219" s="279"/>
      <c r="G219" s="279"/>
      <c r="H219" s="279"/>
      <c r="I219" s="279"/>
      <c r="J219" s="279"/>
      <c r="K219" s="279"/>
      <c r="L219" s="279"/>
      <c r="M219" s="279"/>
      <c r="N219" s="279"/>
      <c r="O219" s="291"/>
      <c r="P219" s="298" t="s">
        <v>73</v>
      </c>
      <c r="Q219" s="299"/>
      <c r="R219" s="299"/>
      <c r="S219" s="299"/>
      <c r="T219" s="299"/>
      <c r="U219" s="299"/>
      <c r="V219" s="30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79"/>
      <c r="B220" s="279"/>
      <c r="C220" s="279"/>
      <c r="D220" s="279"/>
      <c r="E220" s="279"/>
      <c r="F220" s="279"/>
      <c r="G220" s="279"/>
      <c r="H220" s="279"/>
      <c r="I220" s="279"/>
      <c r="J220" s="279"/>
      <c r="K220" s="279"/>
      <c r="L220" s="279"/>
      <c r="M220" s="279"/>
      <c r="N220" s="279"/>
      <c r="O220" s="291"/>
      <c r="P220" s="298" t="s">
        <v>73</v>
      </c>
      <c r="Q220" s="299"/>
      <c r="R220" s="299"/>
      <c r="S220" s="299"/>
      <c r="T220" s="299"/>
      <c r="U220" s="299"/>
      <c r="V220" s="30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81" t="s">
        <v>308</v>
      </c>
      <c r="B221" s="279"/>
      <c r="C221" s="279"/>
      <c r="D221" s="279"/>
      <c r="E221" s="279"/>
      <c r="F221" s="279"/>
      <c r="G221" s="279"/>
      <c r="H221" s="279"/>
      <c r="I221" s="279"/>
      <c r="J221" s="279"/>
      <c r="K221" s="279"/>
      <c r="L221" s="279"/>
      <c r="M221" s="279"/>
      <c r="N221" s="279"/>
      <c r="O221" s="279"/>
      <c r="P221" s="279"/>
      <c r="Q221" s="279"/>
      <c r="R221" s="279"/>
      <c r="S221" s="279"/>
      <c r="T221" s="279"/>
      <c r="U221" s="279"/>
      <c r="V221" s="279"/>
      <c r="W221" s="279"/>
      <c r="X221" s="279"/>
      <c r="Y221" s="279"/>
      <c r="Z221" s="279"/>
      <c r="AA221" s="269"/>
      <c r="AB221" s="269"/>
      <c r="AC221" s="269"/>
    </row>
    <row r="222" spans="1:68" ht="14.25" customHeight="1" x14ac:dyDescent="0.25">
      <c r="A222" s="280" t="s">
        <v>64</v>
      </c>
      <c r="B222" s="279"/>
      <c r="C222" s="279"/>
      <c r="D222" s="279"/>
      <c r="E222" s="279"/>
      <c r="F222" s="279"/>
      <c r="G222" s="279"/>
      <c r="H222" s="279"/>
      <c r="I222" s="279"/>
      <c r="J222" s="279"/>
      <c r="K222" s="279"/>
      <c r="L222" s="279"/>
      <c r="M222" s="279"/>
      <c r="N222" s="279"/>
      <c r="O222" s="279"/>
      <c r="P222" s="279"/>
      <c r="Q222" s="279"/>
      <c r="R222" s="279"/>
      <c r="S222" s="279"/>
      <c r="T222" s="279"/>
      <c r="U222" s="279"/>
      <c r="V222" s="279"/>
      <c r="W222" s="279"/>
      <c r="X222" s="279"/>
      <c r="Y222" s="279"/>
      <c r="Z222" s="279"/>
      <c r="AA222" s="268"/>
      <c r="AB222" s="268"/>
      <c r="AC222" s="268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92">
        <v>4607111039019</v>
      </c>
      <c r="E223" s="29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6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8"/>
      <c r="R223" s="288"/>
      <c r="S223" s="288"/>
      <c r="T223" s="289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92">
        <v>4607111038708</v>
      </c>
      <c r="E224" s="29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8"/>
      <c r="R224" s="288"/>
      <c r="S224" s="288"/>
      <c r="T224" s="289"/>
      <c r="U224" s="34"/>
      <c r="V224" s="34"/>
      <c r="W224" s="35" t="s">
        <v>70</v>
      </c>
      <c r="X224" s="274">
        <v>48</v>
      </c>
      <c r="Y224" s="275">
        <f>IFERROR(IF(X224="","",X224),"")</f>
        <v>48</v>
      </c>
      <c r="Z224" s="36">
        <f>IFERROR(IF(X224="","",X224*0.0155),"")</f>
        <v>0.74399999999999999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320.15999999999997</v>
      </c>
      <c r="BN224" s="67">
        <f>IFERROR(Y224*I224,"0")</f>
        <v>320.15999999999997</v>
      </c>
      <c r="BO224" s="67">
        <f>IFERROR(X224/J224,"0")</f>
        <v>0.5714285714285714</v>
      </c>
      <c r="BP224" s="67">
        <f>IFERROR(Y224/J224,"0")</f>
        <v>0.5714285714285714</v>
      </c>
    </row>
    <row r="225" spans="1:68" x14ac:dyDescent="0.2">
      <c r="A225" s="290"/>
      <c r="B225" s="279"/>
      <c r="C225" s="279"/>
      <c r="D225" s="279"/>
      <c r="E225" s="279"/>
      <c r="F225" s="279"/>
      <c r="G225" s="279"/>
      <c r="H225" s="279"/>
      <c r="I225" s="279"/>
      <c r="J225" s="279"/>
      <c r="K225" s="279"/>
      <c r="L225" s="279"/>
      <c r="M225" s="279"/>
      <c r="N225" s="279"/>
      <c r="O225" s="291"/>
      <c r="P225" s="298" t="s">
        <v>73</v>
      </c>
      <c r="Q225" s="299"/>
      <c r="R225" s="299"/>
      <c r="S225" s="299"/>
      <c r="T225" s="299"/>
      <c r="U225" s="299"/>
      <c r="V225" s="300"/>
      <c r="W225" s="37" t="s">
        <v>70</v>
      </c>
      <c r="X225" s="276">
        <f>IFERROR(SUM(X223:X224),"0")</f>
        <v>48</v>
      </c>
      <c r="Y225" s="276">
        <f>IFERROR(SUM(Y223:Y224),"0")</f>
        <v>48</v>
      </c>
      <c r="Z225" s="276">
        <f>IFERROR(IF(Z223="",0,Z223),"0")+IFERROR(IF(Z224="",0,Z224),"0")</f>
        <v>0.74399999999999999</v>
      </c>
      <c r="AA225" s="277"/>
      <c r="AB225" s="277"/>
      <c r="AC225" s="277"/>
    </row>
    <row r="226" spans="1:68" x14ac:dyDescent="0.2">
      <c r="A226" s="279"/>
      <c r="B226" s="279"/>
      <c r="C226" s="279"/>
      <c r="D226" s="279"/>
      <c r="E226" s="279"/>
      <c r="F226" s="279"/>
      <c r="G226" s="279"/>
      <c r="H226" s="279"/>
      <c r="I226" s="279"/>
      <c r="J226" s="279"/>
      <c r="K226" s="279"/>
      <c r="L226" s="279"/>
      <c r="M226" s="279"/>
      <c r="N226" s="279"/>
      <c r="O226" s="291"/>
      <c r="P226" s="298" t="s">
        <v>73</v>
      </c>
      <c r="Q226" s="299"/>
      <c r="R226" s="299"/>
      <c r="S226" s="299"/>
      <c r="T226" s="299"/>
      <c r="U226" s="299"/>
      <c r="V226" s="300"/>
      <c r="W226" s="37" t="s">
        <v>74</v>
      </c>
      <c r="X226" s="276">
        <f>IFERROR(SUMPRODUCT(X223:X224*H223:H224),"0")</f>
        <v>307.20000000000005</v>
      </c>
      <c r="Y226" s="276">
        <f>IFERROR(SUMPRODUCT(Y223:Y224*H223:H224),"0")</f>
        <v>307.20000000000005</v>
      </c>
      <c r="Z226" s="37"/>
      <c r="AA226" s="277"/>
      <c r="AB226" s="277"/>
      <c r="AC226" s="277"/>
    </row>
    <row r="227" spans="1:68" ht="27.75" customHeight="1" x14ac:dyDescent="0.2">
      <c r="A227" s="318" t="s">
        <v>314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19"/>
      <c r="Y227" s="319"/>
      <c r="Z227" s="319"/>
      <c r="AA227" s="48"/>
      <c r="AB227" s="48"/>
      <c r="AC227" s="48"/>
    </row>
    <row r="228" spans="1:68" ht="16.5" customHeight="1" x14ac:dyDescent="0.25">
      <c r="A228" s="281" t="s">
        <v>315</v>
      </c>
      <c r="B228" s="279"/>
      <c r="C228" s="279"/>
      <c r="D228" s="279"/>
      <c r="E228" s="279"/>
      <c r="F228" s="279"/>
      <c r="G228" s="279"/>
      <c r="H228" s="279"/>
      <c r="I228" s="279"/>
      <c r="J228" s="279"/>
      <c r="K228" s="279"/>
      <c r="L228" s="279"/>
      <c r="M228" s="279"/>
      <c r="N228" s="279"/>
      <c r="O228" s="279"/>
      <c r="P228" s="279"/>
      <c r="Q228" s="279"/>
      <c r="R228" s="279"/>
      <c r="S228" s="279"/>
      <c r="T228" s="279"/>
      <c r="U228" s="279"/>
      <c r="V228" s="279"/>
      <c r="W228" s="279"/>
      <c r="X228" s="279"/>
      <c r="Y228" s="279"/>
      <c r="Z228" s="279"/>
      <c r="AA228" s="269"/>
      <c r="AB228" s="269"/>
      <c r="AC228" s="269"/>
    </row>
    <row r="229" spans="1:68" ht="14.25" customHeight="1" x14ac:dyDescent="0.25">
      <c r="A229" s="280" t="s">
        <v>64</v>
      </c>
      <c r="B229" s="279"/>
      <c r="C229" s="279"/>
      <c r="D229" s="279"/>
      <c r="E229" s="279"/>
      <c r="F229" s="279"/>
      <c r="G229" s="279"/>
      <c r="H229" s="279"/>
      <c r="I229" s="279"/>
      <c r="J229" s="279"/>
      <c r="K229" s="279"/>
      <c r="L229" s="279"/>
      <c r="M229" s="279"/>
      <c r="N229" s="279"/>
      <c r="O229" s="279"/>
      <c r="P229" s="279"/>
      <c r="Q229" s="279"/>
      <c r="R229" s="279"/>
      <c r="S229" s="279"/>
      <c r="T229" s="279"/>
      <c r="U229" s="279"/>
      <c r="V229" s="279"/>
      <c r="W229" s="279"/>
      <c r="X229" s="279"/>
      <c r="Y229" s="279"/>
      <c r="Z229" s="279"/>
      <c r="AA229" s="268"/>
      <c r="AB229" s="268"/>
      <c r="AC229" s="268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92">
        <v>4607111036162</v>
      </c>
      <c r="E230" s="29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4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8"/>
      <c r="R230" s="288"/>
      <c r="S230" s="288"/>
      <c r="T230" s="289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0"/>
      <c r="B231" s="279"/>
      <c r="C231" s="279"/>
      <c r="D231" s="279"/>
      <c r="E231" s="279"/>
      <c r="F231" s="279"/>
      <c r="G231" s="279"/>
      <c r="H231" s="279"/>
      <c r="I231" s="279"/>
      <c r="J231" s="279"/>
      <c r="K231" s="279"/>
      <c r="L231" s="279"/>
      <c r="M231" s="279"/>
      <c r="N231" s="279"/>
      <c r="O231" s="291"/>
      <c r="P231" s="298" t="s">
        <v>73</v>
      </c>
      <c r="Q231" s="299"/>
      <c r="R231" s="299"/>
      <c r="S231" s="299"/>
      <c r="T231" s="299"/>
      <c r="U231" s="299"/>
      <c r="V231" s="30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79"/>
      <c r="B232" s="279"/>
      <c r="C232" s="279"/>
      <c r="D232" s="279"/>
      <c r="E232" s="279"/>
      <c r="F232" s="279"/>
      <c r="G232" s="279"/>
      <c r="H232" s="279"/>
      <c r="I232" s="279"/>
      <c r="J232" s="279"/>
      <c r="K232" s="279"/>
      <c r="L232" s="279"/>
      <c r="M232" s="279"/>
      <c r="N232" s="279"/>
      <c r="O232" s="291"/>
      <c r="P232" s="298" t="s">
        <v>73</v>
      </c>
      <c r="Q232" s="299"/>
      <c r="R232" s="299"/>
      <c r="S232" s="299"/>
      <c r="T232" s="299"/>
      <c r="U232" s="299"/>
      <c r="V232" s="30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18" t="s">
        <v>319</v>
      </c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19"/>
      <c r="M233" s="319"/>
      <c r="N233" s="319"/>
      <c r="O233" s="319"/>
      <c r="P233" s="319"/>
      <c r="Q233" s="319"/>
      <c r="R233" s="319"/>
      <c r="S233" s="319"/>
      <c r="T233" s="319"/>
      <c r="U233" s="319"/>
      <c r="V233" s="319"/>
      <c r="W233" s="319"/>
      <c r="X233" s="319"/>
      <c r="Y233" s="319"/>
      <c r="Z233" s="319"/>
      <c r="AA233" s="48"/>
      <c r="AB233" s="48"/>
      <c r="AC233" s="48"/>
    </row>
    <row r="234" spans="1:68" ht="16.5" customHeight="1" x14ac:dyDescent="0.25">
      <c r="A234" s="281" t="s">
        <v>320</v>
      </c>
      <c r="B234" s="279"/>
      <c r="C234" s="279"/>
      <c r="D234" s="279"/>
      <c r="E234" s="279"/>
      <c r="F234" s="279"/>
      <c r="G234" s="279"/>
      <c r="H234" s="279"/>
      <c r="I234" s="279"/>
      <c r="J234" s="279"/>
      <c r="K234" s="279"/>
      <c r="L234" s="279"/>
      <c r="M234" s="279"/>
      <c r="N234" s="279"/>
      <c r="O234" s="279"/>
      <c r="P234" s="279"/>
      <c r="Q234" s="279"/>
      <c r="R234" s="279"/>
      <c r="S234" s="279"/>
      <c r="T234" s="279"/>
      <c r="U234" s="279"/>
      <c r="V234" s="279"/>
      <c r="W234" s="279"/>
      <c r="X234" s="279"/>
      <c r="Y234" s="279"/>
      <c r="Z234" s="279"/>
      <c r="AA234" s="269"/>
      <c r="AB234" s="269"/>
      <c r="AC234" s="269"/>
    </row>
    <row r="235" spans="1:68" ht="14.25" customHeight="1" x14ac:dyDescent="0.25">
      <c r="A235" s="280" t="s">
        <v>64</v>
      </c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279"/>
      <c r="AA235" s="268"/>
      <c r="AB235" s="268"/>
      <c r="AC235" s="268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92">
        <v>4607111035899</v>
      </c>
      <c r="E236" s="29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8"/>
      <c r="R236" s="288"/>
      <c r="S236" s="288"/>
      <c r="T236" s="289"/>
      <c r="U236" s="34"/>
      <c r="V236" s="34"/>
      <c r="W236" s="35" t="s">
        <v>70</v>
      </c>
      <c r="X236" s="274">
        <v>168</v>
      </c>
      <c r="Y236" s="275">
        <f>IFERROR(IF(X236="","",X236),"")</f>
        <v>168</v>
      </c>
      <c r="Z236" s="36">
        <f>IFERROR(IF(X236="","",X236*0.0155),"")</f>
        <v>2.6040000000000001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884.01599999999996</v>
      </c>
      <c r="BN236" s="67">
        <f>IFERROR(Y236*I236,"0")</f>
        <v>884.01599999999996</v>
      </c>
      <c r="BO236" s="67">
        <f>IFERROR(X236/J236,"0")</f>
        <v>2</v>
      </c>
      <c r="BP236" s="67">
        <f>IFERROR(Y236/J236,"0")</f>
        <v>2</v>
      </c>
    </row>
    <row r="237" spans="1:68" x14ac:dyDescent="0.2">
      <c r="A237" s="290"/>
      <c r="B237" s="279"/>
      <c r="C237" s="279"/>
      <c r="D237" s="279"/>
      <c r="E237" s="279"/>
      <c r="F237" s="279"/>
      <c r="G237" s="279"/>
      <c r="H237" s="279"/>
      <c r="I237" s="279"/>
      <c r="J237" s="279"/>
      <c r="K237" s="279"/>
      <c r="L237" s="279"/>
      <c r="M237" s="279"/>
      <c r="N237" s="279"/>
      <c r="O237" s="291"/>
      <c r="P237" s="298" t="s">
        <v>73</v>
      </c>
      <c r="Q237" s="299"/>
      <c r="R237" s="299"/>
      <c r="S237" s="299"/>
      <c r="T237" s="299"/>
      <c r="U237" s="299"/>
      <c r="V237" s="300"/>
      <c r="W237" s="37" t="s">
        <v>70</v>
      </c>
      <c r="X237" s="276">
        <f>IFERROR(SUM(X236:X236),"0")</f>
        <v>168</v>
      </c>
      <c r="Y237" s="276">
        <f>IFERROR(SUM(Y236:Y236),"0")</f>
        <v>168</v>
      </c>
      <c r="Z237" s="276">
        <f>IFERROR(IF(Z236="",0,Z236),"0")</f>
        <v>2.6040000000000001</v>
      </c>
      <c r="AA237" s="277"/>
      <c r="AB237" s="277"/>
      <c r="AC237" s="277"/>
    </row>
    <row r="238" spans="1:68" x14ac:dyDescent="0.2">
      <c r="A238" s="279"/>
      <c r="B238" s="279"/>
      <c r="C238" s="279"/>
      <c r="D238" s="279"/>
      <c r="E238" s="279"/>
      <c r="F238" s="279"/>
      <c r="G238" s="279"/>
      <c r="H238" s="279"/>
      <c r="I238" s="279"/>
      <c r="J238" s="279"/>
      <c r="K238" s="279"/>
      <c r="L238" s="279"/>
      <c r="M238" s="279"/>
      <c r="N238" s="279"/>
      <c r="O238" s="291"/>
      <c r="P238" s="298" t="s">
        <v>73</v>
      </c>
      <c r="Q238" s="299"/>
      <c r="R238" s="299"/>
      <c r="S238" s="299"/>
      <c r="T238" s="299"/>
      <c r="U238" s="299"/>
      <c r="V238" s="300"/>
      <c r="W238" s="37" t="s">
        <v>74</v>
      </c>
      <c r="X238" s="276">
        <f>IFERROR(SUMPRODUCT(X236:X236*H236:H236),"0")</f>
        <v>840</v>
      </c>
      <c r="Y238" s="276">
        <f>IFERROR(SUMPRODUCT(Y236:Y236*H236:H236),"0")</f>
        <v>840</v>
      </c>
      <c r="Z238" s="37"/>
      <c r="AA238" s="277"/>
      <c r="AB238" s="277"/>
      <c r="AC238" s="277"/>
    </row>
    <row r="239" spans="1:68" ht="27.75" customHeight="1" x14ac:dyDescent="0.2">
      <c r="A239" s="318" t="s">
        <v>323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19"/>
      <c r="Y239" s="319"/>
      <c r="Z239" s="319"/>
      <c r="AA239" s="48"/>
      <c r="AB239" s="48"/>
      <c r="AC239" s="48"/>
    </row>
    <row r="240" spans="1:68" ht="16.5" customHeight="1" x14ac:dyDescent="0.25">
      <c r="A240" s="281" t="s">
        <v>324</v>
      </c>
      <c r="B240" s="279"/>
      <c r="C240" s="279"/>
      <c r="D240" s="279"/>
      <c r="E240" s="279"/>
      <c r="F240" s="279"/>
      <c r="G240" s="279"/>
      <c r="H240" s="279"/>
      <c r="I240" s="279"/>
      <c r="J240" s="279"/>
      <c r="K240" s="279"/>
      <c r="L240" s="279"/>
      <c r="M240" s="279"/>
      <c r="N240" s="279"/>
      <c r="O240" s="279"/>
      <c r="P240" s="279"/>
      <c r="Q240" s="279"/>
      <c r="R240" s="279"/>
      <c r="S240" s="279"/>
      <c r="T240" s="279"/>
      <c r="U240" s="279"/>
      <c r="V240" s="279"/>
      <c r="W240" s="279"/>
      <c r="X240" s="279"/>
      <c r="Y240" s="279"/>
      <c r="Z240" s="279"/>
      <c r="AA240" s="269"/>
      <c r="AB240" s="269"/>
      <c r="AC240" s="269"/>
    </row>
    <row r="241" spans="1:68" ht="14.25" customHeight="1" x14ac:dyDescent="0.25">
      <c r="A241" s="280" t="s">
        <v>325</v>
      </c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279"/>
      <c r="AA241" s="268"/>
      <c r="AB241" s="268"/>
      <c r="AC241" s="268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92">
        <v>4607111039774</v>
      </c>
      <c r="E242" s="29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43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8"/>
      <c r="R242" s="288"/>
      <c r="S242" s="288"/>
      <c r="T242" s="289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0"/>
      <c r="B243" s="279"/>
      <c r="C243" s="279"/>
      <c r="D243" s="279"/>
      <c r="E243" s="279"/>
      <c r="F243" s="279"/>
      <c r="G243" s="279"/>
      <c r="H243" s="279"/>
      <c r="I243" s="279"/>
      <c r="J243" s="279"/>
      <c r="K243" s="279"/>
      <c r="L243" s="279"/>
      <c r="M243" s="279"/>
      <c r="N243" s="279"/>
      <c r="O243" s="291"/>
      <c r="P243" s="298" t="s">
        <v>73</v>
      </c>
      <c r="Q243" s="299"/>
      <c r="R243" s="299"/>
      <c r="S243" s="299"/>
      <c r="T243" s="299"/>
      <c r="U243" s="299"/>
      <c r="V243" s="30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79"/>
      <c r="B244" s="279"/>
      <c r="C244" s="279"/>
      <c r="D244" s="279"/>
      <c r="E244" s="279"/>
      <c r="F244" s="279"/>
      <c r="G244" s="279"/>
      <c r="H244" s="279"/>
      <c r="I244" s="279"/>
      <c r="J244" s="279"/>
      <c r="K244" s="279"/>
      <c r="L244" s="279"/>
      <c r="M244" s="279"/>
      <c r="N244" s="279"/>
      <c r="O244" s="291"/>
      <c r="P244" s="298" t="s">
        <v>73</v>
      </c>
      <c r="Q244" s="299"/>
      <c r="R244" s="299"/>
      <c r="S244" s="299"/>
      <c r="T244" s="299"/>
      <c r="U244" s="299"/>
      <c r="V244" s="30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0" t="s">
        <v>125</v>
      </c>
      <c r="B245" s="279"/>
      <c r="C245" s="279"/>
      <c r="D245" s="279"/>
      <c r="E245" s="279"/>
      <c r="F245" s="279"/>
      <c r="G245" s="279"/>
      <c r="H245" s="279"/>
      <c r="I245" s="279"/>
      <c r="J245" s="279"/>
      <c r="K245" s="279"/>
      <c r="L245" s="279"/>
      <c r="M245" s="279"/>
      <c r="N245" s="279"/>
      <c r="O245" s="279"/>
      <c r="P245" s="279"/>
      <c r="Q245" s="279"/>
      <c r="R245" s="279"/>
      <c r="S245" s="279"/>
      <c r="T245" s="279"/>
      <c r="U245" s="279"/>
      <c r="V245" s="279"/>
      <c r="W245" s="279"/>
      <c r="X245" s="279"/>
      <c r="Y245" s="279"/>
      <c r="Z245" s="279"/>
      <c r="AA245" s="268"/>
      <c r="AB245" s="268"/>
      <c r="AC245" s="268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92">
        <v>4607111039361</v>
      </c>
      <c r="E246" s="29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41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8"/>
      <c r="R246" s="288"/>
      <c r="S246" s="288"/>
      <c r="T246" s="289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0"/>
      <c r="B247" s="279"/>
      <c r="C247" s="279"/>
      <c r="D247" s="279"/>
      <c r="E247" s="279"/>
      <c r="F247" s="279"/>
      <c r="G247" s="279"/>
      <c r="H247" s="279"/>
      <c r="I247" s="279"/>
      <c r="J247" s="279"/>
      <c r="K247" s="279"/>
      <c r="L247" s="279"/>
      <c r="M247" s="279"/>
      <c r="N247" s="279"/>
      <c r="O247" s="291"/>
      <c r="P247" s="298" t="s">
        <v>73</v>
      </c>
      <c r="Q247" s="299"/>
      <c r="R247" s="299"/>
      <c r="S247" s="299"/>
      <c r="T247" s="299"/>
      <c r="U247" s="299"/>
      <c r="V247" s="30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79"/>
      <c r="B248" s="279"/>
      <c r="C248" s="279"/>
      <c r="D248" s="279"/>
      <c r="E248" s="279"/>
      <c r="F248" s="279"/>
      <c r="G248" s="279"/>
      <c r="H248" s="279"/>
      <c r="I248" s="279"/>
      <c r="J248" s="279"/>
      <c r="K248" s="279"/>
      <c r="L248" s="279"/>
      <c r="M248" s="279"/>
      <c r="N248" s="279"/>
      <c r="O248" s="291"/>
      <c r="P248" s="298" t="s">
        <v>73</v>
      </c>
      <c r="Q248" s="299"/>
      <c r="R248" s="299"/>
      <c r="S248" s="299"/>
      <c r="T248" s="299"/>
      <c r="U248" s="299"/>
      <c r="V248" s="30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18" t="s">
        <v>331</v>
      </c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19"/>
      <c r="N249" s="319"/>
      <c r="O249" s="319"/>
      <c r="P249" s="319"/>
      <c r="Q249" s="319"/>
      <c r="R249" s="319"/>
      <c r="S249" s="319"/>
      <c r="T249" s="319"/>
      <c r="U249" s="319"/>
      <c r="V249" s="319"/>
      <c r="W249" s="319"/>
      <c r="X249" s="319"/>
      <c r="Y249" s="319"/>
      <c r="Z249" s="319"/>
      <c r="AA249" s="48"/>
      <c r="AB249" s="48"/>
      <c r="AC249" s="48"/>
    </row>
    <row r="250" spans="1:68" ht="16.5" customHeight="1" x14ac:dyDescent="0.25">
      <c r="A250" s="281" t="s">
        <v>331</v>
      </c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  <c r="P250" s="279"/>
      <c r="Q250" s="279"/>
      <c r="R250" s="279"/>
      <c r="S250" s="279"/>
      <c r="T250" s="279"/>
      <c r="U250" s="279"/>
      <c r="V250" s="279"/>
      <c r="W250" s="279"/>
      <c r="X250" s="279"/>
      <c r="Y250" s="279"/>
      <c r="Z250" s="279"/>
      <c r="AA250" s="269"/>
      <c r="AB250" s="269"/>
      <c r="AC250" s="269"/>
    </row>
    <row r="251" spans="1:68" ht="14.25" customHeight="1" x14ac:dyDescent="0.25">
      <c r="A251" s="280" t="s">
        <v>64</v>
      </c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  <c r="P251" s="279"/>
      <c r="Q251" s="279"/>
      <c r="R251" s="279"/>
      <c r="S251" s="279"/>
      <c r="T251" s="279"/>
      <c r="U251" s="279"/>
      <c r="V251" s="279"/>
      <c r="W251" s="279"/>
      <c r="X251" s="279"/>
      <c r="Y251" s="279"/>
      <c r="Z251" s="279"/>
      <c r="AA251" s="268"/>
      <c r="AB251" s="268"/>
      <c r="AC251" s="268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92">
        <v>4640242181264</v>
      </c>
      <c r="E252" s="29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45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8"/>
      <c r="R252" s="288"/>
      <c r="S252" s="288"/>
      <c r="T252" s="289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92">
        <v>4640242181325</v>
      </c>
      <c r="E253" s="29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2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8"/>
      <c r="R253" s="288"/>
      <c r="S253" s="288"/>
      <c r="T253" s="289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92">
        <v>4640242180670</v>
      </c>
      <c r="E254" s="29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8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8"/>
      <c r="R254" s="288"/>
      <c r="S254" s="288"/>
      <c r="T254" s="289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0"/>
      <c r="B255" s="279"/>
      <c r="C255" s="279"/>
      <c r="D255" s="279"/>
      <c r="E255" s="279"/>
      <c r="F255" s="279"/>
      <c r="G255" s="279"/>
      <c r="H255" s="279"/>
      <c r="I255" s="279"/>
      <c r="J255" s="279"/>
      <c r="K255" s="279"/>
      <c r="L255" s="279"/>
      <c r="M255" s="279"/>
      <c r="N255" s="279"/>
      <c r="O255" s="291"/>
      <c r="P255" s="298" t="s">
        <v>73</v>
      </c>
      <c r="Q255" s="299"/>
      <c r="R255" s="299"/>
      <c r="S255" s="299"/>
      <c r="T255" s="299"/>
      <c r="U255" s="299"/>
      <c r="V255" s="30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x14ac:dyDescent="0.2">
      <c r="A256" s="279"/>
      <c r="B256" s="279"/>
      <c r="C256" s="279"/>
      <c r="D256" s="279"/>
      <c r="E256" s="279"/>
      <c r="F256" s="279"/>
      <c r="G256" s="279"/>
      <c r="H256" s="279"/>
      <c r="I256" s="279"/>
      <c r="J256" s="279"/>
      <c r="K256" s="279"/>
      <c r="L256" s="279"/>
      <c r="M256" s="279"/>
      <c r="N256" s="279"/>
      <c r="O256" s="291"/>
      <c r="P256" s="298" t="s">
        <v>73</v>
      </c>
      <c r="Q256" s="299"/>
      <c r="R256" s="299"/>
      <c r="S256" s="299"/>
      <c r="T256" s="299"/>
      <c r="U256" s="299"/>
      <c r="V256" s="30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customHeight="1" x14ac:dyDescent="0.25">
      <c r="A257" s="280" t="s">
        <v>77</v>
      </c>
      <c r="B257" s="279"/>
      <c r="C257" s="279"/>
      <c r="D257" s="279"/>
      <c r="E257" s="279"/>
      <c r="F257" s="279"/>
      <c r="G257" s="279"/>
      <c r="H257" s="279"/>
      <c r="I257" s="279"/>
      <c r="J257" s="279"/>
      <c r="K257" s="279"/>
      <c r="L257" s="279"/>
      <c r="M257" s="279"/>
      <c r="N257" s="279"/>
      <c r="O257" s="279"/>
      <c r="P257" s="279"/>
      <c r="Q257" s="279"/>
      <c r="R257" s="279"/>
      <c r="S257" s="279"/>
      <c r="T257" s="279"/>
      <c r="U257" s="279"/>
      <c r="V257" s="279"/>
      <c r="W257" s="279"/>
      <c r="X257" s="279"/>
      <c r="Y257" s="279"/>
      <c r="Z257" s="279"/>
      <c r="AA257" s="268"/>
      <c r="AB257" s="268"/>
      <c r="AC257" s="268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92">
        <v>4640242180397</v>
      </c>
      <c r="E258" s="29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8"/>
      <c r="R258" s="288"/>
      <c r="S258" s="288"/>
      <c r="T258" s="289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92">
        <v>4640242181219</v>
      </c>
      <c r="E259" s="29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43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8"/>
      <c r="R259" s="288"/>
      <c r="S259" s="288"/>
      <c r="T259" s="289"/>
      <c r="U259" s="34"/>
      <c r="V259" s="34"/>
      <c r="W259" s="35" t="s">
        <v>70</v>
      </c>
      <c r="X259" s="274">
        <v>36</v>
      </c>
      <c r="Y259" s="275">
        <f>IFERROR(IF(X259="","",X259),"")</f>
        <v>36</v>
      </c>
      <c r="Z259" s="36">
        <f>IFERROR(IF(X259="","",X259*0.00502),"")</f>
        <v>0.18071999999999999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102.42</v>
      </c>
      <c r="BN259" s="67">
        <f>IFERROR(Y259*I259,"0")</f>
        <v>102.42</v>
      </c>
      <c r="BO259" s="67">
        <f>IFERROR(X259/J259,"0")</f>
        <v>0.15384615384615385</v>
      </c>
      <c r="BP259" s="67">
        <f>IFERROR(Y259/J259,"0")</f>
        <v>0.15384615384615385</v>
      </c>
    </row>
    <row r="260" spans="1:68" x14ac:dyDescent="0.2">
      <c r="A260" s="290"/>
      <c r="B260" s="279"/>
      <c r="C260" s="279"/>
      <c r="D260" s="279"/>
      <c r="E260" s="279"/>
      <c r="F260" s="279"/>
      <c r="G260" s="279"/>
      <c r="H260" s="279"/>
      <c r="I260" s="279"/>
      <c r="J260" s="279"/>
      <c r="K260" s="279"/>
      <c r="L260" s="279"/>
      <c r="M260" s="279"/>
      <c r="N260" s="279"/>
      <c r="O260" s="291"/>
      <c r="P260" s="298" t="s">
        <v>73</v>
      </c>
      <c r="Q260" s="299"/>
      <c r="R260" s="299"/>
      <c r="S260" s="299"/>
      <c r="T260" s="299"/>
      <c r="U260" s="299"/>
      <c r="V260" s="300"/>
      <c r="W260" s="37" t="s">
        <v>70</v>
      </c>
      <c r="X260" s="276">
        <f>IFERROR(SUM(X258:X259),"0")</f>
        <v>36</v>
      </c>
      <c r="Y260" s="276">
        <f>IFERROR(SUM(Y258:Y259),"0")</f>
        <v>36</v>
      </c>
      <c r="Z260" s="276">
        <f>IFERROR(IF(Z258="",0,Z258),"0")+IFERROR(IF(Z259="",0,Z259),"0")</f>
        <v>0.18071999999999999</v>
      </c>
      <c r="AA260" s="277"/>
      <c r="AB260" s="277"/>
      <c r="AC260" s="277"/>
    </row>
    <row r="261" spans="1:68" x14ac:dyDescent="0.2">
      <c r="A261" s="279"/>
      <c r="B261" s="279"/>
      <c r="C261" s="279"/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91"/>
      <c r="P261" s="298" t="s">
        <v>73</v>
      </c>
      <c r="Q261" s="299"/>
      <c r="R261" s="299"/>
      <c r="S261" s="299"/>
      <c r="T261" s="299"/>
      <c r="U261" s="299"/>
      <c r="V261" s="300"/>
      <c r="W261" s="37" t="s">
        <v>74</v>
      </c>
      <c r="X261" s="276">
        <f>IFERROR(SUMPRODUCT(X258:X259*H258:H259),"0")</f>
        <v>97.2</v>
      </c>
      <c r="Y261" s="276">
        <f>IFERROR(SUMPRODUCT(Y258:Y259*H258:H259),"0")</f>
        <v>97.2</v>
      </c>
      <c r="Z261" s="37"/>
      <c r="AA261" s="277"/>
      <c r="AB261" s="277"/>
      <c r="AC261" s="277"/>
    </row>
    <row r="262" spans="1:68" ht="14.25" customHeight="1" x14ac:dyDescent="0.25">
      <c r="A262" s="280" t="s">
        <v>119</v>
      </c>
      <c r="B262" s="279"/>
      <c r="C262" s="279"/>
      <c r="D262" s="279"/>
      <c r="E262" s="279"/>
      <c r="F262" s="279"/>
      <c r="G262" s="279"/>
      <c r="H262" s="279"/>
      <c r="I262" s="279"/>
      <c r="J262" s="279"/>
      <c r="K262" s="279"/>
      <c r="L262" s="279"/>
      <c r="M262" s="279"/>
      <c r="N262" s="279"/>
      <c r="O262" s="279"/>
      <c r="P262" s="279"/>
      <c r="Q262" s="279"/>
      <c r="R262" s="279"/>
      <c r="S262" s="279"/>
      <c r="T262" s="279"/>
      <c r="U262" s="279"/>
      <c r="V262" s="279"/>
      <c r="W262" s="279"/>
      <c r="X262" s="279"/>
      <c r="Y262" s="279"/>
      <c r="Z262" s="279"/>
      <c r="AA262" s="268"/>
      <c r="AB262" s="268"/>
      <c r="AC262" s="268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92">
        <v>4640242180304</v>
      </c>
      <c r="E263" s="29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3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8"/>
      <c r="R263" s="288"/>
      <c r="S263" s="288"/>
      <c r="T263" s="289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92">
        <v>4640242180236</v>
      </c>
      <c r="E264" s="29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1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8"/>
      <c r="R264" s="288"/>
      <c r="S264" s="288"/>
      <c r="T264" s="289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92">
        <v>4640242180410</v>
      </c>
      <c r="E265" s="29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4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8"/>
      <c r="R265" s="288"/>
      <c r="S265" s="288"/>
      <c r="T265" s="289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0"/>
      <c r="B266" s="279"/>
      <c r="C266" s="279"/>
      <c r="D266" s="279"/>
      <c r="E266" s="279"/>
      <c r="F266" s="279"/>
      <c r="G266" s="279"/>
      <c r="H266" s="279"/>
      <c r="I266" s="279"/>
      <c r="J266" s="279"/>
      <c r="K266" s="279"/>
      <c r="L266" s="279"/>
      <c r="M266" s="279"/>
      <c r="N266" s="279"/>
      <c r="O266" s="291"/>
      <c r="P266" s="298" t="s">
        <v>73</v>
      </c>
      <c r="Q266" s="299"/>
      <c r="R266" s="299"/>
      <c r="S266" s="299"/>
      <c r="T266" s="299"/>
      <c r="U266" s="299"/>
      <c r="V266" s="300"/>
      <c r="W266" s="37" t="s">
        <v>70</v>
      </c>
      <c r="X266" s="276">
        <f>IFERROR(SUM(X263:X265),"0")</f>
        <v>0</v>
      </c>
      <c r="Y266" s="276">
        <f>IFERROR(SUM(Y263:Y265),"0")</f>
        <v>0</v>
      </c>
      <c r="Z266" s="276">
        <f>IFERROR(IF(Z263="",0,Z263),"0")+IFERROR(IF(Z264="",0,Z264),"0")+IFERROR(IF(Z265="",0,Z265),"0")</f>
        <v>0</v>
      </c>
      <c r="AA266" s="277"/>
      <c r="AB266" s="277"/>
      <c r="AC266" s="277"/>
    </row>
    <row r="267" spans="1:68" x14ac:dyDescent="0.2">
      <c r="A267" s="279"/>
      <c r="B267" s="279"/>
      <c r="C267" s="279"/>
      <c r="D267" s="279"/>
      <c r="E267" s="279"/>
      <c r="F267" s="279"/>
      <c r="G267" s="279"/>
      <c r="H267" s="279"/>
      <c r="I267" s="279"/>
      <c r="J267" s="279"/>
      <c r="K267" s="279"/>
      <c r="L267" s="279"/>
      <c r="M267" s="279"/>
      <c r="N267" s="279"/>
      <c r="O267" s="291"/>
      <c r="P267" s="298" t="s">
        <v>73</v>
      </c>
      <c r="Q267" s="299"/>
      <c r="R267" s="299"/>
      <c r="S267" s="299"/>
      <c r="T267" s="299"/>
      <c r="U267" s="299"/>
      <c r="V267" s="300"/>
      <c r="W267" s="37" t="s">
        <v>74</v>
      </c>
      <c r="X267" s="276">
        <f>IFERROR(SUMPRODUCT(X263:X265*H263:H265),"0")</f>
        <v>0</v>
      </c>
      <c r="Y267" s="276">
        <f>IFERROR(SUMPRODUCT(Y263:Y265*H263:H265),"0")</f>
        <v>0</v>
      </c>
      <c r="Z267" s="37"/>
      <c r="AA267" s="277"/>
      <c r="AB267" s="277"/>
      <c r="AC267" s="277"/>
    </row>
    <row r="268" spans="1:68" ht="14.25" customHeight="1" x14ac:dyDescent="0.25">
      <c r="A268" s="280" t="s">
        <v>125</v>
      </c>
      <c r="B268" s="279"/>
      <c r="C268" s="279"/>
      <c r="D268" s="279"/>
      <c r="E268" s="279"/>
      <c r="F268" s="279"/>
      <c r="G268" s="279"/>
      <c r="H268" s="279"/>
      <c r="I268" s="279"/>
      <c r="J268" s="279"/>
      <c r="K268" s="279"/>
      <c r="L268" s="279"/>
      <c r="M268" s="279"/>
      <c r="N268" s="279"/>
      <c r="O268" s="279"/>
      <c r="P268" s="279"/>
      <c r="Q268" s="279"/>
      <c r="R268" s="279"/>
      <c r="S268" s="279"/>
      <c r="T268" s="279"/>
      <c r="U268" s="279"/>
      <c r="V268" s="279"/>
      <c r="W268" s="279"/>
      <c r="X268" s="279"/>
      <c r="Y268" s="279"/>
      <c r="Z268" s="279"/>
      <c r="AA268" s="268"/>
      <c r="AB268" s="268"/>
      <c r="AC268" s="268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92">
        <v>4640242181554</v>
      </c>
      <c r="E269" s="29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4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8"/>
      <c r="R269" s="288"/>
      <c r="S269" s="288"/>
      <c r="T269" s="289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92">
        <v>4640242181561</v>
      </c>
      <c r="E270" s="29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8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8"/>
      <c r="R270" s="288"/>
      <c r="S270" s="288"/>
      <c r="T270" s="289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92">
        <v>4640242181424</v>
      </c>
      <c r="E271" s="29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8"/>
      <c r="R271" s="288"/>
      <c r="S271" s="288"/>
      <c r="T271" s="289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92">
        <v>4640242181523</v>
      </c>
      <c r="E272" s="29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8"/>
      <c r="R272" s="288"/>
      <c r="S272" s="288"/>
      <c r="T272" s="289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92">
        <v>4640242181486</v>
      </c>
      <c r="E273" s="29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4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8"/>
      <c r="R273" s="288"/>
      <c r="S273" s="288"/>
      <c r="T273" s="289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92">
        <v>4640242181493</v>
      </c>
      <c r="E274" s="29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366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8"/>
      <c r="R274" s="288"/>
      <c r="S274" s="288"/>
      <c r="T274" s="289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92">
        <v>4640242181509</v>
      </c>
      <c r="E275" s="29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45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8"/>
      <c r="R275" s="288"/>
      <c r="S275" s="288"/>
      <c r="T275" s="289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92">
        <v>4640242181240</v>
      </c>
      <c r="E276" s="29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8"/>
      <c r="R276" s="288"/>
      <c r="S276" s="288"/>
      <c r="T276" s="289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92">
        <v>4640242181318</v>
      </c>
      <c r="E277" s="29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42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8"/>
      <c r="R277" s="288"/>
      <c r="S277" s="288"/>
      <c r="T277" s="289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92">
        <v>4640242181387</v>
      </c>
      <c r="E278" s="29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38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8"/>
      <c r="R278" s="288"/>
      <c r="S278" s="288"/>
      <c r="T278" s="289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92">
        <v>4640242181332</v>
      </c>
      <c r="E279" s="29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79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8"/>
      <c r="R279" s="288"/>
      <c r="S279" s="288"/>
      <c r="T279" s="289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92">
        <v>4640242181349</v>
      </c>
      <c r="E280" s="29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41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8"/>
      <c r="R280" s="288"/>
      <c r="S280" s="288"/>
      <c r="T280" s="289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92">
        <v>4640242181370</v>
      </c>
      <c r="E281" s="29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8"/>
      <c r="R281" s="288"/>
      <c r="S281" s="288"/>
      <c r="T281" s="289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0"/>
      <c r="B282" s="279"/>
      <c r="C282" s="279"/>
      <c r="D282" s="279"/>
      <c r="E282" s="279"/>
      <c r="F282" s="279"/>
      <c r="G282" s="279"/>
      <c r="H282" s="279"/>
      <c r="I282" s="279"/>
      <c r="J282" s="279"/>
      <c r="K282" s="279"/>
      <c r="L282" s="279"/>
      <c r="M282" s="279"/>
      <c r="N282" s="279"/>
      <c r="O282" s="291"/>
      <c r="P282" s="298" t="s">
        <v>73</v>
      </c>
      <c r="Q282" s="299"/>
      <c r="R282" s="299"/>
      <c r="S282" s="299"/>
      <c r="T282" s="299"/>
      <c r="U282" s="299"/>
      <c r="V282" s="300"/>
      <c r="W282" s="37" t="s">
        <v>70</v>
      </c>
      <c r="X282" s="276">
        <f>IFERROR(SUM(X269:X281),"0")</f>
        <v>0</v>
      </c>
      <c r="Y282" s="276">
        <f>IFERROR(SUM(Y269:Y281),"0")</f>
        <v>0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277"/>
      <c r="AB282" s="277"/>
      <c r="AC282" s="277"/>
    </row>
    <row r="283" spans="1:68" x14ac:dyDescent="0.2">
      <c r="A283" s="279"/>
      <c r="B283" s="279"/>
      <c r="C283" s="279"/>
      <c r="D283" s="279"/>
      <c r="E283" s="279"/>
      <c r="F283" s="279"/>
      <c r="G283" s="279"/>
      <c r="H283" s="279"/>
      <c r="I283" s="279"/>
      <c r="J283" s="279"/>
      <c r="K283" s="279"/>
      <c r="L283" s="279"/>
      <c r="M283" s="279"/>
      <c r="N283" s="279"/>
      <c r="O283" s="291"/>
      <c r="P283" s="298" t="s">
        <v>73</v>
      </c>
      <c r="Q283" s="299"/>
      <c r="R283" s="299"/>
      <c r="S283" s="299"/>
      <c r="T283" s="299"/>
      <c r="U283" s="299"/>
      <c r="V283" s="300"/>
      <c r="W283" s="37" t="s">
        <v>74</v>
      </c>
      <c r="X283" s="276">
        <f>IFERROR(SUMPRODUCT(X269:X281*H269:H281),"0")</f>
        <v>0</v>
      </c>
      <c r="Y283" s="276">
        <f>IFERROR(SUMPRODUCT(Y269:Y281*H269:H281),"0")</f>
        <v>0</v>
      </c>
      <c r="Z283" s="37"/>
      <c r="AA283" s="277"/>
      <c r="AB283" s="277"/>
      <c r="AC283" s="277"/>
    </row>
    <row r="284" spans="1:68" ht="15" customHeight="1" x14ac:dyDescent="0.2">
      <c r="A284" s="459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279"/>
      <c r="O284" s="396"/>
      <c r="P284" s="282" t="s">
        <v>381</v>
      </c>
      <c r="Q284" s="283"/>
      <c r="R284" s="283"/>
      <c r="S284" s="283"/>
      <c r="T284" s="283"/>
      <c r="U284" s="283"/>
      <c r="V284" s="284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5146.6799999999994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5146.6799999999994</v>
      </c>
      <c r="Z284" s="37"/>
      <c r="AA284" s="277"/>
      <c r="AB284" s="277"/>
      <c r="AC284" s="277"/>
    </row>
    <row r="285" spans="1:68" x14ac:dyDescent="0.2">
      <c r="A285" s="279"/>
      <c r="B285" s="279"/>
      <c r="C285" s="279"/>
      <c r="D285" s="279"/>
      <c r="E285" s="279"/>
      <c r="F285" s="279"/>
      <c r="G285" s="279"/>
      <c r="H285" s="279"/>
      <c r="I285" s="279"/>
      <c r="J285" s="279"/>
      <c r="K285" s="279"/>
      <c r="L285" s="279"/>
      <c r="M285" s="279"/>
      <c r="N285" s="279"/>
      <c r="O285" s="396"/>
      <c r="P285" s="282" t="s">
        <v>382</v>
      </c>
      <c r="Q285" s="283"/>
      <c r="R285" s="283"/>
      <c r="S285" s="283"/>
      <c r="T285" s="283"/>
      <c r="U285" s="283"/>
      <c r="V285" s="284"/>
      <c r="W285" s="37" t="s">
        <v>74</v>
      </c>
      <c r="X285" s="276">
        <f>IFERROR(SUM(BM22:BM281),"0")</f>
        <v>5795.0911999999998</v>
      </c>
      <c r="Y285" s="276">
        <f>IFERROR(SUM(BN22:BN281),"0")</f>
        <v>5795.0911999999998</v>
      </c>
      <c r="Z285" s="37"/>
      <c r="AA285" s="277"/>
      <c r="AB285" s="277"/>
      <c r="AC285" s="277"/>
    </row>
    <row r="286" spans="1:68" x14ac:dyDescent="0.2">
      <c r="A286" s="279"/>
      <c r="B286" s="279"/>
      <c r="C286" s="279"/>
      <c r="D286" s="279"/>
      <c r="E286" s="279"/>
      <c r="F286" s="279"/>
      <c r="G286" s="279"/>
      <c r="H286" s="279"/>
      <c r="I286" s="279"/>
      <c r="J286" s="279"/>
      <c r="K286" s="279"/>
      <c r="L286" s="279"/>
      <c r="M286" s="279"/>
      <c r="N286" s="279"/>
      <c r="O286" s="396"/>
      <c r="P286" s="282" t="s">
        <v>383</v>
      </c>
      <c r="Q286" s="283"/>
      <c r="R286" s="283"/>
      <c r="S286" s="283"/>
      <c r="T286" s="283"/>
      <c r="U286" s="283"/>
      <c r="V286" s="284"/>
      <c r="W286" s="37" t="s">
        <v>384</v>
      </c>
      <c r="X286" s="38">
        <f>ROUNDUP(SUM(BO22:BO281),0)</f>
        <v>17</v>
      </c>
      <c r="Y286" s="38">
        <f>ROUNDUP(SUM(BP22:BP281),0)</f>
        <v>17</v>
      </c>
      <c r="Z286" s="37"/>
      <c r="AA286" s="277"/>
      <c r="AB286" s="277"/>
      <c r="AC286" s="277"/>
    </row>
    <row r="287" spans="1:68" x14ac:dyDescent="0.2">
      <c r="A287" s="279"/>
      <c r="B287" s="279"/>
      <c r="C287" s="279"/>
      <c r="D287" s="279"/>
      <c r="E287" s="279"/>
      <c r="F287" s="279"/>
      <c r="G287" s="279"/>
      <c r="H287" s="279"/>
      <c r="I287" s="279"/>
      <c r="J287" s="279"/>
      <c r="K287" s="279"/>
      <c r="L287" s="279"/>
      <c r="M287" s="279"/>
      <c r="N287" s="279"/>
      <c r="O287" s="396"/>
      <c r="P287" s="282" t="s">
        <v>385</v>
      </c>
      <c r="Q287" s="283"/>
      <c r="R287" s="283"/>
      <c r="S287" s="283"/>
      <c r="T287" s="283"/>
      <c r="U287" s="283"/>
      <c r="V287" s="284"/>
      <c r="W287" s="37" t="s">
        <v>74</v>
      </c>
      <c r="X287" s="276">
        <f>GrossWeightTotal+PalletQtyTotal*25</f>
        <v>6220.0911999999998</v>
      </c>
      <c r="Y287" s="276">
        <f>GrossWeightTotalR+PalletQtyTotalR*25</f>
        <v>6220.0911999999998</v>
      </c>
      <c r="Z287" s="37"/>
      <c r="AA287" s="277"/>
      <c r="AB287" s="277"/>
      <c r="AC287" s="277"/>
    </row>
    <row r="288" spans="1:68" x14ac:dyDescent="0.2">
      <c r="A288" s="279"/>
      <c r="B288" s="279"/>
      <c r="C288" s="279"/>
      <c r="D288" s="279"/>
      <c r="E288" s="279"/>
      <c r="F288" s="279"/>
      <c r="G288" s="279"/>
      <c r="H288" s="279"/>
      <c r="I288" s="279"/>
      <c r="J288" s="279"/>
      <c r="K288" s="279"/>
      <c r="L288" s="279"/>
      <c r="M288" s="279"/>
      <c r="N288" s="279"/>
      <c r="O288" s="396"/>
      <c r="P288" s="282" t="s">
        <v>386</v>
      </c>
      <c r="Q288" s="283"/>
      <c r="R288" s="283"/>
      <c r="S288" s="283"/>
      <c r="T288" s="283"/>
      <c r="U288" s="283"/>
      <c r="V288" s="284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1472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1472</v>
      </c>
      <c r="Z288" s="37"/>
      <c r="AA288" s="277"/>
      <c r="AB288" s="277"/>
      <c r="AC288" s="277"/>
    </row>
    <row r="289" spans="1:32" ht="14.25" customHeight="1" x14ac:dyDescent="0.2">
      <c r="A289" s="279"/>
      <c r="B289" s="279"/>
      <c r="C289" s="279"/>
      <c r="D289" s="279"/>
      <c r="E289" s="279"/>
      <c r="F289" s="279"/>
      <c r="G289" s="279"/>
      <c r="H289" s="279"/>
      <c r="I289" s="279"/>
      <c r="J289" s="279"/>
      <c r="K289" s="279"/>
      <c r="L289" s="279"/>
      <c r="M289" s="279"/>
      <c r="N289" s="279"/>
      <c r="O289" s="396"/>
      <c r="P289" s="282" t="s">
        <v>387</v>
      </c>
      <c r="Q289" s="283"/>
      <c r="R289" s="283"/>
      <c r="S289" s="283"/>
      <c r="T289" s="283"/>
      <c r="U289" s="283"/>
      <c r="V289" s="284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20.547839999999997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66" t="s">
        <v>63</v>
      </c>
      <c r="C291" s="285" t="s">
        <v>75</v>
      </c>
      <c r="D291" s="423"/>
      <c r="E291" s="423"/>
      <c r="F291" s="423"/>
      <c r="G291" s="423"/>
      <c r="H291" s="423"/>
      <c r="I291" s="423"/>
      <c r="J291" s="423"/>
      <c r="K291" s="423"/>
      <c r="L291" s="423"/>
      <c r="M291" s="423"/>
      <c r="N291" s="423"/>
      <c r="O291" s="423"/>
      <c r="P291" s="423"/>
      <c r="Q291" s="423"/>
      <c r="R291" s="423"/>
      <c r="S291" s="423"/>
      <c r="T291" s="424"/>
      <c r="U291" s="266" t="s">
        <v>229</v>
      </c>
      <c r="V291" s="266" t="s">
        <v>238</v>
      </c>
      <c r="W291" s="285" t="s">
        <v>257</v>
      </c>
      <c r="X291" s="423"/>
      <c r="Y291" s="423"/>
      <c r="Z291" s="423"/>
      <c r="AA291" s="423"/>
      <c r="AB291" s="424"/>
      <c r="AC291" s="266" t="s">
        <v>314</v>
      </c>
      <c r="AD291" s="266" t="s">
        <v>319</v>
      </c>
      <c r="AE291" s="266" t="s">
        <v>323</v>
      </c>
      <c r="AF291" s="266" t="s">
        <v>331</v>
      </c>
    </row>
    <row r="292" spans="1:32" ht="14.25" customHeight="1" thickTop="1" x14ac:dyDescent="0.2">
      <c r="A292" s="348" t="s">
        <v>390</v>
      </c>
      <c r="B292" s="285" t="s">
        <v>63</v>
      </c>
      <c r="C292" s="285" t="s">
        <v>76</v>
      </c>
      <c r="D292" s="285" t="s">
        <v>87</v>
      </c>
      <c r="E292" s="285" t="s">
        <v>97</v>
      </c>
      <c r="F292" s="285" t="s">
        <v>108</v>
      </c>
      <c r="G292" s="285" t="s">
        <v>135</v>
      </c>
      <c r="H292" s="285" t="s">
        <v>142</v>
      </c>
      <c r="I292" s="285" t="s">
        <v>146</v>
      </c>
      <c r="J292" s="285" t="s">
        <v>154</v>
      </c>
      <c r="K292" s="285" t="s">
        <v>169</v>
      </c>
      <c r="L292" s="285" t="s">
        <v>175</v>
      </c>
      <c r="M292" s="285" t="s">
        <v>195</v>
      </c>
      <c r="N292" s="267"/>
      <c r="O292" s="285" t="s">
        <v>201</v>
      </c>
      <c r="P292" s="285" t="s">
        <v>208</v>
      </c>
      <c r="Q292" s="285" t="s">
        <v>213</v>
      </c>
      <c r="R292" s="285" t="s">
        <v>217</v>
      </c>
      <c r="S292" s="285" t="s">
        <v>220</v>
      </c>
      <c r="T292" s="285" t="s">
        <v>225</v>
      </c>
      <c r="U292" s="285" t="s">
        <v>230</v>
      </c>
      <c r="V292" s="285" t="s">
        <v>239</v>
      </c>
      <c r="W292" s="285" t="s">
        <v>258</v>
      </c>
      <c r="X292" s="285" t="s">
        <v>274</v>
      </c>
      <c r="Y292" s="285" t="s">
        <v>281</v>
      </c>
      <c r="Z292" s="285" t="s">
        <v>292</v>
      </c>
      <c r="AA292" s="285" t="s">
        <v>297</v>
      </c>
      <c r="AB292" s="285" t="s">
        <v>308</v>
      </c>
      <c r="AC292" s="285" t="s">
        <v>315</v>
      </c>
      <c r="AD292" s="285" t="s">
        <v>320</v>
      </c>
      <c r="AE292" s="285" t="s">
        <v>324</v>
      </c>
      <c r="AF292" s="285" t="s">
        <v>331</v>
      </c>
    </row>
    <row r="293" spans="1:32" ht="13.5" customHeight="1" thickBot="1" x14ac:dyDescent="0.25">
      <c r="A293" s="349"/>
      <c r="B293" s="286"/>
      <c r="C293" s="286"/>
      <c r="D293" s="286"/>
      <c r="E293" s="286"/>
      <c r="F293" s="286"/>
      <c r="G293" s="286"/>
      <c r="H293" s="286"/>
      <c r="I293" s="286"/>
      <c r="J293" s="286"/>
      <c r="K293" s="286"/>
      <c r="L293" s="286"/>
      <c r="M293" s="286"/>
      <c r="N293" s="267"/>
      <c r="O293" s="286"/>
      <c r="P293" s="286"/>
      <c r="Q293" s="286"/>
      <c r="R293" s="286"/>
      <c r="S293" s="286"/>
      <c r="T293" s="286"/>
      <c r="U293" s="286"/>
      <c r="V293" s="286"/>
      <c r="W293" s="286"/>
      <c r="X293" s="286"/>
      <c r="Y293" s="286"/>
      <c r="Z293" s="286"/>
      <c r="AA293" s="286"/>
      <c r="AB293" s="286"/>
      <c r="AC293" s="286"/>
      <c r="AD293" s="286"/>
      <c r="AE293" s="286"/>
      <c r="AF293" s="286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420</v>
      </c>
      <c r="F294" s="46">
        <f>IFERROR(X49*H49,"0")+IFERROR(X53*H53,"0")+IFERROR(X57*H57,"0")+IFERROR(X61*H61,"0")+IFERROR(X62*H62,"0")+IFERROR(X66*H66,"0")+IFERROR(X67*H67,"0")+IFERROR(X68*H68,"0")</f>
        <v>336</v>
      </c>
      <c r="G294" s="46">
        <f>IFERROR(X73*H73,"0")+IFERROR(X74*H74,"0")</f>
        <v>145.80000000000001</v>
      </c>
      <c r="H294" s="46">
        <f>IFERROR(X79*H79,"0")</f>
        <v>0</v>
      </c>
      <c r="I294" s="46">
        <f>IFERROR(X84*H84,"0")+IFERROR(X85*H85,"0")</f>
        <v>403.2</v>
      </c>
      <c r="J294" s="46">
        <f>IFERROR(X90*H90,"0")+IFERROR(X91*H91,"0")+IFERROR(X92*H92,"0")+IFERROR(X93*H93,"0")+IFERROR(X94*H94,"0")+IFERROR(X95*H95,"0")</f>
        <v>403.2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1176</v>
      </c>
      <c r="M294" s="46">
        <f>IFERROR(X123*H123,"0")+IFERROR(X124*H124,"0")</f>
        <v>420</v>
      </c>
      <c r="N294" s="267"/>
      <c r="O294" s="46">
        <f>IFERROR(X129*H129,"0")+IFERROR(X130*H130,"0")</f>
        <v>252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94.08</v>
      </c>
      <c r="U294" s="46">
        <f>IFERROR(X162*H162,"0")+IFERROR(X163*H163,"0")</f>
        <v>0</v>
      </c>
      <c r="V294" s="46">
        <f>IFERROR(X169*H169,"0")+IFERROR(X170*H170,"0")+IFERROR(X171*H171,"0")+IFERROR(X175*H175,"0")</f>
        <v>126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307.20000000000005</v>
      </c>
      <c r="AC294" s="46">
        <f>IFERROR(X230*H230,"0")</f>
        <v>0</v>
      </c>
      <c r="AD294" s="46">
        <f>IFERROR(X236*H236,"0")</f>
        <v>840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97.2</v>
      </c>
    </row>
    <row r="295" spans="1:32" ht="13.5" customHeight="1" thickTop="1" x14ac:dyDescent="0.2">
      <c r="C295" s="267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2889</v>
      </c>
      <c r="B297" s="60">
        <f>SUMPRODUCT(--(BB:BB="ПГП"),--(W:W="кор"),H:H,Y:Y)+SUMPRODUCT(--(BB:BB="ПГП"),--(W:W="кг"),Y:Y)</f>
        <v>2257.6799999999994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D281:E281"/>
    <mergeCell ref="P260:V260"/>
    <mergeCell ref="W17:W18"/>
    <mergeCell ref="I17:I18"/>
    <mergeCell ref="D141:E141"/>
    <mergeCell ref="D135:E135"/>
    <mergeCell ref="A119:O120"/>
    <mergeCell ref="P176:V176"/>
    <mergeCell ref="P281:T281"/>
    <mergeCell ref="P203:V203"/>
    <mergeCell ref="P74:T74"/>
    <mergeCell ref="P243:V243"/>
    <mergeCell ref="A19:Z19"/>
    <mergeCell ref="A117:Z117"/>
    <mergeCell ref="D109:E109"/>
    <mergeCell ref="P163:T163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P292:P293"/>
    <mergeCell ref="R292:R293"/>
    <mergeCell ref="P59:V59"/>
    <mergeCell ref="P230:T230"/>
    <mergeCell ref="F292:F293"/>
    <mergeCell ref="A182:O183"/>
    <mergeCell ref="P223:T223"/>
    <mergeCell ref="A168:Z168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D124:E124"/>
    <mergeCell ref="P252:T252"/>
    <mergeCell ref="V10:W10"/>
    <mergeCell ref="A197:Z197"/>
    <mergeCell ref="P170:T170"/>
    <mergeCell ref="D66:E66"/>
    <mergeCell ref="D253:E253"/>
    <mergeCell ref="D53:E53"/>
    <mergeCell ref="P232:V232"/>
    <mergeCell ref="A149:Z149"/>
    <mergeCell ref="D7:M7"/>
    <mergeCell ref="D129:E129"/>
    <mergeCell ref="Q292:Q293"/>
    <mergeCell ref="S292:S293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45:V45"/>
    <mergeCell ref="A241:Z241"/>
    <mergeCell ref="A228:Z228"/>
    <mergeCell ref="P95:T95"/>
    <mergeCell ref="P182:V182"/>
    <mergeCell ref="P273:T273"/>
    <mergeCell ref="D272:E272"/>
    <mergeCell ref="D274:E274"/>
    <mergeCell ref="D224:E224"/>
    <mergeCell ref="A26:Z26"/>
    <mergeCell ref="H1:Q1"/>
    <mergeCell ref="P38:V38"/>
    <mergeCell ref="A268:Z268"/>
    <mergeCell ref="A99:Z99"/>
    <mergeCell ref="D259:E259"/>
    <mergeCell ref="A237:O238"/>
    <mergeCell ref="D28:E28"/>
    <mergeCell ref="D236:E236"/>
    <mergeCell ref="D92:E92"/>
    <mergeCell ref="P171:T171"/>
    <mergeCell ref="P242:T242"/>
    <mergeCell ref="D67:E67"/>
    <mergeCell ref="D5:E5"/>
    <mergeCell ref="A140:Z140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1:F1"/>
    <mergeCell ref="P190:V190"/>
    <mergeCell ref="P46:V46"/>
    <mergeCell ref="A71:Z71"/>
    <mergeCell ref="P111:V111"/>
    <mergeCell ref="P282:V282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P17:T18"/>
    <mergeCell ref="A229:Z229"/>
    <mergeCell ref="A77:Z77"/>
    <mergeCell ref="P129:T129"/>
    <mergeCell ref="P194:T194"/>
    <mergeCell ref="A166:Z166"/>
    <mergeCell ref="D108:E108"/>
    <mergeCell ref="P187:T187"/>
    <mergeCell ref="P258:T258"/>
    <mergeCell ref="A111:O112"/>
    <mergeCell ref="Y292:Y293"/>
    <mergeCell ref="P214:V214"/>
    <mergeCell ref="A239:Z239"/>
    <mergeCell ref="AA292:AA293"/>
    <mergeCell ref="Q9:R9"/>
    <mergeCell ref="P267:V267"/>
    <mergeCell ref="A113:Z113"/>
    <mergeCell ref="A32:Z32"/>
    <mergeCell ref="A37:O38"/>
    <mergeCell ref="A159:Z159"/>
    <mergeCell ref="Q11:R11"/>
    <mergeCell ref="A195:O196"/>
    <mergeCell ref="X292:X293"/>
    <mergeCell ref="C291:T291"/>
    <mergeCell ref="C292:C293"/>
    <mergeCell ref="E292:E293"/>
    <mergeCell ref="Z292:Z293"/>
    <mergeCell ref="P277:T277"/>
    <mergeCell ref="A251:Z251"/>
    <mergeCell ref="P288:V288"/>
    <mergeCell ref="P43:T43"/>
    <mergeCell ref="A12:M12"/>
    <mergeCell ref="A180:Z180"/>
    <mergeCell ref="A240:Z240"/>
    <mergeCell ref="A6:C6"/>
    <mergeCell ref="P118:T118"/>
    <mergeCell ref="A161:Z161"/>
    <mergeCell ref="P102:V102"/>
    <mergeCell ref="Q12:R12"/>
    <mergeCell ref="A203:O204"/>
    <mergeCell ref="D90:E90"/>
    <mergeCell ref="P169:T169"/>
    <mergeCell ref="P280:T280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A69:O70"/>
    <mergeCell ref="D156:E156"/>
    <mergeCell ref="P272:T272"/>
    <mergeCell ref="D106:E106"/>
    <mergeCell ref="P185:T185"/>
    <mergeCell ref="D93:E93"/>
    <mergeCell ref="D264:E264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79:T79"/>
    <mergeCell ref="P73:T73"/>
    <mergeCell ref="D187:E187"/>
    <mergeCell ref="P87:V87"/>
    <mergeCell ref="A83:Z83"/>
    <mergeCell ref="H9:I9"/>
    <mergeCell ref="P24:V24"/>
    <mergeCell ref="A14:M14"/>
    <mergeCell ref="T5:U5"/>
    <mergeCell ref="V5:W5"/>
    <mergeCell ref="D246:E246"/>
    <mergeCell ref="A48:Z48"/>
    <mergeCell ref="Q8:R8"/>
    <mergeCell ref="D275:E275"/>
    <mergeCell ref="T6:U9"/>
    <mergeCell ref="Q10:R10"/>
    <mergeCell ref="A30:O31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D62:E62"/>
    <mergeCell ref="P141:T141"/>
    <mergeCell ref="D193:E193"/>
    <mergeCell ref="D114:E114"/>
    <mergeCell ref="P220:V220"/>
    <mergeCell ref="A5:C5"/>
    <mergeCell ref="D292:D293"/>
    <mergeCell ref="D43:E43"/>
    <mergeCell ref="A145:Z145"/>
    <mergeCell ref="A139:Z139"/>
    <mergeCell ref="P216:T216"/>
    <mergeCell ref="A210:Z210"/>
    <mergeCell ref="P80:V80"/>
    <mergeCell ref="D74:E74"/>
    <mergeCell ref="D130:E130"/>
    <mergeCell ref="D68:E68"/>
    <mergeCell ref="D201:E201"/>
    <mergeCell ref="P126:V126"/>
    <mergeCell ref="D188:E188"/>
    <mergeCell ref="P224:T224"/>
    <mergeCell ref="P225:V225"/>
    <mergeCell ref="P58:V58"/>
    <mergeCell ref="P244:V244"/>
    <mergeCell ref="D61:E61"/>
    <mergeCell ref="D280:E280"/>
    <mergeCell ref="P64:V64"/>
    <mergeCell ref="P51:V51"/>
    <mergeCell ref="A174:Z174"/>
    <mergeCell ref="D230:E230"/>
    <mergeCell ref="A208:O209"/>
    <mergeCell ref="D273:E273"/>
    <mergeCell ref="P156:T156"/>
    <mergeCell ref="A80:O81"/>
    <mergeCell ref="A160:Z160"/>
    <mergeCell ref="T292:T293"/>
    <mergeCell ref="V292:V293"/>
    <mergeCell ref="P284:V284"/>
    <mergeCell ref="U292:U293"/>
    <mergeCell ref="W292:W293"/>
    <mergeCell ref="P286:V286"/>
    <mergeCell ref="A233:Z233"/>
    <mergeCell ref="P86:V86"/>
    <mergeCell ref="P157:V157"/>
    <mergeCell ref="P213:V213"/>
    <mergeCell ref="P207:T207"/>
    <mergeCell ref="A131:O132"/>
    <mergeCell ref="P172:V172"/>
    <mergeCell ref="A211:Z211"/>
    <mergeCell ref="P165:V165"/>
    <mergeCell ref="M292:M293"/>
    <mergeCell ref="D185:E185"/>
    <mergeCell ref="O292:O293"/>
    <mergeCell ref="D277:E277"/>
    <mergeCell ref="P256:V256"/>
    <mergeCell ref="P152:V152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A40:Z40"/>
    <mergeCell ref="D41:E41"/>
    <mergeCell ref="A17:A18"/>
    <mergeCell ref="K17:K18"/>
    <mergeCell ref="C17:C18"/>
    <mergeCell ref="P66:T66"/>
    <mergeCell ref="H10:M10"/>
    <mergeCell ref="AA17:AA18"/>
    <mergeCell ref="P212:T212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107:T107"/>
    <mergeCell ref="P278:T278"/>
    <mergeCell ref="P63:V63"/>
    <mergeCell ref="P101:T101"/>
    <mergeCell ref="A255:O256"/>
    <mergeCell ref="P50:V50"/>
    <mergeCell ref="V6:W9"/>
    <mergeCell ref="D199:E199"/>
    <mergeCell ref="P109:T109"/>
    <mergeCell ref="D186:E186"/>
    <mergeCell ref="P274:T274"/>
    <mergeCell ref="D217:E217"/>
    <mergeCell ref="P84:T84"/>
    <mergeCell ref="P22:T22"/>
    <mergeCell ref="P193:T193"/>
    <mergeCell ref="A88:Z88"/>
    <mergeCell ref="P54:V54"/>
    <mergeCell ref="D194:E194"/>
    <mergeCell ref="Z17:Z18"/>
    <mergeCell ref="P173:V173"/>
    <mergeCell ref="A172:O173"/>
    <mergeCell ref="P237:V237"/>
    <mergeCell ref="A219:O220"/>
    <mergeCell ref="P114:T114"/>
    <mergeCell ref="P41:T41"/>
    <mergeCell ref="D84:E84"/>
    <mergeCell ref="D22:E22"/>
    <mergeCell ref="A222:Z222"/>
    <mergeCell ref="P255:V255"/>
    <mergeCell ref="P34:T34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Q13:R13"/>
    <mergeCell ref="P97:V97"/>
    <mergeCell ref="A155:Z155"/>
    <mergeCell ref="P201:T201"/>
    <mergeCell ref="A125:O126"/>
    <mergeCell ref="AB292:AB293"/>
    <mergeCell ref="AD292:AD293"/>
    <mergeCell ref="P175:T175"/>
    <mergeCell ref="P266:V266"/>
    <mergeCell ref="P162:T162"/>
    <mergeCell ref="A86:O87"/>
    <mergeCell ref="P106:T106"/>
    <mergeCell ref="P93:T93"/>
    <mergeCell ref="D85:E85"/>
    <mergeCell ref="D207:E207"/>
    <mergeCell ref="P269:T269"/>
    <mergeCell ref="P120:V120"/>
    <mergeCell ref="A231:O232"/>
    <mergeCell ref="A152:O153"/>
    <mergeCell ref="A167:Z167"/>
    <mergeCell ref="P188:T188"/>
    <mergeCell ref="P148:V148"/>
    <mergeCell ref="A292:A293"/>
    <mergeCell ref="P130:T130"/>
    <mergeCell ref="D136:E136"/>
    <mergeCell ref="A176:O177"/>
    <mergeCell ref="A227:Z227"/>
    <mergeCell ref="D200:E200"/>
    <mergeCell ref="A243:O244"/>
    <mergeCell ref="M17:M18"/>
    <mergeCell ref="O17:O18"/>
    <mergeCell ref="P131:V131"/>
    <mergeCell ref="A104:Z104"/>
    <mergeCell ref="A235:Z235"/>
    <mergeCell ref="P189:V189"/>
    <mergeCell ref="P287:V287"/>
    <mergeCell ref="P62:T62"/>
    <mergeCell ref="P2:W3"/>
    <mergeCell ref="D35:E35"/>
    <mergeCell ref="D10:E10"/>
    <mergeCell ref="A23:O24"/>
    <mergeCell ref="F10:G10"/>
    <mergeCell ref="P135:T135"/>
    <mergeCell ref="D34:E34"/>
    <mergeCell ref="D265:E265"/>
    <mergeCell ref="P195:V195"/>
    <mergeCell ref="A20:Z20"/>
    <mergeCell ref="D252:E252"/>
    <mergeCell ref="P123:T123"/>
    <mergeCell ref="P110:T110"/>
    <mergeCell ref="P137:V137"/>
    <mergeCell ref="D218:E218"/>
    <mergeCell ref="A127:Z127"/>
    <mergeCell ref="X17:X18"/>
    <mergeCell ref="B292:B293"/>
    <mergeCell ref="A115:O116"/>
    <mergeCell ref="D270:E270"/>
    <mergeCell ref="AD17:AF18"/>
    <mergeCell ref="D101:E101"/>
    <mergeCell ref="P142:V142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Q5:R5"/>
    <mergeCell ref="F17:F18"/>
    <mergeCell ref="A58:O59"/>
    <mergeCell ref="P199:T199"/>
    <mergeCell ref="D242:E242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8:C8"/>
    <mergeCell ref="A10:C10"/>
    <mergeCell ref="D17:E18"/>
    <mergeCell ref="A249:Z249"/>
    <mergeCell ref="A257:Z257"/>
    <mergeCell ref="A191:Z191"/>
    <mergeCell ref="D276:E276"/>
    <mergeCell ref="A178:Z178"/>
    <mergeCell ref="D170:E170"/>
    <mergeCell ref="P132:V132"/>
    <mergeCell ref="N17:N18"/>
    <mergeCell ref="H292:H293"/>
    <mergeCell ref="J292:J293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P283:V283"/>
    <mergeCell ref="D271:E271"/>
    <mergeCell ref="D42:E42"/>
    <mergeCell ref="A213:O214"/>
    <mergeCell ref="D123:E123"/>
    <mergeCell ref="P202:T202"/>
    <mergeCell ref="A52:Z52"/>
    <mergeCell ref="D110:E110"/>
    <mergeCell ref="D44:E44"/>
    <mergeCell ref="P289:V289"/>
    <mergeCell ref="D49:E49"/>
    <mergeCell ref="D216:E216"/>
    <mergeCell ref="L292:L293"/>
    <mergeCell ref="P30:V30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P124:T124"/>
    <mergeCell ref="A260:O261"/>
    <mergeCell ref="P138:V138"/>
    <mergeCell ref="P151:T151"/>
    <mergeCell ref="P76:V76"/>
    <mergeCell ref="A137:O138"/>
    <mergeCell ref="A128:Z128"/>
    <mergeCell ref="P218:T218"/>
    <mergeCell ref="P69:V69"/>
    <mergeCell ref="A21:Z21"/>
    <mergeCell ref="A192:Z1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2025-09-26T08:49:17Z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