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"/>
    </mc:Choice>
  </mc:AlternateContent>
  <xr:revisionPtr revIDLastSave="0" documentId="13_ncr:1_{85C2DF7F-3065-4A0A-9DE1-BA1F382C6E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Y284" i="1" s="1"/>
  <c r="P270" i="1"/>
  <c r="X268" i="1"/>
  <c r="X267" i="1"/>
  <c r="BO266" i="1"/>
  <c r="BM266" i="1"/>
  <c r="Z266" i="1"/>
  <c r="Y266" i="1"/>
  <c r="P266" i="1"/>
  <c r="BO265" i="1"/>
  <c r="BM265" i="1"/>
  <c r="Z265" i="1"/>
  <c r="Y265" i="1"/>
  <c r="P265" i="1"/>
  <c r="BO264" i="1"/>
  <c r="BM264" i="1"/>
  <c r="Z264" i="1"/>
  <c r="Y264" i="1"/>
  <c r="P264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BO253" i="1"/>
  <c r="BM253" i="1"/>
  <c r="Z253" i="1"/>
  <c r="Y253" i="1"/>
  <c r="P253" i="1"/>
  <c r="X249" i="1"/>
  <c r="X248" i="1"/>
  <c r="BO247" i="1"/>
  <c r="BM247" i="1"/>
  <c r="Z247" i="1"/>
  <c r="Z248" i="1" s="1"/>
  <c r="Y247" i="1"/>
  <c r="P247" i="1"/>
  <c r="X245" i="1"/>
  <c r="X244" i="1"/>
  <c r="BO243" i="1"/>
  <c r="BM243" i="1"/>
  <c r="Z243" i="1"/>
  <c r="Z244" i="1" s="1"/>
  <c r="Y243" i="1"/>
  <c r="P243" i="1"/>
  <c r="X239" i="1"/>
  <c r="X238" i="1"/>
  <c r="BO237" i="1"/>
  <c r="BM237" i="1"/>
  <c r="Z237" i="1"/>
  <c r="Z238" i="1" s="1"/>
  <c r="Y237" i="1"/>
  <c r="P237" i="1"/>
  <c r="X233" i="1"/>
  <c r="X232" i="1"/>
  <c r="BO231" i="1"/>
  <c r="BM231" i="1"/>
  <c r="Z231" i="1"/>
  <c r="Z232" i="1" s="1"/>
  <c r="Y231" i="1"/>
  <c r="P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Y217" i="1"/>
  <c r="P217" i="1"/>
  <c r="X215" i="1"/>
  <c r="X214" i="1"/>
  <c r="BO213" i="1"/>
  <c r="BM213" i="1"/>
  <c r="Z213" i="1"/>
  <c r="Z214" i="1" s="1"/>
  <c r="Y213" i="1"/>
  <c r="Y215" i="1" s="1"/>
  <c r="P213" i="1"/>
  <c r="X210" i="1"/>
  <c r="X209" i="1"/>
  <c r="BO208" i="1"/>
  <c r="BM208" i="1"/>
  <c r="Z208" i="1"/>
  <c r="Z209" i="1" s="1"/>
  <c r="Y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Z153" i="1" s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BP136" i="1" s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X98" i="1"/>
  <c r="X97" i="1"/>
  <c r="BO96" i="1"/>
  <c r="BM96" i="1"/>
  <c r="Z96" i="1"/>
  <c r="Y96" i="1"/>
  <c r="P96" i="1"/>
  <c r="BO95" i="1"/>
  <c r="BM95" i="1"/>
  <c r="Z95" i="1"/>
  <c r="Y95" i="1"/>
  <c r="BP95" i="1" s="1"/>
  <c r="P95" i="1"/>
  <c r="BO94" i="1"/>
  <c r="BM94" i="1"/>
  <c r="Z94" i="1"/>
  <c r="Y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69" i="1" l="1"/>
  <c r="Z69" i="1"/>
  <c r="BN67" i="1"/>
  <c r="Z75" i="1"/>
  <c r="BN79" i="1"/>
  <c r="BP79" i="1"/>
  <c r="Y80" i="1"/>
  <c r="Z86" i="1"/>
  <c r="BN84" i="1"/>
  <c r="Z97" i="1"/>
  <c r="Z103" i="1"/>
  <c r="BN101" i="1"/>
  <c r="BN22" i="1"/>
  <c r="BP22" i="1"/>
  <c r="Y23" i="1"/>
  <c r="Z30" i="1"/>
  <c r="BN28" i="1"/>
  <c r="Y46" i="1"/>
  <c r="BN42" i="1"/>
  <c r="BN44" i="1"/>
  <c r="BN119" i="1"/>
  <c r="BP119" i="1"/>
  <c r="Y120" i="1"/>
  <c r="Z126" i="1"/>
  <c r="BN124" i="1"/>
  <c r="Z132" i="1"/>
  <c r="Z138" i="1"/>
  <c r="BN136" i="1"/>
  <c r="Y174" i="1"/>
  <c r="BN171" i="1"/>
  <c r="Z190" i="1"/>
  <c r="Z196" i="1"/>
  <c r="BN194" i="1"/>
  <c r="Y55" i="1"/>
  <c r="Y54" i="1"/>
  <c r="BP53" i="1"/>
  <c r="Y59" i="1"/>
  <c r="Y58" i="1"/>
  <c r="BP57" i="1"/>
  <c r="BN57" i="1"/>
  <c r="BP131" i="1"/>
  <c r="BN131" i="1"/>
  <c r="BP163" i="1"/>
  <c r="BN163" i="1"/>
  <c r="Y178" i="1"/>
  <c r="Y177" i="1"/>
  <c r="BP176" i="1"/>
  <c r="BN176" i="1"/>
  <c r="BP218" i="1"/>
  <c r="BN218" i="1"/>
  <c r="Y233" i="1"/>
  <c r="Y232" i="1"/>
  <c r="BP231" i="1"/>
  <c r="BN231" i="1"/>
  <c r="Y245" i="1"/>
  <c r="Y244" i="1"/>
  <c r="BP243" i="1"/>
  <c r="BN243" i="1"/>
  <c r="Y257" i="1"/>
  <c r="BP253" i="1"/>
  <c r="BN253" i="1"/>
  <c r="BP255" i="1"/>
  <c r="BN255" i="1"/>
  <c r="BP265" i="1"/>
  <c r="BN265" i="1"/>
  <c r="X285" i="1"/>
  <c r="Y30" i="1"/>
  <c r="Y37" i="1"/>
  <c r="Z37" i="1"/>
  <c r="BN35" i="1"/>
  <c r="Z45" i="1"/>
  <c r="BN49" i="1"/>
  <c r="BP49" i="1"/>
  <c r="Y50" i="1"/>
  <c r="BN53" i="1"/>
  <c r="Y63" i="1"/>
  <c r="BP61" i="1"/>
  <c r="BN61" i="1"/>
  <c r="BP74" i="1"/>
  <c r="BN74" i="1"/>
  <c r="BP91" i="1"/>
  <c r="BN91" i="1"/>
  <c r="BP93" i="1"/>
  <c r="BN93" i="1"/>
  <c r="BP94" i="1"/>
  <c r="BN94" i="1"/>
  <c r="BP96" i="1"/>
  <c r="BN96" i="1"/>
  <c r="BP108" i="1"/>
  <c r="BN108" i="1"/>
  <c r="BP110" i="1"/>
  <c r="BN110" i="1"/>
  <c r="Z173" i="1"/>
  <c r="BP187" i="1"/>
  <c r="BN187" i="1"/>
  <c r="BP189" i="1"/>
  <c r="BN189" i="1"/>
  <c r="BP201" i="1"/>
  <c r="BN201" i="1"/>
  <c r="BP203" i="1"/>
  <c r="BN203" i="1"/>
  <c r="Y239" i="1"/>
  <c r="Y238" i="1"/>
  <c r="BP237" i="1"/>
  <c r="BN237" i="1"/>
  <c r="Y249" i="1"/>
  <c r="Y248" i="1"/>
  <c r="BP247" i="1"/>
  <c r="BN247" i="1"/>
  <c r="Z283" i="1"/>
  <c r="Z63" i="1"/>
  <c r="Y76" i="1"/>
  <c r="Y86" i="1"/>
  <c r="Y98" i="1"/>
  <c r="Y103" i="1"/>
  <c r="Y112" i="1"/>
  <c r="Z112" i="1"/>
  <c r="Y126" i="1"/>
  <c r="Y133" i="1"/>
  <c r="Y138" i="1"/>
  <c r="Z165" i="1"/>
  <c r="Y196" i="1"/>
  <c r="Y197" i="1"/>
  <c r="Z220" i="1"/>
  <c r="Z226" i="1"/>
  <c r="Z256" i="1"/>
  <c r="Y261" i="1"/>
  <c r="Y262" i="1"/>
  <c r="Z267" i="1"/>
  <c r="Y31" i="1"/>
  <c r="Y38" i="1"/>
  <c r="Y45" i="1"/>
  <c r="Y64" i="1"/>
  <c r="Y70" i="1"/>
  <c r="Y75" i="1"/>
  <c r="Y87" i="1"/>
  <c r="Y97" i="1"/>
  <c r="Y104" i="1"/>
  <c r="Y113" i="1"/>
  <c r="Y117" i="1"/>
  <c r="Y127" i="1"/>
  <c r="Y132" i="1"/>
  <c r="Y139" i="1"/>
  <c r="Y144" i="1"/>
  <c r="Y149" i="1"/>
  <c r="Y154" i="1"/>
  <c r="Y159" i="1"/>
  <c r="BP164" i="1"/>
  <c r="BN164" i="1"/>
  <c r="Y183" i="1"/>
  <c r="BP182" i="1"/>
  <c r="BN182" i="1"/>
  <c r="Y205" i="1"/>
  <c r="BP200" i="1"/>
  <c r="BN200" i="1"/>
  <c r="BP202" i="1"/>
  <c r="BN202" i="1"/>
  <c r="Y204" i="1"/>
  <c r="Y209" i="1"/>
  <c r="BP208" i="1"/>
  <c r="BN208" i="1"/>
  <c r="Y220" i="1"/>
  <c r="BP217" i="1"/>
  <c r="BN217" i="1"/>
  <c r="BP219" i="1"/>
  <c r="BN219" i="1"/>
  <c r="Y267" i="1"/>
  <c r="BP264" i="1"/>
  <c r="BN264" i="1"/>
  <c r="BP266" i="1"/>
  <c r="BN266" i="1"/>
  <c r="H9" i="1"/>
  <c r="X286" i="1"/>
  <c r="X287" i="1"/>
  <c r="X28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5" i="1"/>
  <c r="BN102" i="1"/>
  <c r="BN107" i="1"/>
  <c r="BP107" i="1"/>
  <c r="BN109" i="1"/>
  <c r="BN111" i="1"/>
  <c r="BN115" i="1"/>
  <c r="BP115" i="1"/>
  <c r="BN125" i="1"/>
  <c r="BN130" i="1"/>
  <c r="BP130" i="1"/>
  <c r="BN137" i="1"/>
  <c r="BN142" i="1"/>
  <c r="BP142" i="1"/>
  <c r="BN147" i="1"/>
  <c r="BP147" i="1"/>
  <c r="BN152" i="1"/>
  <c r="BP152" i="1"/>
  <c r="BN157" i="1"/>
  <c r="BP157" i="1"/>
  <c r="Y165" i="1"/>
  <c r="Y166" i="1"/>
  <c r="Y173" i="1"/>
  <c r="BP170" i="1"/>
  <c r="BN170" i="1"/>
  <c r="BP172" i="1"/>
  <c r="BN172" i="1"/>
  <c r="Y184" i="1"/>
  <c r="Y191" i="1"/>
  <c r="BP186" i="1"/>
  <c r="BN186" i="1"/>
  <c r="BP188" i="1"/>
  <c r="BN188" i="1"/>
  <c r="Y190" i="1"/>
  <c r="BP195" i="1"/>
  <c r="BN195" i="1"/>
  <c r="Z204" i="1"/>
  <c r="Y210" i="1"/>
  <c r="Y214" i="1"/>
  <c r="BP213" i="1"/>
  <c r="BN213" i="1"/>
  <c r="Y221" i="1"/>
  <c r="Y227" i="1"/>
  <c r="BP224" i="1"/>
  <c r="BN224" i="1"/>
  <c r="Y226" i="1"/>
  <c r="BP254" i="1"/>
  <c r="BN254" i="1"/>
  <c r="Y256" i="1"/>
  <c r="BP260" i="1"/>
  <c r="BN260" i="1"/>
  <c r="Y268" i="1"/>
  <c r="Y283" i="1"/>
  <c r="BP270" i="1"/>
  <c r="BN270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Z290" i="1" l="1"/>
  <c r="Y285" i="1"/>
  <c r="Y287" i="1"/>
  <c r="Y286" i="1"/>
  <c r="Y289" i="1"/>
  <c r="X288" i="1"/>
  <c r="Y288" i="1" l="1"/>
  <c r="A298" i="1"/>
  <c r="C298" i="1"/>
  <c r="B298" i="1"/>
</calcChain>
</file>

<file path=xl/sharedStrings.xml><?xml version="1.0" encoding="utf-8"?>
<sst xmlns="http://schemas.openxmlformats.org/spreadsheetml/2006/main" count="1281" uniqueCount="412">
  <si>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</si>
  <si>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</si>
  <si>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</si>
  <si>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</si>
  <si>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</si>
  <si>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</si>
  <si>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</si>
  <si>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</si>
  <si>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</si>
  <si>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</si>
  <si>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</si>
  <si>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</si>
  <si>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</si>
  <si>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</si>
  <si>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</si>
  <si>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</si>
  <si>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</si>
  <si>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</si>
  <si>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</si>
  <si>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</si>
  <si>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</si>
  <si>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</si>
  <si>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</si>
  <si>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</si>
  <si>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</si>
  <si>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</si>
  <si>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</si>
  <si>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</si>
  <si>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</si>
  <si>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</si>
  <si>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</si>
  <si>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</si>
  <si>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</si>
  <si>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</si>
  <si>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</si>
  <si>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</si>
  <si>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</si>
  <si>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</si>
  <si>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</si>
  <si>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</si>
  <si>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</si>
  <si>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</si>
  <si>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</si>
  <si>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</si>
  <si>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</si>
  <si>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</si>
  <si>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</si>
  <si>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</si>
  <si>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</si>
  <si>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</si>
  <si>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</si>
  <si>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</si>
  <si>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</si>
  <si>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</si>
  <si>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</si>
  <si>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</si>
  <si>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</si>
  <si>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</si>
  <si>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</si>
  <si>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</si>
  <si>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</si>
  <si>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</si>
  <si>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</si>
  <si>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</si>
  <si>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</si>
  <si>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</si>
  <si>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</si>
  <si>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</si>
  <si>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</si>
  <si>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</si>
  <si>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</si>
  <si>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</si>
  <si>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</si>
  <si>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</si>
  <si>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</si>
  <si>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</si>
  <si>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</si>
  <si>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</si>
  <si>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</si>
  <si>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</si>
  <si>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</si>
  <si>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</si>
  <si>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</si>
  <si>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</si>
  <si>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</si>
  <si>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</si>
  <si>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</si>
  <si>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</si>
  <si>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</si>
  <si>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</si>
  <si>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</si>
  <si>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</si>
  <si>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</si>
  <si>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</si>
  <si>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</si>
  <si>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</si>
  <si>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</si>
  <si>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</si>
  <si>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</si>
  <si>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</si>
  <si>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</si>
  <si>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</si>
  <si>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</si>
  <si>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</si>
  <si>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</si>
  <si>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</si>
  <si>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</si>
  <si>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</si>
  <si>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</si>
  <si>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</si>
  <si>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</si>
  <si>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</si>
  <si>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</si>
  <si>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</si>
  <si>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</si>
  <si>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</si>
  <si>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</si>
  <si>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</si>
  <si>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</si>
  <si>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</si>
  <si>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</si>
  <si>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</si>
  <si>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</si>
  <si>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</si>
  <si>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</si>
  <si>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</si>
  <si>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</si>
  <si>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</si>
  <si>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</si>
  <si>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</si>
  <si>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</si>
  <si>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</si>
  <si>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</si>
  <si>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</si>
  <si>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</si>
  <si>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</si>
  <si>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</si>
  <si>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</si>
  <si>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</si>
  <si>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</si>
  <si>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</si>
  <si>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</si>
  <si>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</si>
  <si>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</si>
  <si>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</si>
  <si>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</si>
  <si>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</si>
  <si>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</si>
  <si>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</si>
  <si>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</si>
  <si>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</si>
  <si>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</si>
  <si>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</si>
  <si>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</si>
  <si>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</si>
  <si>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</si>
  <si>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</si>
  <si>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</si>
  <si>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</si>
  <si>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</si>
  <si>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</si>
  <si>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</si>
  <si>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P005044</t>
  </si>
  <si>
    <t>Снеки «Готовые чебупели сочные с мясом» Фикс.вес 0,24 ТМ «Горячая штучка»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</si>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</sst>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78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2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4" customWidth="1"/>
    <col min="19" max="19" width="6.140625" style="2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4" customWidth="1"/>
    <col min="25" max="25" width="11" style="274" customWidth="1"/>
    <col min="26" max="26" width="10" style="274" customWidth="1"/>
    <col min="27" max="27" width="11.5703125" style="274" customWidth="1"/>
    <col min="28" max="28" width="10.42578125" style="274" customWidth="1"/>
    <col min="29" max="29" width="30" style="2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4" customWidth="1"/>
    <col min="34" max="34" width="9.140625" style="274" customWidth="1"/>
    <col min="35" max="16384" width="9.140625" style="274"/>
  </cols>
  <sheetData>
    <row r="1" spans="1:32" s="270" customFormat="1" ht="45" customHeight="1" x14ac:dyDescent="0.2">
      <c r="A1" s="41"/>
      <c r="B1" s="41"/>
      <c r="C1" s="41"/>
      <c r="D1" s="332" t="s">
        <v>0</v>
      </c>
      <c r="E1" s="303"/>
      <c r="F1" s="303"/>
      <c r="G1" s="12" t="s">
        <v>1</v>
      </c>
      <c r="H1" s="332" t="s">
        <v>2</v>
      </c>
      <c r="I1" s="303"/>
      <c r="J1" s="303"/>
      <c r="K1" s="303"/>
      <c r="L1" s="303"/>
      <c r="M1" s="303"/>
      <c r="N1" s="303"/>
      <c r="O1" s="303"/>
      <c r="P1" s="303"/>
      <c r="Q1" s="303"/>
      <c r="R1" s="302" t="s">
        <v>3</v>
      </c>
      <c r="S1" s="303"/>
      <c r="T1" s="3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0" customFormat="1" ht="23.45" customHeight="1" x14ac:dyDescent="0.2">
      <c r="A5" s="356" t="s">
        <v>8</v>
      </c>
      <c r="B5" s="357"/>
      <c r="C5" s="358"/>
      <c r="D5" s="334"/>
      <c r="E5" s="335"/>
      <c r="F5" s="451" t="s">
        <v>9</v>
      </c>
      <c r="G5" s="358"/>
      <c r="H5" s="334"/>
      <c r="I5" s="417"/>
      <c r="J5" s="417"/>
      <c r="K5" s="417"/>
      <c r="L5" s="417"/>
      <c r="M5" s="335"/>
      <c r="N5" s="61"/>
      <c r="P5" s="24" t="s">
        <v>10</v>
      </c>
      <c r="Q5" s="457">
        <v>45922</v>
      </c>
      <c r="R5" s="355"/>
      <c r="T5" s="386" t="s">
        <v>11</v>
      </c>
      <c r="U5" s="282"/>
      <c r="V5" s="387" t="s">
        <v>12</v>
      </c>
      <c r="W5" s="355"/>
      <c r="AB5" s="51"/>
      <c r="AC5" s="51"/>
      <c r="AD5" s="51"/>
      <c r="AE5" s="51"/>
    </row>
    <row r="6" spans="1:32" s="270" customFormat="1" ht="24" customHeight="1" x14ac:dyDescent="0.2">
      <c r="A6" s="356" t="s">
        <v>13</v>
      </c>
      <c r="B6" s="357"/>
      <c r="C6" s="358"/>
      <c r="D6" s="419" t="s">
        <v>14</v>
      </c>
      <c r="E6" s="420"/>
      <c r="F6" s="420"/>
      <c r="G6" s="420"/>
      <c r="H6" s="420"/>
      <c r="I6" s="420"/>
      <c r="J6" s="420"/>
      <c r="K6" s="420"/>
      <c r="L6" s="420"/>
      <c r="M6" s="355"/>
      <c r="N6" s="62"/>
      <c r="P6" s="24" t="s">
        <v>15</v>
      </c>
      <c r="Q6" s="459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9" t="s">
        <v>16</v>
      </c>
      <c r="U6" s="282"/>
      <c r="V6" s="406" t="s">
        <v>17</v>
      </c>
      <c r="W6" s="311"/>
      <c r="AB6" s="51"/>
      <c r="AC6" s="51"/>
      <c r="AD6" s="51"/>
      <c r="AE6" s="51"/>
    </row>
    <row r="7" spans="1:32" s="270" customFormat="1" ht="21.75" hidden="1" customHeight="1" x14ac:dyDescent="0.2">
      <c r="A7" s="55"/>
      <c r="B7" s="55"/>
      <c r="C7" s="55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16"/>
      <c r="L7" s="316"/>
      <c r="M7" s="317"/>
      <c r="N7" s="63"/>
      <c r="P7" s="24"/>
      <c r="Q7" s="42"/>
      <c r="R7" s="42"/>
      <c r="T7" s="281"/>
      <c r="U7" s="282"/>
      <c r="V7" s="407"/>
      <c r="W7" s="408"/>
      <c r="AB7" s="51"/>
      <c r="AC7" s="51"/>
      <c r="AD7" s="51"/>
      <c r="AE7" s="51"/>
    </row>
    <row r="8" spans="1:32" s="270" customFormat="1" ht="25.5" customHeight="1" x14ac:dyDescent="0.2">
      <c r="A8" s="466" t="s">
        <v>18</v>
      </c>
      <c r="B8" s="293"/>
      <c r="C8" s="294"/>
      <c r="D8" s="323" t="s">
        <v>19</v>
      </c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20</v>
      </c>
      <c r="Q8" s="362">
        <v>0.41666666666666669</v>
      </c>
      <c r="R8" s="317"/>
      <c r="T8" s="281"/>
      <c r="U8" s="282"/>
      <c r="V8" s="407"/>
      <c r="W8" s="408"/>
      <c r="AB8" s="51"/>
      <c r="AC8" s="51"/>
      <c r="AD8" s="51"/>
      <c r="AE8" s="51"/>
    </row>
    <row r="9" spans="1:32" s="270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8"/>
      <c r="E9" s="297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96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2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L9" s="297"/>
      <c r="M9" s="297"/>
      <c r="N9" s="268"/>
      <c r="P9" s="26" t="s">
        <v>21</v>
      </c>
      <c r="Q9" s="352"/>
      <c r="R9" s="353"/>
      <c r="T9" s="281"/>
      <c r="U9" s="282"/>
      <c r="V9" s="409"/>
      <c r="W9" s="410"/>
      <c r="X9" s="43"/>
      <c r="Y9" s="43"/>
      <c r="Z9" s="43"/>
      <c r="AA9" s="43"/>
      <c r="AB9" s="51"/>
      <c r="AC9" s="51"/>
      <c r="AD9" s="51"/>
      <c r="AE9" s="51"/>
    </row>
    <row r="10" spans="1:32" s="270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8"/>
      <c r="E10" s="297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400" t="str">
        <f>IFERROR(VLOOKUP($D$10,Proxy,2,FALSE),"")</f>
        <v/>
      </c>
      <c r="I10" s="281"/>
      <c r="J10" s="281"/>
      <c r="K10" s="281"/>
      <c r="L10" s="281"/>
      <c r="M10" s="281"/>
      <c r="N10" s="269"/>
      <c r="P10" s="26" t="s">
        <v>22</v>
      </c>
      <c r="Q10" s="390"/>
      <c r="R10" s="391"/>
      <c r="U10" s="24" t="s">
        <v>23</v>
      </c>
      <c r="V10" s="310" t="s">
        <v>24</v>
      </c>
      <c r="W10" s="311"/>
      <c r="X10" s="44"/>
      <c r="Y10" s="44"/>
      <c r="Z10" s="44"/>
      <c r="AA10" s="44"/>
      <c r="AB10" s="51"/>
      <c r="AC10" s="51"/>
      <c r="AD10" s="51"/>
      <c r="AE10" s="51"/>
    </row>
    <row r="11" spans="1:32" s="2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4"/>
      <c r="R11" s="355"/>
      <c r="U11" s="24" t="s">
        <v>27</v>
      </c>
      <c r="V11" s="430" t="s">
        <v>28</v>
      </c>
      <c r="W11" s="353"/>
      <c r="X11" s="45"/>
      <c r="Y11" s="45"/>
      <c r="Z11" s="45"/>
      <c r="AA11" s="45"/>
      <c r="AB11" s="51"/>
      <c r="AC11" s="51"/>
      <c r="AD11" s="51"/>
      <c r="AE11" s="51"/>
    </row>
    <row r="12" spans="1:32" s="270" customFormat="1" ht="18.600000000000001" customHeight="1" x14ac:dyDescent="0.2">
      <c r="A12" s="383" t="s">
        <v>29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358"/>
      <c r="N12" s="65"/>
      <c r="P12" s="24" t="s">
        <v>30</v>
      </c>
      <c r="Q12" s="362"/>
      <c r="R12" s="317"/>
      <c r="S12" s="23"/>
      <c r="U12" s="24"/>
      <c r="V12" s="303"/>
      <c r="W12" s="281"/>
      <c r="AB12" s="51"/>
      <c r="AC12" s="51"/>
      <c r="AD12" s="51"/>
      <c r="AE12" s="51"/>
    </row>
    <row r="13" spans="1:32" s="270" customFormat="1" ht="23.25" customHeight="1" x14ac:dyDescent="0.2">
      <c r="A13" s="383" t="s">
        <v>31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358"/>
      <c r="N13" s="65"/>
      <c r="O13" s="26"/>
      <c r="P13" s="26" t="s">
        <v>32</v>
      </c>
      <c r="Q13" s="430"/>
      <c r="R13" s="35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0" customFormat="1" ht="18.600000000000001" customHeight="1" x14ac:dyDescent="0.2">
      <c r="A14" s="383" t="s">
        <v>33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 s="35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0" customFormat="1" ht="22.5" customHeight="1" x14ac:dyDescent="0.2">
      <c r="A15" s="395" t="s">
        <v>34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 s="357"/>
      <c r="M15" s="358"/>
      <c r="N15" s="66"/>
      <c r="P15" s="374" t="s">
        <v>35</v>
      </c>
      <c r="Q15" s="303"/>
      <c r="R15" s="303"/>
      <c r="S15" s="303"/>
      <c r="T15" s="3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5"/>
      <c r="Q16" s="375"/>
      <c r="R16" s="375"/>
      <c r="S16" s="375"/>
      <c r="T16" s="3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8" t="s">
        <v>36</v>
      </c>
      <c r="B17" s="308" t="s">
        <v>37</v>
      </c>
      <c r="C17" s="365" t="s">
        <v>38</v>
      </c>
      <c r="D17" s="308" t="s">
        <v>39</v>
      </c>
      <c r="E17" s="341"/>
      <c r="F17" s="308" t="s">
        <v>40</v>
      </c>
      <c r="G17" s="308" t="s">
        <v>41</v>
      </c>
      <c r="H17" s="308" t="s">
        <v>42</v>
      </c>
      <c r="I17" s="308" t="s">
        <v>43</v>
      </c>
      <c r="J17" s="308" t="s">
        <v>44</v>
      </c>
      <c r="K17" s="308" t="s">
        <v>45</v>
      </c>
      <c r="L17" s="308" t="s">
        <v>46</v>
      </c>
      <c r="M17" s="308" t="s">
        <v>47</v>
      </c>
      <c r="N17" s="308" t="s">
        <v>48</v>
      </c>
      <c r="O17" s="308" t="s">
        <v>49</v>
      </c>
      <c r="P17" s="308" t="s">
        <v>50</v>
      </c>
      <c r="Q17" s="340"/>
      <c r="R17" s="340"/>
      <c r="S17" s="340"/>
      <c r="T17" s="341"/>
      <c r="U17" s="463" t="s">
        <v>51</v>
      </c>
      <c r="V17" s="358"/>
      <c r="W17" s="308" t="s">
        <v>52</v>
      </c>
      <c r="X17" s="308" t="s">
        <v>53</v>
      </c>
      <c r="Y17" s="464" t="s">
        <v>54</v>
      </c>
      <c r="Z17" s="415" t="s">
        <v>55</v>
      </c>
      <c r="AA17" s="401" t="s">
        <v>56</v>
      </c>
      <c r="AB17" s="401" t="s">
        <v>57</v>
      </c>
      <c r="AC17" s="401" t="s">
        <v>58</v>
      </c>
      <c r="AD17" s="401" t="s">
        <v>59</v>
      </c>
      <c r="AE17" s="446"/>
      <c r="AF17" s="447"/>
      <c r="AG17" s="69"/>
      <c r="BD17" s="68" t="s">
        <v>60</v>
      </c>
    </row>
    <row r="18" spans="1:68" ht="14.25" customHeight="1" x14ac:dyDescent="0.2">
      <c r="A18" s="309"/>
      <c r="B18" s="309"/>
      <c r="C18" s="309"/>
      <c r="D18" s="342"/>
      <c r="E18" s="344"/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42"/>
      <c r="Q18" s="343"/>
      <c r="R18" s="343"/>
      <c r="S18" s="343"/>
      <c r="T18" s="344"/>
      <c r="U18" s="70" t="s">
        <v>61</v>
      </c>
      <c r="V18" s="70" t="s">
        <v>62</v>
      </c>
      <c r="W18" s="309"/>
      <c r="X18" s="309"/>
      <c r="Y18" s="465"/>
      <c r="Z18" s="416"/>
      <c r="AA18" s="402"/>
      <c r="AB18" s="402"/>
      <c r="AC18" s="402"/>
      <c r="AD18" s="448"/>
      <c r="AE18" s="449"/>
      <c r="AF18" s="450"/>
      <c r="AG18" s="69"/>
      <c r="BD18" s="68"/>
    </row>
    <row r="19" spans="1:68" ht="27.75" customHeight="1" x14ac:dyDescent="0.2">
      <c r="A19" s="328" t="s">
        <v>63</v>
      </c>
      <c r="B19" s="329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48"/>
      <c r="AB19" s="48"/>
      <c r="AC19" s="48"/>
    </row>
    <row r="20" spans="1:68" ht="16.5" customHeight="1" x14ac:dyDescent="0.25">
      <c r="A20" s="314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71"/>
      <c r="AB20" s="271"/>
      <c r="AC20" s="271"/>
    </row>
    <row r="21" spans="1:68" ht="14.25" customHeight="1" x14ac:dyDescent="0.25">
      <c r="A21" s="295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72"/>
      <c r="AB21" s="272"/>
      <c r="AC21" s="27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5">
        <v>0.43</v>
      </c>
      <c r="G22" s="32">
        <v>16</v>
      </c>
      <c r="H22" s="275">
        <v>6.88</v>
      </c>
      <c r="I22" s="27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76">
        <v>0</v>
      </c>
      <c r="Y22" s="27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9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90"/>
      <c r="P23" s="292" t="s">
        <v>73</v>
      </c>
      <c r="Q23" s="293"/>
      <c r="R23" s="293"/>
      <c r="S23" s="293"/>
      <c r="T23" s="293"/>
      <c r="U23" s="293"/>
      <c r="V23" s="294"/>
      <c r="W23" s="37" t="s">
        <v>70</v>
      </c>
      <c r="X23" s="278">
        <f>IFERROR(SUM(X22:X22),"0")</f>
        <v>0</v>
      </c>
      <c r="Y23" s="278">
        <f>IFERROR(SUM(Y22:Y22),"0")</f>
        <v>0</v>
      </c>
      <c r="Z23" s="278">
        <f>IFERROR(IF(Z22="",0,Z22),"0")</f>
        <v>0</v>
      </c>
      <c r="AA23" s="279"/>
      <c r="AB23" s="279"/>
      <c r="AC23" s="279"/>
    </row>
    <row r="24" spans="1:68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90"/>
      <c r="P24" s="292" t="s">
        <v>73</v>
      </c>
      <c r="Q24" s="293"/>
      <c r="R24" s="293"/>
      <c r="S24" s="293"/>
      <c r="T24" s="293"/>
      <c r="U24" s="293"/>
      <c r="V24" s="294"/>
      <c r="W24" s="37" t="s">
        <v>74</v>
      </c>
      <c r="X24" s="278">
        <f>IFERROR(SUMPRODUCT(X22:X22*H22:H22),"0")</f>
        <v>0</v>
      </c>
      <c r="Y24" s="278">
        <f>IFERROR(SUMPRODUCT(Y22:Y22*H22:H22),"0")</f>
        <v>0</v>
      </c>
      <c r="Z24" s="37"/>
      <c r="AA24" s="279"/>
      <c r="AB24" s="279"/>
      <c r="AC24" s="279"/>
    </row>
    <row r="25" spans="1:68" ht="27.75" customHeight="1" x14ac:dyDescent="0.2">
      <c r="A25" s="328" t="s">
        <v>75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  <c r="AA25" s="48"/>
      <c r="AB25" s="48"/>
      <c r="AC25" s="48"/>
    </row>
    <row r="26" spans="1:68" ht="16.5" customHeight="1" x14ac:dyDescent="0.25">
      <c r="A26" s="314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71"/>
      <c r="AB26" s="271"/>
      <c r="AC26" s="271"/>
    </row>
    <row r="27" spans="1:68" ht="14.25" customHeight="1" x14ac:dyDescent="0.25">
      <c r="A27" s="295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72"/>
      <c r="AB27" s="272"/>
      <c r="AC27" s="27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5">
        <v>0.25</v>
      </c>
      <c r="G28" s="32">
        <v>6</v>
      </c>
      <c r="H28" s="275">
        <v>1.5</v>
      </c>
      <c r="I28" s="27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76">
        <v>42</v>
      </c>
      <c r="Y28" s="277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75">
        <v>0.25</v>
      </c>
      <c r="G29" s="32">
        <v>6</v>
      </c>
      <c r="H29" s="275">
        <v>1.5</v>
      </c>
      <c r="I29" s="27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76">
        <v>14</v>
      </c>
      <c r="Y29" s="277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289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90"/>
      <c r="P30" s="292" t="s">
        <v>73</v>
      </c>
      <c r="Q30" s="293"/>
      <c r="R30" s="293"/>
      <c r="S30" s="293"/>
      <c r="T30" s="293"/>
      <c r="U30" s="293"/>
      <c r="V30" s="294"/>
      <c r="W30" s="37" t="s">
        <v>70</v>
      </c>
      <c r="X30" s="278">
        <f>IFERROR(SUM(X28:X29),"0")</f>
        <v>56</v>
      </c>
      <c r="Y30" s="278">
        <f>IFERROR(SUM(Y28:Y29),"0")</f>
        <v>56</v>
      </c>
      <c r="Z30" s="278">
        <f>IFERROR(IF(Z28="",0,Z28),"0")+IFERROR(IF(Z29="",0,Z29),"0")</f>
        <v>0.52695999999999998</v>
      </c>
      <c r="AA30" s="279"/>
      <c r="AB30" s="279"/>
      <c r="AC30" s="279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90"/>
      <c r="P31" s="292" t="s">
        <v>73</v>
      </c>
      <c r="Q31" s="293"/>
      <c r="R31" s="293"/>
      <c r="S31" s="293"/>
      <c r="T31" s="293"/>
      <c r="U31" s="293"/>
      <c r="V31" s="294"/>
      <c r="W31" s="37" t="s">
        <v>74</v>
      </c>
      <c r="X31" s="278">
        <f>IFERROR(SUMPRODUCT(X28:X29*H28:H29),"0")</f>
        <v>84</v>
      </c>
      <c r="Y31" s="278">
        <f>IFERROR(SUMPRODUCT(Y28:Y29*H28:H29),"0")</f>
        <v>84</v>
      </c>
      <c r="Z31" s="37"/>
      <c r="AA31" s="279"/>
      <c r="AB31" s="279"/>
      <c r="AC31" s="279"/>
    </row>
    <row r="32" spans="1:68" ht="16.5" customHeight="1" x14ac:dyDescent="0.25">
      <c r="A32" s="314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71"/>
      <c r="AB32" s="271"/>
      <c r="AC32" s="271"/>
    </row>
    <row r="33" spans="1:68" ht="14.25" customHeight="1" x14ac:dyDescent="0.25">
      <c r="A33" s="295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72"/>
      <c r="AB33" s="272"/>
      <c r="AC33" s="272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75">
        <v>0.7</v>
      </c>
      <c r="G34" s="32">
        <v>8</v>
      </c>
      <c r="H34" s="275">
        <v>5.6</v>
      </c>
      <c r="I34" s="275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3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4"/>
      <c r="R34" s="284"/>
      <c r="S34" s="284"/>
      <c r="T34" s="285"/>
      <c r="U34" s="34"/>
      <c r="V34" s="34"/>
      <c r="W34" s="35" t="s">
        <v>70</v>
      </c>
      <c r="X34" s="276">
        <v>0</v>
      </c>
      <c r="Y34" s="277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75">
        <v>0.7</v>
      </c>
      <c r="G35" s="32">
        <v>8</v>
      </c>
      <c r="H35" s="275">
        <v>5.6</v>
      </c>
      <c r="I35" s="275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76">
        <v>12</v>
      </c>
      <c r="Y35" s="277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7">
        <v>4620207490044</v>
      </c>
      <c r="E36" s="288"/>
      <c r="F36" s="275">
        <v>0.7</v>
      </c>
      <c r="G36" s="32">
        <v>8</v>
      </c>
      <c r="H36" s="275">
        <v>5.6</v>
      </c>
      <c r="I36" s="275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76">
        <v>24</v>
      </c>
      <c r="Y36" s="277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289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90"/>
      <c r="P37" s="292" t="s">
        <v>73</v>
      </c>
      <c r="Q37" s="293"/>
      <c r="R37" s="293"/>
      <c r="S37" s="293"/>
      <c r="T37" s="293"/>
      <c r="U37" s="293"/>
      <c r="V37" s="294"/>
      <c r="W37" s="37" t="s">
        <v>70</v>
      </c>
      <c r="X37" s="278">
        <f>IFERROR(SUM(X34:X36),"0")</f>
        <v>36</v>
      </c>
      <c r="Y37" s="278">
        <f>IFERROR(SUM(Y34:Y36),"0")</f>
        <v>36</v>
      </c>
      <c r="Z37" s="278">
        <f>IFERROR(IF(Z34="",0,Z34),"0")+IFERROR(IF(Z35="",0,Z35),"0")+IFERROR(IF(Z36="",0,Z36),"0")</f>
        <v>0.55800000000000005</v>
      </c>
      <c r="AA37" s="279"/>
      <c r="AB37" s="279"/>
      <c r="AC37" s="279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90"/>
      <c r="P38" s="292" t="s">
        <v>73</v>
      </c>
      <c r="Q38" s="293"/>
      <c r="R38" s="293"/>
      <c r="S38" s="293"/>
      <c r="T38" s="293"/>
      <c r="U38" s="293"/>
      <c r="V38" s="294"/>
      <c r="W38" s="37" t="s">
        <v>74</v>
      </c>
      <c r="X38" s="278">
        <f>IFERROR(SUMPRODUCT(X34:X36*H34:H36),"0")</f>
        <v>201.59999999999997</v>
      </c>
      <c r="Y38" s="278">
        <f>IFERROR(SUMPRODUCT(Y34:Y36*H34:H36),"0")</f>
        <v>201.59999999999997</v>
      </c>
      <c r="Z38" s="37"/>
      <c r="AA38" s="279"/>
      <c r="AB38" s="279"/>
      <c r="AC38" s="279"/>
    </row>
    <row r="39" spans="1:68" ht="16.5" customHeight="1" x14ac:dyDescent="0.25">
      <c r="A39" s="314" t="s">
        <v>97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71"/>
      <c r="AB39" s="271"/>
      <c r="AC39" s="271"/>
    </row>
    <row r="40" spans="1:68" ht="14.25" customHeight="1" x14ac:dyDescent="0.25">
      <c r="A40" s="295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72"/>
      <c r="AB40" s="272"/>
      <c r="AC40" s="272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7">
        <v>4607111039385</v>
      </c>
      <c r="E41" s="288"/>
      <c r="F41" s="275">
        <v>0.7</v>
      </c>
      <c r="G41" s="32">
        <v>10</v>
      </c>
      <c r="H41" s="275">
        <v>7</v>
      </c>
      <c r="I41" s="275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3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4"/>
      <c r="R41" s="284"/>
      <c r="S41" s="284"/>
      <c r="T41" s="285"/>
      <c r="U41" s="34"/>
      <c r="V41" s="34"/>
      <c r="W41" s="35" t="s">
        <v>70</v>
      </c>
      <c r="X41" s="276">
        <v>0</v>
      </c>
      <c r="Y41" s="277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7">
        <v>4607111038982</v>
      </c>
      <c r="E42" s="288"/>
      <c r="F42" s="275">
        <v>0.7</v>
      </c>
      <c r="G42" s="32">
        <v>10</v>
      </c>
      <c r="H42" s="275">
        <v>7</v>
      </c>
      <c r="I42" s="275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76">
        <v>0</v>
      </c>
      <c r="Y42" s="277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7">
        <v>4607111039354</v>
      </c>
      <c r="E43" s="288"/>
      <c r="F43" s="275">
        <v>0.4</v>
      </c>
      <c r="G43" s="32">
        <v>16</v>
      </c>
      <c r="H43" s="275">
        <v>6.4</v>
      </c>
      <c r="I43" s="275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8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76">
        <v>0</v>
      </c>
      <c r="Y43" s="277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7">
        <v>4607111039330</v>
      </c>
      <c r="E44" s="288"/>
      <c r="F44" s="275">
        <v>0.7</v>
      </c>
      <c r="G44" s="32">
        <v>10</v>
      </c>
      <c r="H44" s="275">
        <v>7</v>
      </c>
      <c r="I44" s="275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76">
        <v>0</v>
      </c>
      <c r="Y44" s="277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9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90"/>
      <c r="P45" s="292" t="s">
        <v>73</v>
      </c>
      <c r="Q45" s="293"/>
      <c r="R45" s="293"/>
      <c r="S45" s="293"/>
      <c r="T45" s="293"/>
      <c r="U45" s="293"/>
      <c r="V45" s="294"/>
      <c r="W45" s="37" t="s">
        <v>70</v>
      </c>
      <c r="X45" s="278">
        <f>IFERROR(SUM(X41:X44),"0")</f>
        <v>0</v>
      </c>
      <c r="Y45" s="278">
        <f>IFERROR(SUM(Y41:Y44),"0")</f>
        <v>0</v>
      </c>
      <c r="Z45" s="278">
        <f>IFERROR(IF(Z41="",0,Z41),"0")+IFERROR(IF(Z42="",0,Z42),"0")+IFERROR(IF(Z43="",0,Z43),"0")+IFERROR(IF(Z44="",0,Z44),"0")</f>
        <v>0</v>
      </c>
      <c r="AA45" s="279"/>
      <c r="AB45" s="279"/>
      <c r="AC45" s="279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90"/>
      <c r="P46" s="292" t="s">
        <v>73</v>
      </c>
      <c r="Q46" s="293"/>
      <c r="R46" s="293"/>
      <c r="S46" s="293"/>
      <c r="T46" s="293"/>
      <c r="U46" s="293"/>
      <c r="V46" s="294"/>
      <c r="W46" s="37" t="s">
        <v>74</v>
      </c>
      <c r="X46" s="278">
        <f>IFERROR(SUMPRODUCT(X41:X44*H41:H44),"0")</f>
        <v>0</v>
      </c>
      <c r="Y46" s="278">
        <f>IFERROR(SUMPRODUCT(Y41:Y44*H41:H44),"0")</f>
        <v>0</v>
      </c>
      <c r="Z46" s="37"/>
      <c r="AA46" s="279"/>
      <c r="AB46" s="279"/>
      <c r="AC46" s="279"/>
    </row>
    <row r="47" spans="1:68" ht="16.5" customHeight="1" x14ac:dyDescent="0.25">
      <c r="A47" s="314" t="s">
        <v>108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71"/>
      <c r="AB47" s="271"/>
      <c r="AC47" s="271"/>
    </row>
    <row r="48" spans="1:68" ht="14.25" customHeight="1" x14ac:dyDescent="0.25">
      <c r="A48" s="295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72"/>
      <c r="AB48" s="272"/>
      <c r="AC48" s="272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87">
        <v>4620207490822</v>
      </c>
      <c r="E49" s="288"/>
      <c r="F49" s="275">
        <v>0.43</v>
      </c>
      <c r="G49" s="32">
        <v>8</v>
      </c>
      <c r="H49" s="275">
        <v>3.44</v>
      </c>
      <c r="I49" s="275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4"/>
      <c r="R49" s="284"/>
      <c r="S49" s="284"/>
      <c r="T49" s="285"/>
      <c r="U49" s="34"/>
      <c r="V49" s="34"/>
      <c r="W49" s="35" t="s">
        <v>70</v>
      </c>
      <c r="X49" s="276">
        <v>0</v>
      </c>
      <c r="Y49" s="27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9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90"/>
      <c r="P50" s="292" t="s">
        <v>73</v>
      </c>
      <c r="Q50" s="293"/>
      <c r="R50" s="293"/>
      <c r="S50" s="293"/>
      <c r="T50" s="293"/>
      <c r="U50" s="293"/>
      <c r="V50" s="294"/>
      <c r="W50" s="37" t="s">
        <v>70</v>
      </c>
      <c r="X50" s="278">
        <f>IFERROR(SUM(X49:X49),"0")</f>
        <v>0</v>
      </c>
      <c r="Y50" s="278">
        <f>IFERROR(SUM(Y49:Y49),"0")</f>
        <v>0</v>
      </c>
      <c r="Z50" s="278">
        <f>IFERROR(IF(Z49="",0,Z49),"0")</f>
        <v>0</v>
      </c>
      <c r="AA50" s="279"/>
      <c r="AB50" s="279"/>
      <c r="AC50" s="279"/>
    </row>
    <row r="51" spans="1:68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90"/>
      <c r="P51" s="292" t="s">
        <v>73</v>
      </c>
      <c r="Q51" s="293"/>
      <c r="R51" s="293"/>
      <c r="S51" s="293"/>
      <c r="T51" s="293"/>
      <c r="U51" s="293"/>
      <c r="V51" s="294"/>
      <c r="W51" s="37" t="s">
        <v>74</v>
      </c>
      <c r="X51" s="278">
        <f>IFERROR(SUMPRODUCT(X49:X49*H49:H49),"0")</f>
        <v>0</v>
      </c>
      <c r="Y51" s="278">
        <f>IFERROR(SUMPRODUCT(Y49:Y49*H49:H49),"0")</f>
        <v>0</v>
      </c>
      <c r="Z51" s="37"/>
      <c r="AA51" s="279"/>
      <c r="AB51" s="279"/>
      <c r="AC51" s="279"/>
    </row>
    <row r="52" spans="1:68" ht="14.25" customHeight="1" x14ac:dyDescent="0.25">
      <c r="A52" s="295" t="s">
        <v>112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72"/>
      <c r="AB52" s="272"/>
      <c r="AC52" s="272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87">
        <v>4607111039743</v>
      </c>
      <c r="E53" s="288"/>
      <c r="F53" s="275">
        <v>0.18</v>
      </c>
      <c r="G53" s="32">
        <v>6</v>
      </c>
      <c r="H53" s="275">
        <v>1.08</v>
      </c>
      <c r="I53" s="275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4"/>
      <c r="R53" s="284"/>
      <c r="S53" s="284"/>
      <c r="T53" s="285"/>
      <c r="U53" s="34"/>
      <c r="V53" s="34"/>
      <c r="W53" s="35" t="s">
        <v>70</v>
      </c>
      <c r="X53" s="276">
        <v>0</v>
      </c>
      <c r="Y53" s="27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9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90"/>
      <c r="P54" s="292" t="s">
        <v>73</v>
      </c>
      <c r="Q54" s="293"/>
      <c r="R54" s="293"/>
      <c r="S54" s="293"/>
      <c r="T54" s="293"/>
      <c r="U54" s="293"/>
      <c r="V54" s="294"/>
      <c r="W54" s="37" t="s">
        <v>70</v>
      </c>
      <c r="X54" s="278">
        <f>IFERROR(SUM(X53:X53),"0")</f>
        <v>0</v>
      </c>
      <c r="Y54" s="278">
        <f>IFERROR(SUM(Y53:Y53),"0")</f>
        <v>0</v>
      </c>
      <c r="Z54" s="278">
        <f>IFERROR(IF(Z53="",0,Z53),"0")</f>
        <v>0</v>
      </c>
      <c r="AA54" s="279"/>
      <c r="AB54" s="279"/>
      <c r="AC54" s="279"/>
    </row>
    <row r="55" spans="1:68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90"/>
      <c r="P55" s="292" t="s">
        <v>73</v>
      </c>
      <c r="Q55" s="293"/>
      <c r="R55" s="293"/>
      <c r="S55" s="293"/>
      <c r="T55" s="293"/>
      <c r="U55" s="293"/>
      <c r="V55" s="294"/>
      <c r="W55" s="37" t="s">
        <v>74</v>
      </c>
      <c r="X55" s="278">
        <f>IFERROR(SUMPRODUCT(X53:X53*H53:H53),"0")</f>
        <v>0</v>
      </c>
      <c r="Y55" s="278">
        <f>IFERROR(SUMPRODUCT(Y53:Y53*H53:H53),"0")</f>
        <v>0</v>
      </c>
      <c r="Z55" s="37"/>
      <c r="AA55" s="279"/>
      <c r="AB55" s="279"/>
      <c r="AC55" s="279"/>
    </row>
    <row r="56" spans="1:68" ht="14.25" customHeight="1" x14ac:dyDescent="0.25">
      <c r="A56" s="295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72"/>
      <c r="AB56" s="272"/>
      <c r="AC56" s="272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87">
        <v>4607111039712</v>
      </c>
      <c r="E57" s="288"/>
      <c r="F57" s="275">
        <v>0.2</v>
      </c>
      <c r="G57" s="32">
        <v>6</v>
      </c>
      <c r="H57" s="275">
        <v>1.2</v>
      </c>
      <c r="I57" s="275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4"/>
      <c r="R57" s="284"/>
      <c r="S57" s="284"/>
      <c r="T57" s="285"/>
      <c r="U57" s="34"/>
      <c r="V57" s="34"/>
      <c r="W57" s="35" t="s">
        <v>70</v>
      </c>
      <c r="X57" s="276">
        <v>0</v>
      </c>
      <c r="Y57" s="27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9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90"/>
      <c r="P58" s="292" t="s">
        <v>73</v>
      </c>
      <c r="Q58" s="293"/>
      <c r="R58" s="293"/>
      <c r="S58" s="293"/>
      <c r="T58" s="293"/>
      <c r="U58" s="293"/>
      <c r="V58" s="294"/>
      <c r="W58" s="37" t="s">
        <v>70</v>
      </c>
      <c r="X58" s="278">
        <f>IFERROR(SUM(X57:X57),"0")</f>
        <v>0</v>
      </c>
      <c r="Y58" s="278">
        <f>IFERROR(SUM(Y57:Y57),"0")</f>
        <v>0</v>
      </c>
      <c r="Z58" s="278">
        <f>IFERROR(IF(Z57="",0,Z57),"0")</f>
        <v>0</v>
      </c>
      <c r="AA58" s="279"/>
      <c r="AB58" s="279"/>
      <c r="AC58" s="279"/>
    </row>
    <row r="59" spans="1:68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90"/>
      <c r="P59" s="292" t="s">
        <v>73</v>
      </c>
      <c r="Q59" s="293"/>
      <c r="R59" s="293"/>
      <c r="S59" s="293"/>
      <c r="T59" s="293"/>
      <c r="U59" s="293"/>
      <c r="V59" s="294"/>
      <c r="W59" s="37" t="s">
        <v>74</v>
      </c>
      <c r="X59" s="278">
        <f>IFERROR(SUMPRODUCT(X57:X57*H57:H57),"0")</f>
        <v>0</v>
      </c>
      <c r="Y59" s="278">
        <f>IFERROR(SUMPRODUCT(Y57:Y57*H57:H57),"0")</f>
        <v>0</v>
      </c>
      <c r="Z59" s="37"/>
      <c r="AA59" s="279"/>
      <c r="AB59" s="279"/>
      <c r="AC59" s="279"/>
    </row>
    <row r="60" spans="1:68" ht="14.25" customHeight="1" x14ac:dyDescent="0.25">
      <c r="A60" s="295" t="s">
        <v>119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72"/>
      <c r="AB60" s="272"/>
      <c r="AC60" s="272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87">
        <v>4607111037008</v>
      </c>
      <c r="E61" s="288"/>
      <c r="F61" s="275">
        <v>0.36</v>
      </c>
      <c r="G61" s="32">
        <v>4</v>
      </c>
      <c r="H61" s="275">
        <v>1.44</v>
      </c>
      <c r="I61" s="275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4"/>
      <c r="R61" s="284"/>
      <c r="S61" s="284"/>
      <c r="T61" s="285"/>
      <c r="U61" s="34"/>
      <c r="V61" s="34"/>
      <c r="W61" s="35" t="s">
        <v>70</v>
      </c>
      <c r="X61" s="276">
        <v>0</v>
      </c>
      <c r="Y61" s="27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87">
        <v>4607111037398</v>
      </c>
      <c r="E62" s="288"/>
      <c r="F62" s="275">
        <v>0.09</v>
      </c>
      <c r="G62" s="32">
        <v>24</v>
      </c>
      <c r="H62" s="275">
        <v>2.16</v>
      </c>
      <c r="I62" s="275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4"/>
      <c r="R62" s="284"/>
      <c r="S62" s="284"/>
      <c r="T62" s="285"/>
      <c r="U62" s="34"/>
      <c r="V62" s="34"/>
      <c r="W62" s="35" t="s">
        <v>70</v>
      </c>
      <c r="X62" s="276">
        <v>0</v>
      </c>
      <c r="Y62" s="27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9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90"/>
      <c r="P63" s="292" t="s">
        <v>73</v>
      </c>
      <c r="Q63" s="293"/>
      <c r="R63" s="293"/>
      <c r="S63" s="293"/>
      <c r="T63" s="293"/>
      <c r="U63" s="293"/>
      <c r="V63" s="294"/>
      <c r="W63" s="37" t="s">
        <v>70</v>
      </c>
      <c r="X63" s="278">
        <f>IFERROR(SUM(X61:X62),"0")</f>
        <v>0</v>
      </c>
      <c r="Y63" s="278">
        <f>IFERROR(SUM(Y61:Y62),"0")</f>
        <v>0</v>
      </c>
      <c r="Z63" s="278">
        <f>IFERROR(IF(Z61="",0,Z61),"0")+IFERROR(IF(Z62="",0,Z62),"0")</f>
        <v>0</v>
      </c>
      <c r="AA63" s="279"/>
      <c r="AB63" s="279"/>
      <c r="AC63" s="279"/>
    </row>
    <row r="64" spans="1:68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90"/>
      <c r="P64" s="292" t="s">
        <v>73</v>
      </c>
      <c r="Q64" s="293"/>
      <c r="R64" s="293"/>
      <c r="S64" s="293"/>
      <c r="T64" s="293"/>
      <c r="U64" s="293"/>
      <c r="V64" s="294"/>
      <c r="W64" s="37" t="s">
        <v>74</v>
      </c>
      <c r="X64" s="278">
        <f>IFERROR(SUMPRODUCT(X61:X62*H61:H62),"0")</f>
        <v>0</v>
      </c>
      <c r="Y64" s="278">
        <f>IFERROR(SUMPRODUCT(Y61:Y62*H61:H62),"0")</f>
        <v>0</v>
      </c>
      <c r="Z64" s="37"/>
      <c r="AA64" s="279"/>
      <c r="AB64" s="279"/>
      <c r="AC64" s="279"/>
    </row>
    <row r="65" spans="1:68" ht="14.25" customHeight="1" x14ac:dyDescent="0.25">
      <c r="A65" s="295" t="s">
        <v>125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72"/>
      <c r="AB65" s="272"/>
      <c r="AC65" s="272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87">
        <v>4607111039705</v>
      </c>
      <c r="E66" s="288"/>
      <c r="F66" s="275">
        <v>0.2</v>
      </c>
      <c r="G66" s="32">
        <v>6</v>
      </c>
      <c r="H66" s="275">
        <v>1.2</v>
      </c>
      <c r="I66" s="275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4"/>
      <c r="R66" s="284"/>
      <c r="S66" s="284"/>
      <c r="T66" s="285"/>
      <c r="U66" s="34"/>
      <c r="V66" s="34"/>
      <c r="W66" s="35" t="s">
        <v>70</v>
      </c>
      <c r="X66" s="276">
        <v>0</v>
      </c>
      <c r="Y66" s="27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87">
        <v>4607111039729</v>
      </c>
      <c r="E67" s="288"/>
      <c r="F67" s="275">
        <v>0.2</v>
      </c>
      <c r="G67" s="32">
        <v>6</v>
      </c>
      <c r="H67" s="275">
        <v>1.2</v>
      </c>
      <c r="I67" s="275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4"/>
      <c r="R67" s="284"/>
      <c r="S67" s="284"/>
      <c r="T67" s="285"/>
      <c r="U67" s="34"/>
      <c r="V67" s="34"/>
      <c r="W67" s="35" t="s">
        <v>70</v>
      </c>
      <c r="X67" s="276">
        <v>0</v>
      </c>
      <c r="Y67" s="277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87">
        <v>4620207490228</v>
      </c>
      <c r="E68" s="288"/>
      <c r="F68" s="275">
        <v>0.2</v>
      </c>
      <c r="G68" s="32">
        <v>6</v>
      </c>
      <c r="H68" s="275">
        <v>1.2</v>
      </c>
      <c r="I68" s="275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4"/>
      <c r="R68" s="284"/>
      <c r="S68" s="284"/>
      <c r="T68" s="285"/>
      <c r="U68" s="34"/>
      <c r="V68" s="34"/>
      <c r="W68" s="35" t="s">
        <v>70</v>
      </c>
      <c r="X68" s="276">
        <v>0</v>
      </c>
      <c r="Y68" s="277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9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90"/>
      <c r="P69" s="292" t="s">
        <v>73</v>
      </c>
      <c r="Q69" s="293"/>
      <c r="R69" s="293"/>
      <c r="S69" s="293"/>
      <c r="T69" s="293"/>
      <c r="U69" s="293"/>
      <c r="V69" s="294"/>
      <c r="W69" s="37" t="s">
        <v>70</v>
      </c>
      <c r="X69" s="278">
        <f>IFERROR(SUM(X66:X68),"0")</f>
        <v>0</v>
      </c>
      <c r="Y69" s="278">
        <f>IFERROR(SUM(Y66:Y68),"0")</f>
        <v>0</v>
      </c>
      <c r="Z69" s="278">
        <f>IFERROR(IF(Z66="",0,Z66),"0")+IFERROR(IF(Z67="",0,Z67),"0")+IFERROR(IF(Z68="",0,Z68),"0")</f>
        <v>0</v>
      </c>
      <c r="AA69" s="279"/>
      <c r="AB69" s="279"/>
      <c r="AC69" s="279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90"/>
      <c r="P70" s="292" t="s">
        <v>73</v>
      </c>
      <c r="Q70" s="293"/>
      <c r="R70" s="293"/>
      <c r="S70" s="293"/>
      <c r="T70" s="293"/>
      <c r="U70" s="293"/>
      <c r="V70" s="294"/>
      <c r="W70" s="37" t="s">
        <v>74</v>
      </c>
      <c r="X70" s="278">
        <f>IFERROR(SUMPRODUCT(X66:X68*H66:H68),"0")</f>
        <v>0</v>
      </c>
      <c r="Y70" s="278">
        <f>IFERROR(SUMPRODUCT(Y66:Y68*H66:H68),"0")</f>
        <v>0</v>
      </c>
      <c r="Z70" s="37"/>
      <c r="AA70" s="279"/>
      <c r="AB70" s="279"/>
      <c r="AC70" s="279"/>
    </row>
    <row r="71" spans="1:68" ht="16.5" customHeight="1" x14ac:dyDescent="0.25">
      <c r="A71" s="314" t="s">
        <v>133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71"/>
      <c r="AB71" s="271"/>
      <c r="AC71" s="271"/>
    </row>
    <row r="72" spans="1:68" ht="14.25" customHeight="1" x14ac:dyDescent="0.25">
      <c r="A72" s="295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72"/>
      <c r="AB72" s="272"/>
      <c r="AC72" s="272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87">
        <v>4607111037411</v>
      </c>
      <c r="E73" s="288"/>
      <c r="F73" s="275">
        <v>2.7</v>
      </c>
      <c r="G73" s="32">
        <v>1</v>
      </c>
      <c r="H73" s="275">
        <v>2.7</v>
      </c>
      <c r="I73" s="275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4"/>
      <c r="R73" s="284"/>
      <c r="S73" s="284"/>
      <c r="T73" s="285"/>
      <c r="U73" s="34"/>
      <c r="V73" s="34"/>
      <c r="W73" s="35" t="s">
        <v>70</v>
      </c>
      <c r="X73" s="276">
        <v>0</v>
      </c>
      <c r="Y73" s="277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7">
        <v>4607111036728</v>
      </c>
      <c r="E74" s="288"/>
      <c r="F74" s="275">
        <v>5</v>
      </c>
      <c r="G74" s="32">
        <v>1</v>
      </c>
      <c r="H74" s="275">
        <v>5</v>
      </c>
      <c r="I74" s="275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8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4"/>
      <c r="R74" s="284"/>
      <c r="S74" s="284"/>
      <c r="T74" s="285"/>
      <c r="U74" s="34"/>
      <c r="V74" s="34"/>
      <c r="W74" s="35" t="s">
        <v>70</v>
      </c>
      <c r="X74" s="276">
        <v>48</v>
      </c>
      <c r="Y74" s="277">
        <f>IFERROR(IF(X74="","",X74),"")</f>
        <v>48</v>
      </c>
      <c r="Z74" s="36">
        <f>IFERROR(IF(X74="","",X74*0.00866),"")</f>
        <v>0.41567999999999994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250.23359999999997</v>
      </c>
      <c r="BN74" s="67">
        <f>IFERROR(Y74*I74,"0")</f>
        <v>250.23359999999997</v>
      </c>
      <c r="BO74" s="67">
        <f>IFERROR(X74/J74,"0")</f>
        <v>0.33333333333333331</v>
      </c>
      <c r="BP74" s="67">
        <f>IFERROR(Y74/J74,"0")</f>
        <v>0.33333333333333331</v>
      </c>
    </row>
    <row r="75" spans="1:68" x14ac:dyDescent="0.2">
      <c r="A75" s="289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90"/>
      <c r="P75" s="292" t="s">
        <v>73</v>
      </c>
      <c r="Q75" s="293"/>
      <c r="R75" s="293"/>
      <c r="S75" s="293"/>
      <c r="T75" s="293"/>
      <c r="U75" s="293"/>
      <c r="V75" s="294"/>
      <c r="W75" s="37" t="s">
        <v>70</v>
      </c>
      <c r="X75" s="278">
        <f>IFERROR(SUM(X73:X74),"0")</f>
        <v>48</v>
      </c>
      <c r="Y75" s="278">
        <f>IFERROR(SUM(Y73:Y74),"0")</f>
        <v>48</v>
      </c>
      <c r="Z75" s="278">
        <f>IFERROR(IF(Z73="",0,Z73),"0")+IFERROR(IF(Z74="",0,Z74),"0")</f>
        <v>0.41567999999999994</v>
      </c>
      <c r="AA75" s="279"/>
      <c r="AB75" s="279"/>
      <c r="AC75" s="279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90"/>
      <c r="P76" s="292" t="s">
        <v>73</v>
      </c>
      <c r="Q76" s="293"/>
      <c r="R76" s="293"/>
      <c r="S76" s="293"/>
      <c r="T76" s="293"/>
      <c r="U76" s="293"/>
      <c r="V76" s="294"/>
      <c r="W76" s="37" t="s">
        <v>74</v>
      </c>
      <c r="X76" s="278">
        <f>IFERROR(SUMPRODUCT(X73:X74*H73:H74),"0")</f>
        <v>240</v>
      </c>
      <c r="Y76" s="278">
        <f>IFERROR(SUMPRODUCT(Y73:Y74*H73:H74),"0")</f>
        <v>240</v>
      </c>
      <c r="Z76" s="37"/>
      <c r="AA76" s="279"/>
      <c r="AB76" s="279"/>
      <c r="AC76" s="279"/>
    </row>
    <row r="77" spans="1:68" ht="16.5" customHeight="1" x14ac:dyDescent="0.25">
      <c r="A77" s="314" t="s">
        <v>140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71"/>
      <c r="AB77" s="271"/>
      <c r="AC77" s="271"/>
    </row>
    <row r="78" spans="1:68" ht="14.25" customHeight="1" x14ac:dyDescent="0.25">
      <c r="A78" s="295" t="s">
        <v>125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72"/>
      <c r="AB78" s="272"/>
      <c r="AC78" s="272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87">
        <v>4607111033659</v>
      </c>
      <c r="E79" s="288"/>
      <c r="F79" s="275">
        <v>0.3</v>
      </c>
      <c r="G79" s="32">
        <v>12</v>
      </c>
      <c r="H79" s="275">
        <v>3.6</v>
      </c>
      <c r="I79" s="275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4"/>
      <c r="R79" s="284"/>
      <c r="S79" s="284"/>
      <c r="T79" s="285"/>
      <c r="U79" s="34"/>
      <c r="V79" s="34"/>
      <c r="W79" s="35" t="s">
        <v>70</v>
      </c>
      <c r="X79" s="276">
        <v>14</v>
      </c>
      <c r="Y79" s="277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9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90"/>
      <c r="P80" s="292" t="s">
        <v>73</v>
      </c>
      <c r="Q80" s="293"/>
      <c r="R80" s="293"/>
      <c r="S80" s="293"/>
      <c r="T80" s="293"/>
      <c r="U80" s="293"/>
      <c r="V80" s="294"/>
      <c r="W80" s="37" t="s">
        <v>70</v>
      </c>
      <c r="X80" s="278">
        <f>IFERROR(SUM(X79:X79),"0")</f>
        <v>14</v>
      </c>
      <c r="Y80" s="278">
        <f>IFERROR(SUM(Y79:Y79),"0")</f>
        <v>14</v>
      </c>
      <c r="Z80" s="278">
        <f>IFERROR(IF(Z79="",0,Z79),"0")</f>
        <v>0.25031999999999999</v>
      </c>
      <c r="AA80" s="279"/>
      <c r="AB80" s="279"/>
      <c r="AC80" s="279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90"/>
      <c r="P81" s="292" t="s">
        <v>73</v>
      </c>
      <c r="Q81" s="293"/>
      <c r="R81" s="293"/>
      <c r="S81" s="293"/>
      <c r="T81" s="293"/>
      <c r="U81" s="293"/>
      <c r="V81" s="294"/>
      <c r="W81" s="37" t="s">
        <v>74</v>
      </c>
      <c r="X81" s="278">
        <f>IFERROR(SUMPRODUCT(X79:X79*H79:H79),"0")</f>
        <v>50.4</v>
      </c>
      <c r="Y81" s="278">
        <f>IFERROR(SUMPRODUCT(Y79:Y79*H79:H79),"0")</f>
        <v>50.4</v>
      </c>
      <c r="Z81" s="37"/>
      <c r="AA81" s="279"/>
      <c r="AB81" s="279"/>
      <c r="AC81" s="279"/>
    </row>
    <row r="82" spans="1:68" ht="16.5" customHeight="1" x14ac:dyDescent="0.25">
      <c r="A82" s="314" t="s">
        <v>144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71"/>
      <c r="AB82" s="271"/>
      <c r="AC82" s="271"/>
    </row>
    <row r="83" spans="1:68" ht="14.25" customHeight="1" x14ac:dyDescent="0.25">
      <c r="A83" s="295" t="s">
        <v>145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72"/>
      <c r="AB83" s="272"/>
      <c r="AC83" s="272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87">
        <v>4607111034120</v>
      </c>
      <c r="E84" s="288"/>
      <c r="F84" s="275">
        <v>0.3</v>
      </c>
      <c r="G84" s="32">
        <v>12</v>
      </c>
      <c r="H84" s="275">
        <v>3.6</v>
      </c>
      <c r="I84" s="275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1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4"/>
      <c r="R84" s="284"/>
      <c r="S84" s="284"/>
      <c r="T84" s="285"/>
      <c r="U84" s="34"/>
      <c r="V84" s="34"/>
      <c r="W84" s="35" t="s">
        <v>70</v>
      </c>
      <c r="X84" s="276">
        <v>98</v>
      </c>
      <c r="Y84" s="277">
        <f>IFERROR(IF(X84="","",X84),"")</f>
        <v>98</v>
      </c>
      <c r="Z84" s="36">
        <f>IFERROR(IF(X84="","",X84*0.01788),"")</f>
        <v>1.75224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421.75280000000004</v>
      </c>
      <c r="BN84" s="67">
        <f>IFERROR(Y84*I84,"0")</f>
        <v>421.75280000000004</v>
      </c>
      <c r="BO84" s="67">
        <f>IFERROR(X84/J84,"0")</f>
        <v>1.4</v>
      </c>
      <c r="BP84" s="67">
        <f>IFERROR(Y84/J84,"0")</f>
        <v>1.4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87">
        <v>4607111034137</v>
      </c>
      <c r="E85" s="288"/>
      <c r="F85" s="275">
        <v>0.3</v>
      </c>
      <c r="G85" s="32">
        <v>12</v>
      </c>
      <c r="H85" s="275">
        <v>3.6</v>
      </c>
      <c r="I85" s="275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6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4"/>
      <c r="R85" s="284"/>
      <c r="S85" s="284"/>
      <c r="T85" s="285"/>
      <c r="U85" s="34"/>
      <c r="V85" s="34"/>
      <c r="W85" s="35" t="s">
        <v>70</v>
      </c>
      <c r="X85" s="276">
        <v>0</v>
      </c>
      <c r="Y85" s="277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89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90"/>
      <c r="P86" s="292" t="s">
        <v>73</v>
      </c>
      <c r="Q86" s="293"/>
      <c r="R86" s="293"/>
      <c r="S86" s="293"/>
      <c r="T86" s="293"/>
      <c r="U86" s="293"/>
      <c r="V86" s="294"/>
      <c r="W86" s="37" t="s">
        <v>70</v>
      </c>
      <c r="X86" s="278">
        <f>IFERROR(SUM(X84:X85),"0")</f>
        <v>98</v>
      </c>
      <c r="Y86" s="278">
        <f>IFERROR(SUM(Y84:Y85),"0")</f>
        <v>98</v>
      </c>
      <c r="Z86" s="278">
        <f>IFERROR(IF(Z84="",0,Z84),"0")+IFERROR(IF(Z85="",0,Z85),"0")</f>
        <v>1.75224</v>
      </c>
      <c r="AA86" s="279"/>
      <c r="AB86" s="279"/>
      <c r="AC86" s="279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90"/>
      <c r="P87" s="292" t="s">
        <v>73</v>
      </c>
      <c r="Q87" s="293"/>
      <c r="R87" s="293"/>
      <c r="S87" s="293"/>
      <c r="T87" s="293"/>
      <c r="U87" s="293"/>
      <c r="V87" s="294"/>
      <c r="W87" s="37" t="s">
        <v>74</v>
      </c>
      <c r="X87" s="278">
        <f>IFERROR(SUMPRODUCT(X84:X85*H84:H85),"0")</f>
        <v>352.8</v>
      </c>
      <c r="Y87" s="278">
        <f>IFERROR(SUMPRODUCT(Y84:Y85*H84:H85),"0")</f>
        <v>352.8</v>
      </c>
      <c r="Z87" s="37"/>
      <c r="AA87" s="279"/>
      <c r="AB87" s="279"/>
      <c r="AC87" s="279"/>
    </row>
    <row r="88" spans="1:68" ht="16.5" customHeight="1" x14ac:dyDescent="0.25">
      <c r="A88" s="314" t="s">
        <v>152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71"/>
      <c r="AB88" s="271"/>
      <c r="AC88" s="271"/>
    </row>
    <row r="89" spans="1:68" ht="14.25" customHeight="1" x14ac:dyDescent="0.25">
      <c r="A89" s="295" t="s">
        <v>125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72"/>
      <c r="AB89" s="272"/>
      <c r="AC89" s="272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87">
        <v>4620207491027</v>
      </c>
      <c r="E90" s="288"/>
      <c r="F90" s="275">
        <v>0.24</v>
      </c>
      <c r="G90" s="32">
        <v>12</v>
      </c>
      <c r="H90" s="275">
        <v>2.88</v>
      </c>
      <c r="I90" s="275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76">
        <v>14</v>
      </c>
      <c r="Y90" s="277">
        <f t="shared" ref="Y90:Y96" si="0">IFERROR(IF(X90="","",X90),"")</f>
        <v>14</v>
      </c>
      <c r="Z90" s="36">
        <f t="shared" ref="Z90:Z96" si="1">IFERROR(IF(X90="","",X90*0.01788),"")</f>
        <v>0.25031999999999999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6" si="2">IFERROR(X90*I90,"0")</f>
        <v>50.170400000000001</v>
      </c>
      <c r="BN90" s="67">
        <f t="shared" ref="BN90:BN96" si="3">IFERROR(Y90*I90,"0")</f>
        <v>50.170400000000001</v>
      </c>
      <c r="BO90" s="67">
        <f t="shared" ref="BO90:BO96" si="4">IFERROR(X90/J90,"0")</f>
        <v>0.2</v>
      </c>
      <c r="BP90" s="67">
        <f t="shared" ref="BP90:BP96" si="5">IFERROR(Y90/J90,"0")</f>
        <v>0.2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87">
        <v>4620207491003</v>
      </c>
      <c r="E91" s="288"/>
      <c r="F91" s="275">
        <v>0.24</v>
      </c>
      <c r="G91" s="32">
        <v>12</v>
      </c>
      <c r="H91" s="275">
        <v>2.88</v>
      </c>
      <c r="I91" s="275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4"/>
      <c r="R91" s="284"/>
      <c r="S91" s="284"/>
      <c r="T91" s="285"/>
      <c r="U91" s="34"/>
      <c r="V91" s="34"/>
      <c r="W91" s="35" t="s">
        <v>70</v>
      </c>
      <c r="X91" s="276">
        <v>70</v>
      </c>
      <c r="Y91" s="277">
        <f t="shared" si="0"/>
        <v>70</v>
      </c>
      <c r="Z91" s="36">
        <f t="shared" si="1"/>
        <v>1.2516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250.852</v>
      </c>
      <c r="BN91" s="67">
        <f t="shared" si="3"/>
        <v>250.852</v>
      </c>
      <c r="BO91" s="67">
        <f t="shared" si="4"/>
        <v>1</v>
      </c>
      <c r="BP91" s="67">
        <f t="shared" si="5"/>
        <v>1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87">
        <v>4620207491034</v>
      </c>
      <c r="E92" s="288"/>
      <c r="F92" s="275">
        <v>0.24</v>
      </c>
      <c r="G92" s="32">
        <v>12</v>
      </c>
      <c r="H92" s="275">
        <v>2.88</v>
      </c>
      <c r="I92" s="275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4"/>
      <c r="R92" s="284"/>
      <c r="S92" s="284"/>
      <c r="T92" s="285"/>
      <c r="U92" s="34"/>
      <c r="V92" s="34"/>
      <c r="W92" s="35" t="s">
        <v>70</v>
      </c>
      <c r="X92" s="276">
        <v>42</v>
      </c>
      <c r="Y92" s="277">
        <f t="shared" si="0"/>
        <v>42</v>
      </c>
      <c r="Z92" s="36">
        <f t="shared" si="1"/>
        <v>0.75095999999999996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87">
        <v>4620207491010</v>
      </c>
      <c r="E93" s="288"/>
      <c r="F93" s="275">
        <v>0.24</v>
      </c>
      <c r="G93" s="32">
        <v>12</v>
      </c>
      <c r="H93" s="275">
        <v>2.88</v>
      </c>
      <c r="I93" s="275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4"/>
      <c r="R93" s="284"/>
      <c r="S93" s="284"/>
      <c r="T93" s="285"/>
      <c r="U93" s="34"/>
      <c r="V93" s="34"/>
      <c r="W93" s="35" t="s">
        <v>70</v>
      </c>
      <c r="X93" s="276">
        <v>70</v>
      </c>
      <c r="Y93" s="277">
        <f t="shared" si="0"/>
        <v>70</v>
      </c>
      <c r="Z93" s="36">
        <f t="shared" si="1"/>
        <v>1.2516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250.852</v>
      </c>
      <c r="BN93" s="67">
        <f t="shared" si="3"/>
        <v>250.852</v>
      </c>
      <c r="BO93" s="67">
        <f t="shared" si="4"/>
        <v>1</v>
      </c>
      <c r="BP93" s="67">
        <f t="shared" si="5"/>
        <v>1</v>
      </c>
    </row>
    <row r="94" spans="1:68" ht="27" customHeight="1" x14ac:dyDescent="0.25">
      <c r="A94" s="54" t="s">
        <v>160</v>
      </c>
      <c r="B94" s="54" t="s">
        <v>162</v>
      </c>
      <c r="C94" s="31">
        <v>4301135818</v>
      </c>
      <c r="D94" s="287">
        <v>4620207491010</v>
      </c>
      <c r="E94" s="288"/>
      <c r="F94" s="275">
        <v>0.24</v>
      </c>
      <c r="G94" s="32">
        <v>12</v>
      </c>
      <c r="H94" s="275">
        <v>2.88</v>
      </c>
      <c r="I94" s="275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2" t="s">
        <v>163</v>
      </c>
      <c r="Q94" s="284"/>
      <c r="R94" s="284"/>
      <c r="S94" s="284"/>
      <c r="T94" s="285"/>
      <c r="U94" s="34"/>
      <c r="V94" s="34"/>
      <c r="W94" s="35" t="s">
        <v>70</v>
      </c>
      <c r="X94" s="276">
        <v>0</v>
      </c>
      <c r="Y94" s="277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87">
        <v>4607111035028</v>
      </c>
      <c r="E95" s="288"/>
      <c r="F95" s="275">
        <v>0.48</v>
      </c>
      <c r="G95" s="32">
        <v>8</v>
      </c>
      <c r="H95" s="275">
        <v>3.84</v>
      </c>
      <c r="I95" s="275">
        <v>4.4488000000000003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31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5" s="284"/>
      <c r="R95" s="284"/>
      <c r="S95" s="284"/>
      <c r="T95" s="285"/>
      <c r="U95" s="34"/>
      <c r="V95" s="34"/>
      <c r="W95" s="35" t="s">
        <v>70</v>
      </c>
      <c r="X95" s="276">
        <v>0</v>
      </c>
      <c r="Y95" s="277">
        <f t="shared" si="0"/>
        <v>0</v>
      </c>
      <c r="Z95" s="36">
        <f t="shared" si="1"/>
        <v>0</v>
      </c>
      <c r="AA95" s="56"/>
      <c r="AB95" s="57"/>
      <c r="AC95" s="128" t="s">
        <v>143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166</v>
      </c>
      <c r="B96" s="54" t="s">
        <v>167</v>
      </c>
      <c r="C96" s="31">
        <v>4301135285</v>
      </c>
      <c r="D96" s="287">
        <v>4607111036407</v>
      </c>
      <c r="E96" s="288"/>
      <c r="F96" s="275">
        <v>0.3</v>
      </c>
      <c r="G96" s="32">
        <v>14</v>
      </c>
      <c r="H96" s="275">
        <v>4.2</v>
      </c>
      <c r="I96" s="275">
        <v>4.5292000000000003</v>
      </c>
      <c r="J96" s="32">
        <v>70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9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84"/>
      <c r="R96" s="284"/>
      <c r="S96" s="284"/>
      <c r="T96" s="285"/>
      <c r="U96" s="34"/>
      <c r="V96" s="34"/>
      <c r="W96" s="35" t="s">
        <v>70</v>
      </c>
      <c r="X96" s="276">
        <v>0</v>
      </c>
      <c r="Y96" s="277">
        <f t="shared" si="0"/>
        <v>0</v>
      </c>
      <c r="Z96" s="36">
        <f t="shared" si="1"/>
        <v>0</v>
      </c>
      <c r="AA96" s="56"/>
      <c r="AB96" s="57"/>
      <c r="AC96" s="130" t="s">
        <v>168</v>
      </c>
      <c r="AG96" s="67"/>
      <c r="AJ96" s="71" t="s">
        <v>83</v>
      </c>
      <c r="AK96" s="71">
        <v>14</v>
      </c>
      <c r="BB96" s="131" t="s">
        <v>84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289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90"/>
      <c r="P97" s="292" t="s">
        <v>73</v>
      </c>
      <c r="Q97" s="293"/>
      <c r="R97" s="293"/>
      <c r="S97" s="293"/>
      <c r="T97" s="293"/>
      <c r="U97" s="293"/>
      <c r="V97" s="294"/>
      <c r="W97" s="37" t="s">
        <v>70</v>
      </c>
      <c r="X97" s="278">
        <f>IFERROR(SUM(X90:X96),"0")</f>
        <v>196</v>
      </c>
      <c r="Y97" s="278">
        <f>IFERROR(SUM(Y90:Y96),"0")</f>
        <v>196</v>
      </c>
      <c r="Z97" s="278">
        <f>IFERROR(IF(Z90="",0,Z90),"0")+IFERROR(IF(Z91="",0,Z91),"0")+IFERROR(IF(Z92="",0,Z92),"0")+IFERROR(IF(Z93="",0,Z93),"0")+IFERROR(IF(Z94="",0,Z94),"0")+IFERROR(IF(Z95="",0,Z95),"0")+IFERROR(IF(Z96="",0,Z96),"0")</f>
        <v>3.50448</v>
      </c>
      <c r="AA97" s="279"/>
      <c r="AB97" s="279"/>
      <c r="AC97" s="279"/>
    </row>
    <row r="98" spans="1:68" x14ac:dyDescent="0.2">
      <c r="A98" s="281"/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90"/>
      <c r="P98" s="292" t="s">
        <v>73</v>
      </c>
      <c r="Q98" s="293"/>
      <c r="R98" s="293"/>
      <c r="S98" s="293"/>
      <c r="T98" s="293"/>
      <c r="U98" s="293"/>
      <c r="V98" s="294"/>
      <c r="W98" s="37" t="s">
        <v>74</v>
      </c>
      <c r="X98" s="278">
        <f>IFERROR(SUMPRODUCT(X90:X96*H90:H96),"0")</f>
        <v>564.48</v>
      </c>
      <c r="Y98" s="278">
        <f>IFERROR(SUMPRODUCT(Y90:Y96*H90:H96),"0")</f>
        <v>564.48</v>
      </c>
      <c r="Z98" s="37"/>
      <c r="AA98" s="279"/>
      <c r="AB98" s="279"/>
      <c r="AC98" s="279"/>
    </row>
    <row r="99" spans="1:68" ht="16.5" customHeight="1" x14ac:dyDescent="0.25">
      <c r="A99" s="314" t="s">
        <v>169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71"/>
      <c r="AB99" s="271"/>
      <c r="AC99" s="271"/>
    </row>
    <row r="100" spans="1:68" ht="14.25" customHeight="1" x14ac:dyDescent="0.25">
      <c r="A100" s="295" t="s">
        <v>119</v>
      </c>
      <c r="B100" s="281"/>
      <c r="C100" s="281"/>
      <c r="D100" s="281"/>
      <c r="E100" s="281"/>
      <c r="F100" s="281"/>
      <c r="G100" s="281"/>
      <c r="H100" s="281"/>
      <c r="I100" s="281"/>
      <c r="J100" s="281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72"/>
      <c r="AB100" s="272"/>
      <c r="AC100" s="272"/>
    </row>
    <row r="101" spans="1:68" ht="27" customHeight="1" x14ac:dyDescent="0.25">
      <c r="A101" s="54" t="s">
        <v>170</v>
      </c>
      <c r="B101" s="54" t="s">
        <v>171</v>
      </c>
      <c r="C101" s="31">
        <v>4301136070</v>
      </c>
      <c r="D101" s="287">
        <v>4607025784012</v>
      </c>
      <c r="E101" s="288"/>
      <c r="F101" s="275">
        <v>0.09</v>
      </c>
      <c r="G101" s="32">
        <v>24</v>
      </c>
      <c r="H101" s="275">
        <v>2.16</v>
      </c>
      <c r="I101" s="275">
        <v>2.4912000000000001</v>
      </c>
      <c r="J101" s="32">
        <v>126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4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84"/>
      <c r="R101" s="284"/>
      <c r="S101" s="284"/>
      <c r="T101" s="285"/>
      <c r="U101" s="34"/>
      <c r="V101" s="34"/>
      <c r="W101" s="35" t="s">
        <v>70</v>
      </c>
      <c r="X101" s="276">
        <v>14</v>
      </c>
      <c r="Y101" s="277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172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ht="27" customHeight="1" x14ac:dyDescent="0.25">
      <c r="A102" s="54" t="s">
        <v>173</v>
      </c>
      <c r="B102" s="54" t="s">
        <v>174</v>
      </c>
      <c r="C102" s="31">
        <v>4301136079</v>
      </c>
      <c r="D102" s="287">
        <v>4607025784319</v>
      </c>
      <c r="E102" s="288"/>
      <c r="F102" s="275">
        <v>0.36</v>
      </c>
      <c r="G102" s="32">
        <v>10</v>
      </c>
      <c r="H102" s="275">
        <v>3.6</v>
      </c>
      <c r="I102" s="275">
        <v>4.2439999999999998</v>
      </c>
      <c r="J102" s="32">
        <v>70</v>
      </c>
      <c r="K102" s="32" t="s">
        <v>80</v>
      </c>
      <c r="L102" s="32" t="s">
        <v>81</v>
      </c>
      <c r="M102" s="33" t="s">
        <v>69</v>
      </c>
      <c r="N102" s="33"/>
      <c r="O102" s="32">
        <v>180</v>
      </c>
      <c r="P102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84"/>
      <c r="R102" s="284"/>
      <c r="S102" s="284"/>
      <c r="T102" s="285"/>
      <c r="U102" s="34"/>
      <c r="V102" s="34"/>
      <c r="W102" s="35" t="s">
        <v>70</v>
      </c>
      <c r="X102" s="276">
        <v>14</v>
      </c>
      <c r="Y102" s="277">
        <f>IFERROR(IF(X102="","",X102),"")</f>
        <v>14</v>
      </c>
      <c r="Z102" s="36">
        <f>IFERROR(IF(X102="","",X102*0.01788),"")</f>
        <v>0.25031999999999999</v>
      </c>
      <c r="AA102" s="56"/>
      <c r="AB102" s="57"/>
      <c r="AC102" s="134" t="s">
        <v>143</v>
      </c>
      <c r="AG102" s="67"/>
      <c r="AJ102" s="71" t="s">
        <v>83</v>
      </c>
      <c r="AK102" s="71">
        <v>14</v>
      </c>
      <c r="BB102" s="135" t="s">
        <v>84</v>
      </c>
      <c r="BM102" s="67">
        <f>IFERROR(X102*I102,"0")</f>
        <v>59.415999999999997</v>
      </c>
      <c r="BN102" s="67">
        <f>IFERROR(Y102*I102,"0")</f>
        <v>59.415999999999997</v>
      </c>
      <c r="BO102" s="67">
        <f>IFERROR(X102/J102,"0")</f>
        <v>0.2</v>
      </c>
      <c r="BP102" s="67">
        <f>IFERROR(Y102/J102,"0")</f>
        <v>0.2</v>
      </c>
    </row>
    <row r="103" spans="1:68" x14ac:dyDescent="0.2">
      <c r="A103" s="289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90"/>
      <c r="P103" s="292" t="s">
        <v>73</v>
      </c>
      <c r="Q103" s="293"/>
      <c r="R103" s="293"/>
      <c r="S103" s="293"/>
      <c r="T103" s="293"/>
      <c r="U103" s="293"/>
      <c r="V103" s="294"/>
      <c r="W103" s="37" t="s">
        <v>70</v>
      </c>
      <c r="X103" s="278">
        <f>IFERROR(SUM(X101:X102),"0")</f>
        <v>28</v>
      </c>
      <c r="Y103" s="278">
        <f>IFERROR(SUM(Y101:Y102),"0")</f>
        <v>28</v>
      </c>
      <c r="Z103" s="278">
        <f>IFERROR(IF(Z101="",0,Z101),"0")+IFERROR(IF(Z102="",0,Z102),"0")</f>
        <v>0.38135999999999998</v>
      </c>
      <c r="AA103" s="279"/>
      <c r="AB103" s="279"/>
      <c r="AC103" s="279"/>
    </row>
    <row r="104" spans="1:68" x14ac:dyDescent="0.2">
      <c r="A104" s="281"/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90"/>
      <c r="P104" s="292" t="s">
        <v>73</v>
      </c>
      <c r="Q104" s="293"/>
      <c r="R104" s="293"/>
      <c r="S104" s="293"/>
      <c r="T104" s="293"/>
      <c r="U104" s="293"/>
      <c r="V104" s="294"/>
      <c r="W104" s="37" t="s">
        <v>74</v>
      </c>
      <c r="X104" s="278">
        <f>IFERROR(SUMPRODUCT(X101:X102*H101:H102),"0")</f>
        <v>80.64</v>
      </c>
      <c r="Y104" s="278">
        <f>IFERROR(SUMPRODUCT(Y101:Y102*H101:H102),"0")</f>
        <v>80.64</v>
      </c>
      <c r="Z104" s="37"/>
      <c r="AA104" s="279"/>
      <c r="AB104" s="279"/>
      <c r="AC104" s="279"/>
    </row>
    <row r="105" spans="1:68" ht="16.5" customHeight="1" x14ac:dyDescent="0.25">
      <c r="A105" s="314" t="s">
        <v>175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71"/>
      <c r="AB105" s="271"/>
      <c r="AC105" s="271"/>
    </row>
    <row r="106" spans="1:68" ht="14.25" customHeight="1" x14ac:dyDescent="0.25">
      <c r="A106" s="295" t="s">
        <v>64</v>
      </c>
      <c r="B106" s="281"/>
      <c r="C106" s="281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  <c r="AA106" s="272"/>
      <c r="AB106" s="272"/>
      <c r="AC106" s="272"/>
    </row>
    <row r="107" spans="1:68" ht="27" customHeight="1" x14ac:dyDescent="0.25">
      <c r="A107" s="54" t="s">
        <v>176</v>
      </c>
      <c r="B107" s="54" t="s">
        <v>177</v>
      </c>
      <c r="C107" s="31">
        <v>4301071074</v>
      </c>
      <c r="D107" s="287">
        <v>4620207491157</v>
      </c>
      <c r="E107" s="288"/>
      <c r="F107" s="275">
        <v>0.7</v>
      </c>
      <c r="G107" s="32">
        <v>10</v>
      </c>
      <c r="H107" s="275">
        <v>7</v>
      </c>
      <c r="I107" s="275">
        <v>7.28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4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76">
        <v>0</v>
      </c>
      <c r="Y107" s="277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178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4301071051</v>
      </c>
      <c r="D108" s="287">
        <v>4607111039262</v>
      </c>
      <c r="E108" s="288"/>
      <c r="F108" s="275">
        <v>0.4</v>
      </c>
      <c r="G108" s="32">
        <v>16</v>
      </c>
      <c r="H108" s="275">
        <v>6.4</v>
      </c>
      <c r="I108" s="275">
        <v>6.7195999999999998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76">
        <v>12</v>
      </c>
      <c r="Y108" s="277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80.635199999999998</v>
      </c>
      <c r="BN108" s="67">
        <f>IFERROR(Y108*I108,"0")</f>
        <v>80.635199999999998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181</v>
      </c>
      <c r="B109" s="54" t="s">
        <v>182</v>
      </c>
      <c r="C109" s="31">
        <v>4301071038</v>
      </c>
      <c r="D109" s="287">
        <v>4607111039248</v>
      </c>
      <c r="E109" s="288"/>
      <c r="F109" s="275">
        <v>0.7</v>
      </c>
      <c r="G109" s="32">
        <v>10</v>
      </c>
      <c r="H109" s="275">
        <v>7</v>
      </c>
      <c r="I109" s="275">
        <v>7.3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1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84"/>
      <c r="R109" s="284"/>
      <c r="S109" s="284"/>
      <c r="T109" s="285"/>
      <c r="U109" s="34"/>
      <c r="V109" s="34"/>
      <c r="W109" s="35" t="s">
        <v>70</v>
      </c>
      <c r="X109" s="276">
        <v>12</v>
      </c>
      <c r="Y109" s="277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87.6</v>
      </c>
      <c r="BN109" s="67">
        <f>IFERROR(Y109*I109,"0")</f>
        <v>87.6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183</v>
      </c>
      <c r="B110" s="54" t="s">
        <v>184</v>
      </c>
      <c r="C110" s="31">
        <v>4301071049</v>
      </c>
      <c r="D110" s="287">
        <v>4607111039293</v>
      </c>
      <c r="E110" s="288"/>
      <c r="F110" s="275">
        <v>0.4</v>
      </c>
      <c r="G110" s="32">
        <v>16</v>
      </c>
      <c r="H110" s="275">
        <v>6.4</v>
      </c>
      <c r="I110" s="275">
        <v>6.7195999999999998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84"/>
      <c r="R110" s="284"/>
      <c r="S110" s="284"/>
      <c r="T110" s="285"/>
      <c r="U110" s="34"/>
      <c r="V110" s="34"/>
      <c r="W110" s="35" t="s">
        <v>70</v>
      </c>
      <c r="X110" s="276">
        <v>12</v>
      </c>
      <c r="Y110" s="277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185</v>
      </c>
      <c r="B111" s="54" t="s">
        <v>186</v>
      </c>
      <c r="C111" s="31">
        <v>4301071039</v>
      </c>
      <c r="D111" s="287">
        <v>4607111039279</v>
      </c>
      <c r="E111" s="288"/>
      <c r="F111" s="275">
        <v>0.7</v>
      </c>
      <c r="G111" s="32">
        <v>10</v>
      </c>
      <c r="H111" s="275">
        <v>7</v>
      </c>
      <c r="I111" s="275">
        <v>7.3</v>
      </c>
      <c r="J111" s="32">
        <v>84</v>
      </c>
      <c r="K111" s="32" t="s">
        <v>67</v>
      </c>
      <c r="L111" s="32" t="s">
        <v>81</v>
      </c>
      <c r="M111" s="33" t="s">
        <v>69</v>
      </c>
      <c r="N111" s="33"/>
      <c r="O111" s="32">
        <v>180</v>
      </c>
      <c r="P111" s="42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84"/>
      <c r="R111" s="284"/>
      <c r="S111" s="284"/>
      <c r="T111" s="285"/>
      <c r="U111" s="34"/>
      <c r="V111" s="34"/>
      <c r="W111" s="35" t="s">
        <v>70</v>
      </c>
      <c r="X111" s="276">
        <v>36</v>
      </c>
      <c r="Y111" s="277">
        <f>IFERROR(IF(X111="","",X111),"")</f>
        <v>36</v>
      </c>
      <c r="Z111" s="36">
        <f>IFERROR(IF(X111="","",X111*0.0155),"")</f>
        <v>0.55800000000000005</v>
      </c>
      <c r="AA111" s="56"/>
      <c r="AB111" s="57"/>
      <c r="AC111" s="144" t="s">
        <v>137</v>
      </c>
      <c r="AG111" s="67"/>
      <c r="AJ111" s="71" t="s">
        <v>83</v>
      </c>
      <c r="AK111" s="71">
        <v>12</v>
      </c>
      <c r="BB111" s="145" t="s">
        <v>1</v>
      </c>
      <c r="BM111" s="67">
        <f>IFERROR(X111*I111,"0")</f>
        <v>262.8</v>
      </c>
      <c r="BN111" s="67">
        <f>IFERROR(Y111*I111,"0")</f>
        <v>262.8</v>
      </c>
      <c r="BO111" s="67">
        <f>IFERROR(X111/J111,"0")</f>
        <v>0.42857142857142855</v>
      </c>
      <c r="BP111" s="67">
        <f>IFERROR(Y111/J111,"0")</f>
        <v>0.42857142857142855</v>
      </c>
    </row>
    <row r="112" spans="1:68" x14ac:dyDescent="0.2">
      <c r="A112" s="289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90"/>
      <c r="P112" s="292" t="s">
        <v>73</v>
      </c>
      <c r="Q112" s="293"/>
      <c r="R112" s="293"/>
      <c r="S112" s="293"/>
      <c r="T112" s="293"/>
      <c r="U112" s="293"/>
      <c r="V112" s="294"/>
      <c r="W112" s="37" t="s">
        <v>70</v>
      </c>
      <c r="X112" s="278">
        <f>IFERROR(SUM(X107:X111),"0")</f>
        <v>72</v>
      </c>
      <c r="Y112" s="278">
        <f>IFERROR(SUM(Y107:Y111),"0")</f>
        <v>72</v>
      </c>
      <c r="Z112" s="278">
        <f>IFERROR(IF(Z107="",0,Z107),"0")+IFERROR(IF(Z108="",0,Z108),"0")+IFERROR(IF(Z109="",0,Z109),"0")+IFERROR(IF(Z110="",0,Z110),"0")+IFERROR(IF(Z111="",0,Z111),"0")</f>
        <v>1.1160000000000001</v>
      </c>
      <c r="AA112" s="279"/>
      <c r="AB112" s="279"/>
      <c r="AC112" s="279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90"/>
      <c r="P113" s="292" t="s">
        <v>73</v>
      </c>
      <c r="Q113" s="293"/>
      <c r="R113" s="293"/>
      <c r="S113" s="293"/>
      <c r="T113" s="293"/>
      <c r="U113" s="293"/>
      <c r="V113" s="294"/>
      <c r="W113" s="37" t="s">
        <v>74</v>
      </c>
      <c r="X113" s="278">
        <f>IFERROR(SUMPRODUCT(X107:X111*H107:H111),"0")</f>
        <v>489.6</v>
      </c>
      <c r="Y113" s="278">
        <f>IFERROR(SUMPRODUCT(Y107:Y111*H107:H111),"0")</f>
        <v>489.6</v>
      </c>
      <c r="Z113" s="37"/>
      <c r="AA113" s="279"/>
      <c r="AB113" s="279"/>
      <c r="AC113" s="279"/>
    </row>
    <row r="114" spans="1:68" ht="14.25" customHeight="1" x14ac:dyDescent="0.25">
      <c r="A114" s="295" t="s">
        <v>125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72"/>
      <c r="AB114" s="272"/>
      <c r="AC114" s="272"/>
    </row>
    <row r="115" spans="1:68" ht="27" customHeight="1" x14ac:dyDescent="0.25">
      <c r="A115" s="54" t="s">
        <v>187</v>
      </c>
      <c r="B115" s="54" t="s">
        <v>188</v>
      </c>
      <c r="C115" s="31">
        <v>4301135670</v>
      </c>
      <c r="D115" s="287">
        <v>4620207490983</v>
      </c>
      <c r="E115" s="288"/>
      <c r="F115" s="275">
        <v>0.22</v>
      </c>
      <c r="G115" s="32">
        <v>12</v>
      </c>
      <c r="H115" s="275">
        <v>2.64</v>
      </c>
      <c r="I115" s="275">
        <v>3.3435999999999999</v>
      </c>
      <c r="J115" s="32">
        <v>70</v>
      </c>
      <c r="K115" s="32" t="s">
        <v>80</v>
      </c>
      <c r="L115" s="32" t="s">
        <v>81</v>
      </c>
      <c r="M115" s="33" t="s">
        <v>69</v>
      </c>
      <c r="N115" s="33"/>
      <c r="O115" s="32">
        <v>180</v>
      </c>
      <c r="P115" s="39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4"/>
      <c r="R115" s="284"/>
      <c r="S115" s="284"/>
      <c r="T115" s="285"/>
      <c r="U115" s="34"/>
      <c r="V115" s="34"/>
      <c r="W115" s="35" t="s">
        <v>70</v>
      </c>
      <c r="X115" s="276">
        <v>0</v>
      </c>
      <c r="Y115" s="277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189</v>
      </c>
      <c r="AG115" s="67"/>
      <c r="AJ115" s="71" t="s">
        <v>83</v>
      </c>
      <c r="AK115" s="71">
        <v>14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89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90"/>
      <c r="P116" s="292" t="s">
        <v>73</v>
      </c>
      <c r="Q116" s="293"/>
      <c r="R116" s="293"/>
      <c r="S116" s="293"/>
      <c r="T116" s="293"/>
      <c r="U116" s="293"/>
      <c r="V116" s="294"/>
      <c r="W116" s="37" t="s">
        <v>70</v>
      </c>
      <c r="X116" s="278">
        <f>IFERROR(SUM(X115:X115),"0")</f>
        <v>0</v>
      </c>
      <c r="Y116" s="278">
        <f>IFERROR(SUM(Y115:Y115),"0")</f>
        <v>0</v>
      </c>
      <c r="Z116" s="278">
        <f>IFERROR(IF(Z115="",0,Z115),"0")</f>
        <v>0</v>
      </c>
      <c r="AA116" s="279"/>
      <c r="AB116" s="279"/>
      <c r="AC116" s="279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90"/>
      <c r="P117" s="292" t="s">
        <v>73</v>
      </c>
      <c r="Q117" s="293"/>
      <c r="R117" s="293"/>
      <c r="S117" s="293"/>
      <c r="T117" s="293"/>
      <c r="U117" s="293"/>
      <c r="V117" s="294"/>
      <c r="W117" s="37" t="s">
        <v>74</v>
      </c>
      <c r="X117" s="278">
        <f>IFERROR(SUMPRODUCT(X115:X115*H115:H115),"0")</f>
        <v>0</v>
      </c>
      <c r="Y117" s="278">
        <f>IFERROR(SUMPRODUCT(Y115:Y115*H115:H115),"0")</f>
        <v>0</v>
      </c>
      <c r="Z117" s="37"/>
      <c r="AA117" s="279"/>
      <c r="AB117" s="279"/>
      <c r="AC117" s="279"/>
    </row>
    <row r="118" spans="1:68" ht="14.25" customHeight="1" x14ac:dyDescent="0.25">
      <c r="A118" s="295" t="s">
        <v>190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72"/>
      <c r="AB118" s="272"/>
      <c r="AC118" s="272"/>
    </row>
    <row r="119" spans="1:68" ht="27" customHeight="1" x14ac:dyDescent="0.25">
      <c r="A119" s="54" t="s">
        <v>191</v>
      </c>
      <c r="B119" s="54" t="s">
        <v>192</v>
      </c>
      <c r="C119" s="31">
        <v>4301071094</v>
      </c>
      <c r="D119" s="287">
        <v>4620207491140</v>
      </c>
      <c r="E119" s="288"/>
      <c r="F119" s="275">
        <v>0.6</v>
      </c>
      <c r="G119" s="32">
        <v>10</v>
      </c>
      <c r="H119" s="275">
        <v>6</v>
      </c>
      <c r="I119" s="275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63" t="s">
        <v>193</v>
      </c>
      <c r="Q119" s="284"/>
      <c r="R119" s="284"/>
      <c r="S119" s="284"/>
      <c r="T119" s="285"/>
      <c r="U119" s="34"/>
      <c r="V119" s="34"/>
      <c r="W119" s="35" t="s">
        <v>70</v>
      </c>
      <c r="X119" s="276">
        <v>0</v>
      </c>
      <c r="Y119" s="277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194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89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90"/>
      <c r="P120" s="292" t="s">
        <v>73</v>
      </c>
      <c r="Q120" s="293"/>
      <c r="R120" s="293"/>
      <c r="S120" s="293"/>
      <c r="T120" s="293"/>
      <c r="U120" s="293"/>
      <c r="V120" s="294"/>
      <c r="W120" s="37" t="s">
        <v>70</v>
      </c>
      <c r="X120" s="278">
        <f>IFERROR(SUM(X119:X119),"0")</f>
        <v>0</v>
      </c>
      <c r="Y120" s="278">
        <f>IFERROR(SUM(Y119:Y119),"0")</f>
        <v>0</v>
      </c>
      <c r="Z120" s="278">
        <f>IFERROR(IF(Z119="",0,Z119),"0")</f>
        <v>0</v>
      </c>
      <c r="AA120" s="279"/>
      <c r="AB120" s="279"/>
      <c r="AC120" s="279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90"/>
      <c r="P121" s="292" t="s">
        <v>73</v>
      </c>
      <c r="Q121" s="293"/>
      <c r="R121" s="293"/>
      <c r="S121" s="293"/>
      <c r="T121" s="293"/>
      <c r="U121" s="293"/>
      <c r="V121" s="294"/>
      <c r="W121" s="37" t="s">
        <v>74</v>
      </c>
      <c r="X121" s="278">
        <f>IFERROR(SUMPRODUCT(X119:X119*H119:H119),"0")</f>
        <v>0</v>
      </c>
      <c r="Y121" s="278">
        <f>IFERROR(SUMPRODUCT(Y119:Y119*H119:H119),"0")</f>
        <v>0</v>
      </c>
      <c r="Z121" s="37"/>
      <c r="AA121" s="279"/>
      <c r="AB121" s="279"/>
      <c r="AC121" s="279"/>
    </row>
    <row r="122" spans="1:68" ht="16.5" customHeight="1" x14ac:dyDescent="0.25">
      <c r="A122" s="314" t="s">
        <v>195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71"/>
      <c r="AB122" s="271"/>
      <c r="AC122" s="271"/>
    </row>
    <row r="123" spans="1:68" ht="14.25" customHeight="1" x14ac:dyDescent="0.25">
      <c r="A123" s="295" t="s">
        <v>125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72"/>
      <c r="AB123" s="272"/>
      <c r="AC123" s="272"/>
    </row>
    <row r="124" spans="1:68" ht="27" customHeight="1" x14ac:dyDescent="0.25">
      <c r="A124" s="54" t="s">
        <v>196</v>
      </c>
      <c r="B124" s="54" t="s">
        <v>197</v>
      </c>
      <c r="C124" s="31">
        <v>4301135555</v>
      </c>
      <c r="D124" s="287">
        <v>4607111034014</v>
      </c>
      <c r="E124" s="288"/>
      <c r="F124" s="275">
        <v>0.25</v>
      </c>
      <c r="G124" s="32">
        <v>12</v>
      </c>
      <c r="H124" s="275">
        <v>3</v>
      </c>
      <c r="I124" s="275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4"/>
      <c r="R124" s="284"/>
      <c r="S124" s="284"/>
      <c r="T124" s="285"/>
      <c r="U124" s="34"/>
      <c r="V124" s="34"/>
      <c r="W124" s="35" t="s">
        <v>70</v>
      </c>
      <c r="X124" s="276">
        <v>70</v>
      </c>
      <c r="Y124" s="277">
        <f>IFERROR(IF(X124="","",X124),"")</f>
        <v>70</v>
      </c>
      <c r="Z124" s="36">
        <f>IFERROR(IF(X124="","",X124*0.01788),"")</f>
        <v>1.2516</v>
      </c>
      <c r="AA124" s="56"/>
      <c r="AB124" s="57"/>
      <c r="AC124" s="150" t="s">
        <v>198</v>
      </c>
      <c r="AG124" s="67"/>
      <c r="AJ124" s="71" t="s">
        <v>83</v>
      </c>
      <c r="AK124" s="71">
        <v>14</v>
      </c>
      <c r="BB124" s="151" t="s">
        <v>84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ht="27" customHeight="1" x14ac:dyDescent="0.25">
      <c r="A125" s="54" t="s">
        <v>199</v>
      </c>
      <c r="B125" s="54" t="s">
        <v>200</v>
      </c>
      <c r="C125" s="31">
        <v>4301135532</v>
      </c>
      <c r="D125" s="287">
        <v>4607111033994</v>
      </c>
      <c r="E125" s="288"/>
      <c r="F125" s="275">
        <v>0.25</v>
      </c>
      <c r="G125" s="32">
        <v>12</v>
      </c>
      <c r="H125" s="275">
        <v>3</v>
      </c>
      <c r="I125" s="275">
        <v>3.7035999999999998</v>
      </c>
      <c r="J125" s="32">
        <v>70</v>
      </c>
      <c r="K125" s="32" t="s">
        <v>80</v>
      </c>
      <c r="L125" s="32" t="s">
        <v>201</v>
      </c>
      <c r="M125" s="33" t="s">
        <v>69</v>
      </c>
      <c r="N125" s="33"/>
      <c r="O125" s="32">
        <v>180</v>
      </c>
      <c r="P125" s="42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4"/>
      <c r="R125" s="284"/>
      <c r="S125" s="284"/>
      <c r="T125" s="285"/>
      <c r="U125" s="34"/>
      <c r="V125" s="34"/>
      <c r="W125" s="35" t="s">
        <v>70</v>
      </c>
      <c r="X125" s="276">
        <v>98</v>
      </c>
      <c r="Y125" s="277">
        <f>IFERROR(IF(X125="","",X125),"")</f>
        <v>98</v>
      </c>
      <c r="Z125" s="36">
        <f>IFERROR(IF(X125="","",X125*0.01788),"")</f>
        <v>1.75224</v>
      </c>
      <c r="AA125" s="56"/>
      <c r="AB125" s="57"/>
      <c r="AC125" s="152" t="s">
        <v>143</v>
      </c>
      <c r="AG125" s="67"/>
      <c r="AJ125" s="71" t="s">
        <v>202</v>
      </c>
      <c r="AK125" s="71">
        <v>70</v>
      </c>
      <c r="BB125" s="153" t="s">
        <v>84</v>
      </c>
      <c r="BM125" s="67">
        <f>IFERROR(X125*I125,"0")</f>
        <v>362.95279999999997</v>
      </c>
      <c r="BN125" s="67">
        <f>IFERROR(Y125*I125,"0")</f>
        <v>362.95279999999997</v>
      </c>
      <c r="BO125" s="67">
        <f>IFERROR(X125/J125,"0")</f>
        <v>1.4</v>
      </c>
      <c r="BP125" s="67">
        <f>IFERROR(Y125/J125,"0")</f>
        <v>1.4</v>
      </c>
    </row>
    <row r="126" spans="1:68" x14ac:dyDescent="0.2">
      <c r="A126" s="289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90"/>
      <c r="P126" s="292" t="s">
        <v>73</v>
      </c>
      <c r="Q126" s="293"/>
      <c r="R126" s="293"/>
      <c r="S126" s="293"/>
      <c r="T126" s="293"/>
      <c r="U126" s="293"/>
      <c r="V126" s="294"/>
      <c r="W126" s="37" t="s">
        <v>70</v>
      </c>
      <c r="X126" s="278">
        <f>IFERROR(SUM(X124:X125),"0")</f>
        <v>168</v>
      </c>
      <c r="Y126" s="278">
        <f>IFERROR(SUM(Y124:Y125),"0")</f>
        <v>168</v>
      </c>
      <c r="Z126" s="278">
        <f>IFERROR(IF(Z124="",0,Z124),"0")+IFERROR(IF(Z125="",0,Z125),"0")</f>
        <v>3.0038400000000003</v>
      </c>
      <c r="AA126" s="279"/>
      <c r="AB126" s="279"/>
      <c r="AC126" s="279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90"/>
      <c r="P127" s="292" t="s">
        <v>73</v>
      </c>
      <c r="Q127" s="293"/>
      <c r="R127" s="293"/>
      <c r="S127" s="293"/>
      <c r="T127" s="293"/>
      <c r="U127" s="293"/>
      <c r="V127" s="294"/>
      <c r="W127" s="37" t="s">
        <v>74</v>
      </c>
      <c r="X127" s="278">
        <f>IFERROR(SUMPRODUCT(X124:X125*H124:H125),"0")</f>
        <v>504</v>
      </c>
      <c r="Y127" s="278">
        <f>IFERROR(SUMPRODUCT(Y124:Y125*H124:H125),"0")</f>
        <v>504</v>
      </c>
      <c r="Z127" s="37"/>
      <c r="AA127" s="279"/>
      <c r="AB127" s="279"/>
      <c r="AC127" s="279"/>
    </row>
    <row r="128" spans="1:68" ht="16.5" customHeight="1" x14ac:dyDescent="0.25">
      <c r="A128" s="314" t="s">
        <v>203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71"/>
      <c r="AB128" s="271"/>
      <c r="AC128" s="271"/>
    </row>
    <row r="129" spans="1:68" ht="14.25" customHeight="1" x14ac:dyDescent="0.25">
      <c r="A129" s="295" t="s">
        <v>125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72"/>
      <c r="AB129" s="272"/>
      <c r="AC129" s="272"/>
    </row>
    <row r="130" spans="1:68" ht="27" customHeight="1" x14ac:dyDescent="0.25">
      <c r="A130" s="54" t="s">
        <v>204</v>
      </c>
      <c r="B130" s="54" t="s">
        <v>205</v>
      </c>
      <c r="C130" s="31">
        <v>4301135549</v>
      </c>
      <c r="D130" s="287">
        <v>4607111039095</v>
      </c>
      <c r="E130" s="288"/>
      <c r="F130" s="275">
        <v>0.25</v>
      </c>
      <c r="G130" s="32">
        <v>12</v>
      </c>
      <c r="H130" s="275">
        <v>3</v>
      </c>
      <c r="I130" s="275">
        <v>3.7480000000000002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4"/>
      <c r="R130" s="284"/>
      <c r="S130" s="284"/>
      <c r="T130" s="285"/>
      <c r="U130" s="34"/>
      <c r="V130" s="34"/>
      <c r="W130" s="35" t="s">
        <v>70</v>
      </c>
      <c r="X130" s="276">
        <v>14</v>
      </c>
      <c r="Y130" s="277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206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207</v>
      </c>
      <c r="B131" s="54" t="s">
        <v>208</v>
      </c>
      <c r="C131" s="31">
        <v>4301135550</v>
      </c>
      <c r="D131" s="287">
        <v>4607111034199</v>
      </c>
      <c r="E131" s="288"/>
      <c r="F131" s="275">
        <v>0.25</v>
      </c>
      <c r="G131" s="32">
        <v>12</v>
      </c>
      <c r="H131" s="275">
        <v>3</v>
      </c>
      <c r="I131" s="275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4"/>
      <c r="R131" s="284"/>
      <c r="S131" s="284"/>
      <c r="T131" s="285"/>
      <c r="U131" s="34"/>
      <c r="V131" s="34"/>
      <c r="W131" s="35" t="s">
        <v>70</v>
      </c>
      <c r="X131" s="276">
        <v>14</v>
      </c>
      <c r="Y131" s="277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56" t="s">
        <v>209</v>
      </c>
      <c r="AG131" s="67"/>
      <c r="AJ131" s="71" t="s">
        <v>83</v>
      </c>
      <c r="AK131" s="71">
        <v>14</v>
      </c>
      <c r="BB131" s="157" t="s">
        <v>84</v>
      </c>
      <c r="BM131" s="67">
        <f>IFERROR(X131*I131,"0")</f>
        <v>51.850399999999993</v>
      </c>
      <c r="BN131" s="67">
        <f>IFERROR(Y131*I131,"0")</f>
        <v>51.850399999999993</v>
      </c>
      <c r="BO131" s="67">
        <f>IFERROR(X131/J131,"0")</f>
        <v>0.2</v>
      </c>
      <c r="BP131" s="67">
        <f>IFERROR(Y131/J131,"0")</f>
        <v>0.2</v>
      </c>
    </row>
    <row r="132" spans="1:68" x14ac:dyDescent="0.2">
      <c r="A132" s="289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90"/>
      <c r="P132" s="292" t="s">
        <v>73</v>
      </c>
      <c r="Q132" s="293"/>
      <c r="R132" s="293"/>
      <c r="S132" s="293"/>
      <c r="T132" s="293"/>
      <c r="U132" s="293"/>
      <c r="V132" s="294"/>
      <c r="W132" s="37" t="s">
        <v>70</v>
      </c>
      <c r="X132" s="278">
        <f>IFERROR(SUM(X130:X131),"0")</f>
        <v>28</v>
      </c>
      <c r="Y132" s="278">
        <f>IFERROR(SUM(Y130:Y131),"0")</f>
        <v>28</v>
      </c>
      <c r="Z132" s="278">
        <f>IFERROR(IF(Z130="",0,Z130),"0")+IFERROR(IF(Z131="",0,Z131),"0")</f>
        <v>0.50063999999999997</v>
      </c>
      <c r="AA132" s="279"/>
      <c r="AB132" s="279"/>
      <c r="AC132" s="279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90"/>
      <c r="P133" s="292" t="s">
        <v>73</v>
      </c>
      <c r="Q133" s="293"/>
      <c r="R133" s="293"/>
      <c r="S133" s="293"/>
      <c r="T133" s="293"/>
      <c r="U133" s="293"/>
      <c r="V133" s="294"/>
      <c r="W133" s="37" t="s">
        <v>74</v>
      </c>
      <c r="X133" s="278">
        <f>IFERROR(SUMPRODUCT(X130:X131*H130:H131),"0")</f>
        <v>84</v>
      </c>
      <c r="Y133" s="278">
        <f>IFERROR(SUMPRODUCT(Y130:Y131*H130:H131),"0")</f>
        <v>84</v>
      </c>
      <c r="Z133" s="37"/>
      <c r="AA133" s="279"/>
      <c r="AB133" s="279"/>
      <c r="AC133" s="279"/>
    </row>
    <row r="134" spans="1:68" ht="16.5" customHeight="1" x14ac:dyDescent="0.25">
      <c r="A134" s="314" t="s">
        <v>210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71"/>
      <c r="AB134" s="271"/>
      <c r="AC134" s="271"/>
    </row>
    <row r="135" spans="1:68" ht="14.25" customHeight="1" x14ac:dyDescent="0.25">
      <c r="A135" s="295" t="s">
        <v>125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72"/>
      <c r="AB135" s="272"/>
      <c r="AC135" s="272"/>
    </row>
    <row r="136" spans="1:68" ht="27" customHeight="1" x14ac:dyDescent="0.25">
      <c r="A136" s="54" t="s">
        <v>211</v>
      </c>
      <c r="B136" s="54" t="s">
        <v>212</v>
      </c>
      <c r="C136" s="31">
        <v>4301135753</v>
      </c>
      <c r="D136" s="287">
        <v>4620207490914</v>
      </c>
      <c r="E136" s="288"/>
      <c r="F136" s="275">
        <v>0.2</v>
      </c>
      <c r="G136" s="32">
        <v>12</v>
      </c>
      <c r="H136" s="275">
        <v>2.4</v>
      </c>
      <c r="I136" s="275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8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4"/>
      <c r="R136" s="284"/>
      <c r="S136" s="284"/>
      <c r="T136" s="285"/>
      <c r="U136" s="34"/>
      <c r="V136" s="34"/>
      <c r="W136" s="35" t="s">
        <v>70</v>
      </c>
      <c r="X136" s="276">
        <v>14</v>
      </c>
      <c r="Y136" s="277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198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87">
        <v>4620207490853</v>
      </c>
      <c r="E137" s="288"/>
      <c r="F137" s="275">
        <v>0.2</v>
      </c>
      <c r="G137" s="32">
        <v>12</v>
      </c>
      <c r="H137" s="275">
        <v>2.4</v>
      </c>
      <c r="I137" s="275">
        <v>2.68</v>
      </c>
      <c r="J137" s="32">
        <v>70</v>
      </c>
      <c r="K137" s="32" t="s">
        <v>80</v>
      </c>
      <c r="L137" s="32" t="s">
        <v>81</v>
      </c>
      <c r="M137" s="33" t="s">
        <v>69</v>
      </c>
      <c r="N137" s="33"/>
      <c r="O137" s="32">
        <v>180</v>
      </c>
      <c r="P137" s="36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4"/>
      <c r="R137" s="284"/>
      <c r="S137" s="284"/>
      <c r="T137" s="285"/>
      <c r="U137" s="34"/>
      <c r="V137" s="34"/>
      <c r="W137" s="35" t="s">
        <v>70</v>
      </c>
      <c r="X137" s="276">
        <v>14</v>
      </c>
      <c r="Y137" s="277">
        <f>IFERROR(IF(X137="","",X137),"")</f>
        <v>14</v>
      </c>
      <c r="Z137" s="36">
        <f>IFERROR(IF(X137="","",X137*0.01788),"")</f>
        <v>0.25031999999999999</v>
      </c>
      <c r="AA137" s="56"/>
      <c r="AB137" s="57"/>
      <c r="AC137" s="160" t="s">
        <v>198</v>
      </c>
      <c r="AG137" s="67"/>
      <c r="AJ137" s="71" t="s">
        <v>83</v>
      </c>
      <c r="AK137" s="71">
        <v>14</v>
      </c>
      <c r="BB137" s="161" t="s">
        <v>84</v>
      </c>
      <c r="BM137" s="67">
        <f>IFERROR(X137*I137,"0")</f>
        <v>37.520000000000003</v>
      </c>
      <c r="BN137" s="67">
        <f>IFERROR(Y137*I137,"0")</f>
        <v>37.520000000000003</v>
      </c>
      <c r="BO137" s="67">
        <f>IFERROR(X137/J137,"0")</f>
        <v>0.2</v>
      </c>
      <c r="BP137" s="67">
        <f>IFERROR(Y137/J137,"0")</f>
        <v>0.2</v>
      </c>
    </row>
    <row r="138" spans="1:68" x14ac:dyDescent="0.2">
      <c r="A138" s="289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90"/>
      <c r="P138" s="292" t="s">
        <v>73</v>
      </c>
      <c r="Q138" s="293"/>
      <c r="R138" s="293"/>
      <c r="S138" s="293"/>
      <c r="T138" s="293"/>
      <c r="U138" s="293"/>
      <c r="V138" s="294"/>
      <c r="W138" s="37" t="s">
        <v>70</v>
      </c>
      <c r="X138" s="278">
        <f>IFERROR(SUM(X136:X137),"0")</f>
        <v>28</v>
      </c>
      <c r="Y138" s="278">
        <f>IFERROR(SUM(Y136:Y137),"0")</f>
        <v>28</v>
      </c>
      <c r="Z138" s="278">
        <f>IFERROR(IF(Z136="",0,Z136),"0")+IFERROR(IF(Z137="",0,Z137),"0")</f>
        <v>0.50063999999999997</v>
      </c>
      <c r="AA138" s="279"/>
      <c r="AB138" s="279"/>
      <c r="AC138" s="279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90"/>
      <c r="P139" s="292" t="s">
        <v>73</v>
      </c>
      <c r="Q139" s="293"/>
      <c r="R139" s="293"/>
      <c r="S139" s="293"/>
      <c r="T139" s="293"/>
      <c r="U139" s="293"/>
      <c r="V139" s="294"/>
      <c r="W139" s="37" t="s">
        <v>74</v>
      </c>
      <c r="X139" s="278">
        <f>IFERROR(SUMPRODUCT(X136:X137*H136:H137),"0")</f>
        <v>67.2</v>
      </c>
      <c r="Y139" s="278">
        <f>IFERROR(SUMPRODUCT(Y136:Y137*H136:H137),"0")</f>
        <v>67.2</v>
      </c>
      <c r="Z139" s="37"/>
      <c r="AA139" s="279"/>
      <c r="AB139" s="279"/>
      <c r="AC139" s="279"/>
    </row>
    <row r="140" spans="1:68" ht="16.5" customHeight="1" x14ac:dyDescent="0.25">
      <c r="A140" s="314" t="s">
        <v>215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71"/>
      <c r="AB140" s="271"/>
      <c r="AC140" s="271"/>
    </row>
    <row r="141" spans="1:68" ht="14.25" customHeight="1" x14ac:dyDescent="0.25">
      <c r="A141" s="295" t="s">
        <v>125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72"/>
      <c r="AB141" s="272"/>
      <c r="AC141" s="272"/>
    </row>
    <row r="142" spans="1:68" ht="27" customHeight="1" x14ac:dyDescent="0.25">
      <c r="A142" s="54" t="s">
        <v>216</v>
      </c>
      <c r="B142" s="54" t="s">
        <v>217</v>
      </c>
      <c r="C142" s="31">
        <v>4301135570</v>
      </c>
      <c r="D142" s="287">
        <v>4607111035806</v>
      </c>
      <c r="E142" s="288"/>
      <c r="F142" s="275">
        <v>0.25</v>
      </c>
      <c r="G142" s="32">
        <v>12</v>
      </c>
      <c r="H142" s="275">
        <v>3</v>
      </c>
      <c r="I142" s="275">
        <v>3.7035999999999998</v>
      </c>
      <c r="J142" s="32">
        <v>70</v>
      </c>
      <c r="K142" s="32" t="s">
        <v>80</v>
      </c>
      <c r="L142" s="32" t="s">
        <v>81</v>
      </c>
      <c r="M142" s="33" t="s">
        <v>69</v>
      </c>
      <c r="N142" s="33"/>
      <c r="O142" s="32">
        <v>180</v>
      </c>
      <c r="P142" s="35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4"/>
      <c r="R142" s="284"/>
      <c r="S142" s="284"/>
      <c r="T142" s="285"/>
      <c r="U142" s="34"/>
      <c r="V142" s="34"/>
      <c r="W142" s="35" t="s">
        <v>70</v>
      </c>
      <c r="X142" s="276">
        <v>0</v>
      </c>
      <c r="Y142" s="277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218</v>
      </c>
      <c r="AG142" s="67"/>
      <c r="AJ142" s="71" t="s">
        <v>83</v>
      </c>
      <c r="AK142" s="71">
        <v>14</v>
      </c>
      <c r="BB142" s="163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89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90"/>
      <c r="P143" s="292" t="s">
        <v>73</v>
      </c>
      <c r="Q143" s="293"/>
      <c r="R143" s="293"/>
      <c r="S143" s="293"/>
      <c r="T143" s="293"/>
      <c r="U143" s="293"/>
      <c r="V143" s="294"/>
      <c r="W143" s="37" t="s">
        <v>70</v>
      </c>
      <c r="X143" s="278">
        <f>IFERROR(SUM(X142:X142),"0")</f>
        <v>0</v>
      </c>
      <c r="Y143" s="278">
        <f>IFERROR(SUM(Y142:Y142),"0")</f>
        <v>0</v>
      </c>
      <c r="Z143" s="278">
        <f>IFERROR(IF(Z142="",0,Z142),"0")</f>
        <v>0</v>
      </c>
      <c r="AA143" s="279"/>
      <c r="AB143" s="279"/>
      <c r="AC143" s="279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90"/>
      <c r="P144" s="292" t="s">
        <v>73</v>
      </c>
      <c r="Q144" s="293"/>
      <c r="R144" s="293"/>
      <c r="S144" s="293"/>
      <c r="T144" s="293"/>
      <c r="U144" s="293"/>
      <c r="V144" s="294"/>
      <c r="W144" s="37" t="s">
        <v>74</v>
      </c>
      <c r="X144" s="278">
        <f>IFERROR(SUMPRODUCT(X142:X142*H142:H142),"0")</f>
        <v>0</v>
      </c>
      <c r="Y144" s="278">
        <f>IFERROR(SUMPRODUCT(Y142:Y142*H142:H142),"0")</f>
        <v>0</v>
      </c>
      <c r="Z144" s="37"/>
      <c r="AA144" s="279"/>
      <c r="AB144" s="279"/>
      <c r="AC144" s="279"/>
    </row>
    <row r="145" spans="1:68" ht="16.5" customHeight="1" x14ac:dyDescent="0.25">
      <c r="A145" s="314" t="s">
        <v>219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71"/>
      <c r="AB145" s="271"/>
      <c r="AC145" s="271"/>
    </row>
    <row r="146" spans="1:68" ht="14.25" customHeight="1" x14ac:dyDescent="0.25">
      <c r="A146" s="295" t="s">
        <v>125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72"/>
      <c r="AB146" s="272"/>
      <c r="AC146" s="272"/>
    </row>
    <row r="147" spans="1:68" ht="16.5" customHeight="1" x14ac:dyDescent="0.25">
      <c r="A147" s="54" t="s">
        <v>220</v>
      </c>
      <c r="B147" s="54" t="s">
        <v>221</v>
      </c>
      <c r="C147" s="31">
        <v>4301135607</v>
      </c>
      <c r="D147" s="287">
        <v>4607111039613</v>
      </c>
      <c r="E147" s="288"/>
      <c r="F147" s="275">
        <v>0.09</v>
      </c>
      <c r="G147" s="32">
        <v>30</v>
      </c>
      <c r="H147" s="275">
        <v>2.7</v>
      </c>
      <c r="I147" s="275">
        <v>3.09</v>
      </c>
      <c r="J147" s="32">
        <v>126</v>
      </c>
      <c r="K147" s="32" t="s">
        <v>80</v>
      </c>
      <c r="L147" s="32" t="s">
        <v>81</v>
      </c>
      <c r="M147" s="33" t="s">
        <v>69</v>
      </c>
      <c r="N147" s="33"/>
      <c r="O147" s="32">
        <v>180</v>
      </c>
      <c r="P147" s="31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4"/>
      <c r="R147" s="284"/>
      <c r="S147" s="284"/>
      <c r="T147" s="285"/>
      <c r="U147" s="34"/>
      <c r="V147" s="34"/>
      <c r="W147" s="35" t="s">
        <v>70</v>
      </c>
      <c r="X147" s="276">
        <v>0</v>
      </c>
      <c r="Y147" s="277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206</v>
      </c>
      <c r="AG147" s="67"/>
      <c r="AJ147" s="71" t="s">
        <v>83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89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90"/>
      <c r="P148" s="292" t="s">
        <v>73</v>
      </c>
      <c r="Q148" s="293"/>
      <c r="R148" s="293"/>
      <c r="S148" s="293"/>
      <c r="T148" s="293"/>
      <c r="U148" s="293"/>
      <c r="V148" s="294"/>
      <c r="W148" s="37" t="s">
        <v>70</v>
      </c>
      <c r="X148" s="278">
        <f>IFERROR(SUM(X147:X147),"0")</f>
        <v>0</v>
      </c>
      <c r="Y148" s="278">
        <f>IFERROR(SUM(Y147:Y147),"0")</f>
        <v>0</v>
      </c>
      <c r="Z148" s="278">
        <f>IFERROR(IF(Z147="",0,Z147),"0")</f>
        <v>0</v>
      </c>
      <c r="AA148" s="279"/>
      <c r="AB148" s="279"/>
      <c r="AC148" s="279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90"/>
      <c r="P149" s="292" t="s">
        <v>73</v>
      </c>
      <c r="Q149" s="293"/>
      <c r="R149" s="293"/>
      <c r="S149" s="293"/>
      <c r="T149" s="293"/>
      <c r="U149" s="293"/>
      <c r="V149" s="294"/>
      <c r="W149" s="37" t="s">
        <v>74</v>
      </c>
      <c r="X149" s="278">
        <f>IFERROR(SUMPRODUCT(X147:X147*H147:H147),"0")</f>
        <v>0</v>
      </c>
      <c r="Y149" s="278">
        <f>IFERROR(SUMPRODUCT(Y147:Y147*H147:H147),"0")</f>
        <v>0</v>
      </c>
      <c r="Z149" s="37"/>
      <c r="AA149" s="279"/>
      <c r="AB149" s="279"/>
      <c r="AC149" s="279"/>
    </row>
    <row r="150" spans="1:68" ht="16.5" customHeight="1" x14ac:dyDescent="0.25">
      <c r="A150" s="314" t="s">
        <v>222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71"/>
      <c r="AB150" s="271"/>
      <c r="AC150" s="271"/>
    </row>
    <row r="151" spans="1:68" ht="14.25" customHeight="1" x14ac:dyDescent="0.25">
      <c r="A151" s="295" t="s">
        <v>190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72"/>
      <c r="AB151" s="272"/>
      <c r="AC151" s="272"/>
    </row>
    <row r="152" spans="1:68" ht="27" customHeight="1" x14ac:dyDescent="0.25">
      <c r="A152" s="54" t="s">
        <v>223</v>
      </c>
      <c r="B152" s="54" t="s">
        <v>224</v>
      </c>
      <c r="C152" s="31">
        <v>4301135540</v>
      </c>
      <c r="D152" s="287">
        <v>4607111035646</v>
      </c>
      <c r="E152" s="288"/>
      <c r="F152" s="275">
        <v>0.2</v>
      </c>
      <c r="G152" s="32">
        <v>8</v>
      </c>
      <c r="H152" s="275">
        <v>1.6</v>
      </c>
      <c r="I152" s="275">
        <v>2.12</v>
      </c>
      <c r="J152" s="32">
        <v>72</v>
      </c>
      <c r="K152" s="32" t="s">
        <v>225</v>
      </c>
      <c r="L152" s="32" t="s">
        <v>68</v>
      </c>
      <c r="M152" s="33" t="s">
        <v>69</v>
      </c>
      <c r="N152" s="33"/>
      <c r="O152" s="32">
        <v>180</v>
      </c>
      <c r="P152" s="3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4"/>
      <c r="R152" s="284"/>
      <c r="S152" s="284"/>
      <c r="T152" s="285"/>
      <c r="U152" s="34"/>
      <c r="V152" s="34"/>
      <c r="W152" s="35" t="s">
        <v>70</v>
      </c>
      <c r="X152" s="276">
        <v>0</v>
      </c>
      <c r="Y152" s="27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226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89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90"/>
      <c r="P153" s="292" t="s">
        <v>73</v>
      </c>
      <c r="Q153" s="293"/>
      <c r="R153" s="293"/>
      <c r="S153" s="293"/>
      <c r="T153" s="293"/>
      <c r="U153" s="293"/>
      <c r="V153" s="294"/>
      <c r="W153" s="37" t="s">
        <v>70</v>
      </c>
      <c r="X153" s="278">
        <f>IFERROR(SUM(X152:X152),"0")</f>
        <v>0</v>
      </c>
      <c r="Y153" s="278">
        <f>IFERROR(SUM(Y152:Y152),"0")</f>
        <v>0</v>
      </c>
      <c r="Z153" s="278">
        <f>IFERROR(IF(Z152="",0,Z152),"0")</f>
        <v>0</v>
      </c>
      <c r="AA153" s="279"/>
      <c r="AB153" s="279"/>
      <c r="AC153" s="279"/>
    </row>
    <row r="154" spans="1:68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90"/>
      <c r="P154" s="292" t="s">
        <v>73</v>
      </c>
      <c r="Q154" s="293"/>
      <c r="R154" s="293"/>
      <c r="S154" s="293"/>
      <c r="T154" s="293"/>
      <c r="U154" s="293"/>
      <c r="V154" s="294"/>
      <c r="W154" s="37" t="s">
        <v>74</v>
      </c>
      <c r="X154" s="278">
        <f>IFERROR(SUMPRODUCT(X152:X152*H152:H152),"0")</f>
        <v>0</v>
      </c>
      <c r="Y154" s="278">
        <f>IFERROR(SUMPRODUCT(Y152:Y152*H152:H152),"0")</f>
        <v>0</v>
      </c>
      <c r="Z154" s="37"/>
      <c r="AA154" s="279"/>
      <c r="AB154" s="279"/>
      <c r="AC154" s="279"/>
    </row>
    <row r="155" spans="1:68" ht="16.5" customHeight="1" x14ac:dyDescent="0.25">
      <c r="A155" s="314" t="s">
        <v>227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71"/>
      <c r="AB155" s="271"/>
      <c r="AC155" s="271"/>
    </row>
    <row r="156" spans="1:68" ht="14.25" customHeight="1" x14ac:dyDescent="0.25">
      <c r="A156" s="295" t="s">
        <v>125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72"/>
      <c r="AB156" s="272"/>
      <c r="AC156" s="272"/>
    </row>
    <row r="157" spans="1:68" ht="27" customHeight="1" x14ac:dyDescent="0.25">
      <c r="A157" s="54" t="s">
        <v>228</v>
      </c>
      <c r="B157" s="54" t="s">
        <v>229</v>
      </c>
      <c r="C157" s="31">
        <v>4301135591</v>
      </c>
      <c r="D157" s="287">
        <v>4607111036568</v>
      </c>
      <c r="E157" s="288"/>
      <c r="F157" s="275">
        <v>0.28000000000000003</v>
      </c>
      <c r="G157" s="32">
        <v>6</v>
      </c>
      <c r="H157" s="275">
        <v>1.68</v>
      </c>
      <c r="I157" s="275">
        <v>2.1017999999999999</v>
      </c>
      <c r="J157" s="32">
        <v>140</v>
      </c>
      <c r="K157" s="32" t="s">
        <v>80</v>
      </c>
      <c r="L157" s="32" t="s">
        <v>81</v>
      </c>
      <c r="M157" s="33" t="s">
        <v>69</v>
      </c>
      <c r="N157" s="33"/>
      <c r="O157" s="32">
        <v>180</v>
      </c>
      <c r="P157" s="29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4"/>
      <c r="R157" s="284"/>
      <c r="S157" s="284"/>
      <c r="T157" s="285"/>
      <c r="U157" s="34"/>
      <c r="V157" s="34"/>
      <c r="W157" s="35" t="s">
        <v>70</v>
      </c>
      <c r="X157" s="276">
        <v>14</v>
      </c>
      <c r="Y157" s="277">
        <f>IFERROR(IF(X157="","",X157),"")</f>
        <v>14</v>
      </c>
      <c r="Z157" s="36">
        <f>IFERROR(IF(X157="","",X157*0.00941),"")</f>
        <v>0.13174</v>
      </c>
      <c r="AA157" s="56"/>
      <c r="AB157" s="57"/>
      <c r="AC157" s="168" t="s">
        <v>230</v>
      </c>
      <c r="AG157" s="67"/>
      <c r="AJ157" s="71" t="s">
        <v>83</v>
      </c>
      <c r="AK157" s="71">
        <v>14</v>
      </c>
      <c r="BB157" s="169" t="s">
        <v>84</v>
      </c>
      <c r="BM157" s="67">
        <f>IFERROR(X157*I157,"0")</f>
        <v>29.425199999999997</v>
      </c>
      <c r="BN157" s="67">
        <f>IFERROR(Y157*I157,"0")</f>
        <v>29.425199999999997</v>
      </c>
      <c r="BO157" s="67">
        <f>IFERROR(X157/J157,"0")</f>
        <v>0.1</v>
      </c>
      <c r="BP157" s="67">
        <f>IFERROR(Y157/J157,"0")</f>
        <v>0.1</v>
      </c>
    </row>
    <row r="158" spans="1:68" x14ac:dyDescent="0.2">
      <c r="A158" s="289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90"/>
      <c r="P158" s="292" t="s">
        <v>73</v>
      </c>
      <c r="Q158" s="293"/>
      <c r="R158" s="293"/>
      <c r="S158" s="293"/>
      <c r="T158" s="293"/>
      <c r="U158" s="293"/>
      <c r="V158" s="294"/>
      <c r="W158" s="37" t="s">
        <v>70</v>
      </c>
      <c r="X158" s="278">
        <f>IFERROR(SUM(X157:X157),"0")</f>
        <v>14</v>
      </c>
      <c r="Y158" s="278">
        <f>IFERROR(SUM(Y157:Y157),"0")</f>
        <v>14</v>
      </c>
      <c r="Z158" s="278">
        <f>IFERROR(IF(Z157="",0,Z157),"0")</f>
        <v>0.13174</v>
      </c>
      <c r="AA158" s="279"/>
      <c r="AB158" s="279"/>
      <c r="AC158" s="279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90"/>
      <c r="P159" s="292" t="s">
        <v>73</v>
      </c>
      <c r="Q159" s="293"/>
      <c r="R159" s="293"/>
      <c r="S159" s="293"/>
      <c r="T159" s="293"/>
      <c r="U159" s="293"/>
      <c r="V159" s="294"/>
      <c r="W159" s="37" t="s">
        <v>74</v>
      </c>
      <c r="X159" s="278">
        <f>IFERROR(SUMPRODUCT(X157:X157*H157:H157),"0")</f>
        <v>23.52</v>
      </c>
      <c r="Y159" s="278">
        <f>IFERROR(SUMPRODUCT(Y157:Y157*H157:H157),"0")</f>
        <v>23.52</v>
      </c>
      <c r="Z159" s="37"/>
      <c r="AA159" s="279"/>
      <c r="AB159" s="279"/>
      <c r="AC159" s="279"/>
    </row>
    <row r="160" spans="1:68" ht="27.75" customHeight="1" x14ac:dyDescent="0.2">
      <c r="A160" s="328" t="s">
        <v>231</v>
      </c>
      <c r="B160" s="329"/>
      <c r="C160" s="329"/>
      <c r="D160" s="329"/>
      <c r="E160" s="329"/>
      <c r="F160" s="329"/>
      <c r="G160" s="329"/>
      <c r="H160" s="329"/>
      <c r="I160" s="329"/>
      <c r="J160" s="329"/>
      <c r="K160" s="329"/>
      <c r="L160" s="329"/>
      <c r="M160" s="329"/>
      <c r="N160" s="329"/>
      <c r="O160" s="329"/>
      <c r="P160" s="329"/>
      <c r="Q160" s="329"/>
      <c r="R160" s="329"/>
      <c r="S160" s="329"/>
      <c r="T160" s="329"/>
      <c r="U160" s="329"/>
      <c r="V160" s="329"/>
      <c r="W160" s="329"/>
      <c r="X160" s="329"/>
      <c r="Y160" s="329"/>
      <c r="Z160" s="329"/>
      <c r="AA160" s="48"/>
      <c r="AB160" s="48"/>
      <c r="AC160" s="48"/>
    </row>
    <row r="161" spans="1:68" ht="16.5" customHeight="1" x14ac:dyDescent="0.25">
      <c r="A161" s="314" t="s">
        <v>232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71"/>
      <c r="AB161" s="271"/>
      <c r="AC161" s="271"/>
    </row>
    <row r="162" spans="1:68" ht="14.25" customHeight="1" x14ac:dyDescent="0.25">
      <c r="A162" s="295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72"/>
      <c r="AB162" s="272"/>
      <c r="AC162" s="272"/>
    </row>
    <row r="163" spans="1:68" ht="16.5" customHeight="1" x14ac:dyDescent="0.25">
      <c r="A163" s="54" t="s">
        <v>233</v>
      </c>
      <c r="B163" s="54" t="s">
        <v>234</v>
      </c>
      <c r="C163" s="31">
        <v>4301071062</v>
      </c>
      <c r="D163" s="287">
        <v>4607111036384</v>
      </c>
      <c r="E163" s="288"/>
      <c r="F163" s="275">
        <v>5</v>
      </c>
      <c r="G163" s="32">
        <v>1</v>
      </c>
      <c r="H163" s="275">
        <v>5</v>
      </c>
      <c r="I163" s="275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85" t="s">
        <v>235</v>
      </c>
      <c r="Q163" s="284"/>
      <c r="R163" s="284"/>
      <c r="S163" s="284"/>
      <c r="T163" s="285"/>
      <c r="U163" s="34"/>
      <c r="V163" s="34"/>
      <c r="W163" s="35" t="s">
        <v>70</v>
      </c>
      <c r="X163" s="276">
        <v>0</v>
      </c>
      <c r="Y163" s="27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236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237</v>
      </c>
      <c r="B164" s="54" t="s">
        <v>238</v>
      </c>
      <c r="C164" s="31">
        <v>4301071050</v>
      </c>
      <c r="D164" s="287">
        <v>4607111036216</v>
      </c>
      <c r="E164" s="288"/>
      <c r="F164" s="275">
        <v>5</v>
      </c>
      <c r="G164" s="32">
        <v>1</v>
      </c>
      <c r="H164" s="275">
        <v>5</v>
      </c>
      <c r="I164" s="275">
        <v>5.2131999999999996</v>
      </c>
      <c r="J164" s="32">
        <v>144</v>
      </c>
      <c r="K164" s="32" t="s">
        <v>67</v>
      </c>
      <c r="L164" s="32" t="s">
        <v>81</v>
      </c>
      <c r="M164" s="33" t="s">
        <v>69</v>
      </c>
      <c r="N164" s="33"/>
      <c r="O164" s="32">
        <v>180</v>
      </c>
      <c r="P164" s="42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4"/>
      <c r="R164" s="284"/>
      <c r="S164" s="284"/>
      <c r="T164" s="285"/>
      <c r="U164" s="34"/>
      <c r="V164" s="34"/>
      <c r="W164" s="35" t="s">
        <v>70</v>
      </c>
      <c r="X164" s="276">
        <v>24</v>
      </c>
      <c r="Y164" s="277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72" t="s">
        <v>239</v>
      </c>
      <c r="AG164" s="67"/>
      <c r="AJ164" s="71" t="s">
        <v>83</v>
      </c>
      <c r="AK164" s="71">
        <v>12</v>
      </c>
      <c r="BB164" s="173" t="s">
        <v>1</v>
      </c>
      <c r="BM164" s="67">
        <f>IFERROR(X164*I164,"0")</f>
        <v>125.11679999999998</v>
      </c>
      <c r="BN164" s="67">
        <f>IFERROR(Y164*I164,"0")</f>
        <v>125.11679999999998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289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90"/>
      <c r="P165" s="292" t="s">
        <v>73</v>
      </c>
      <c r="Q165" s="293"/>
      <c r="R165" s="293"/>
      <c r="S165" s="293"/>
      <c r="T165" s="293"/>
      <c r="U165" s="293"/>
      <c r="V165" s="294"/>
      <c r="W165" s="37" t="s">
        <v>70</v>
      </c>
      <c r="X165" s="278">
        <f>IFERROR(SUM(X163:X164),"0")</f>
        <v>24</v>
      </c>
      <c r="Y165" s="278">
        <f>IFERROR(SUM(Y163:Y164),"0")</f>
        <v>24</v>
      </c>
      <c r="Z165" s="278">
        <f>IFERROR(IF(Z163="",0,Z163),"0")+IFERROR(IF(Z164="",0,Z164),"0")</f>
        <v>0.20783999999999997</v>
      </c>
      <c r="AA165" s="279"/>
      <c r="AB165" s="279"/>
      <c r="AC165" s="279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90"/>
      <c r="P166" s="292" t="s">
        <v>73</v>
      </c>
      <c r="Q166" s="293"/>
      <c r="R166" s="293"/>
      <c r="S166" s="293"/>
      <c r="T166" s="293"/>
      <c r="U166" s="293"/>
      <c r="V166" s="294"/>
      <c r="W166" s="37" t="s">
        <v>74</v>
      </c>
      <c r="X166" s="278">
        <f>IFERROR(SUMPRODUCT(X163:X164*H163:H164),"0")</f>
        <v>120</v>
      </c>
      <c r="Y166" s="278">
        <f>IFERROR(SUMPRODUCT(Y163:Y164*H163:H164),"0")</f>
        <v>120</v>
      </c>
      <c r="Z166" s="37"/>
      <c r="AA166" s="279"/>
      <c r="AB166" s="279"/>
      <c r="AC166" s="279"/>
    </row>
    <row r="167" spans="1:68" ht="27.75" customHeight="1" x14ac:dyDescent="0.2">
      <c r="A167" s="328" t="s">
        <v>240</v>
      </c>
      <c r="B167" s="329"/>
      <c r="C167" s="329"/>
      <c r="D167" s="329"/>
      <c r="E167" s="329"/>
      <c r="F167" s="329"/>
      <c r="G167" s="329"/>
      <c r="H167" s="329"/>
      <c r="I167" s="329"/>
      <c r="J167" s="329"/>
      <c r="K167" s="329"/>
      <c r="L167" s="329"/>
      <c r="M167" s="329"/>
      <c r="N167" s="329"/>
      <c r="O167" s="329"/>
      <c r="P167" s="329"/>
      <c r="Q167" s="329"/>
      <c r="R167" s="329"/>
      <c r="S167" s="329"/>
      <c r="T167" s="329"/>
      <c r="U167" s="329"/>
      <c r="V167" s="329"/>
      <c r="W167" s="329"/>
      <c r="X167" s="329"/>
      <c r="Y167" s="329"/>
      <c r="Z167" s="329"/>
      <c r="AA167" s="48"/>
      <c r="AB167" s="48"/>
      <c r="AC167" s="48"/>
    </row>
    <row r="168" spans="1:68" ht="16.5" customHeight="1" x14ac:dyDescent="0.25">
      <c r="A168" s="314" t="s">
        <v>241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71"/>
      <c r="AB168" s="271"/>
      <c r="AC168" s="271"/>
    </row>
    <row r="169" spans="1:68" ht="14.25" customHeight="1" x14ac:dyDescent="0.25">
      <c r="A169" s="295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72"/>
      <c r="AB169" s="272"/>
      <c r="AC169" s="272"/>
    </row>
    <row r="170" spans="1:68" ht="16.5" customHeight="1" x14ac:dyDescent="0.25">
      <c r="A170" s="54" t="s">
        <v>242</v>
      </c>
      <c r="B170" s="54" t="s">
        <v>243</v>
      </c>
      <c r="C170" s="31">
        <v>4301132179</v>
      </c>
      <c r="D170" s="287">
        <v>4607111035691</v>
      </c>
      <c r="E170" s="288"/>
      <c r="F170" s="275">
        <v>0.25</v>
      </c>
      <c r="G170" s="32">
        <v>12</v>
      </c>
      <c r="H170" s="275">
        <v>3</v>
      </c>
      <c r="I170" s="275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4"/>
      <c r="R170" s="284"/>
      <c r="S170" s="284"/>
      <c r="T170" s="285"/>
      <c r="U170" s="34"/>
      <c r="V170" s="34"/>
      <c r="W170" s="35" t="s">
        <v>70</v>
      </c>
      <c r="X170" s="276">
        <v>42</v>
      </c>
      <c r="Y170" s="277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244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customHeight="1" x14ac:dyDescent="0.25">
      <c r="A171" s="54" t="s">
        <v>245</v>
      </c>
      <c r="B171" s="54" t="s">
        <v>246</v>
      </c>
      <c r="C171" s="31">
        <v>4301132182</v>
      </c>
      <c r="D171" s="287">
        <v>4607111035721</v>
      </c>
      <c r="E171" s="288"/>
      <c r="F171" s="275">
        <v>0.25</v>
      </c>
      <c r="G171" s="32">
        <v>12</v>
      </c>
      <c r="H171" s="275">
        <v>3</v>
      </c>
      <c r="I171" s="275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3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4"/>
      <c r="R171" s="284"/>
      <c r="S171" s="284"/>
      <c r="T171" s="285"/>
      <c r="U171" s="34"/>
      <c r="V171" s="34"/>
      <c r="W171" s="35" t="s">
        <v>70</v>
      </c>
      <c r="X171" s="276">
        <v>56</v>
      </c>
      <c r="Y171" s="277">
        <f>IFERROR(IF(X171="","",X171),"")</f>
        <v>56</v>
      </c>
      <c r="Z171" s="36">
        <f>IFERROR(IF(X171="","",X171*0.01788),"")</f>
        <v>1.0012799999999999</v>
      </c>
      <c r="AA171" s="56"/>
      <c r="AB171" s="57"/>
      <c r="AC171" s="176" t="s">
        <v>247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189.72800000000001</v>
      </c>
      <c r="BN171" s="67">
        <f>IFERROR(Y171*I171,"0")</f>
        <v>189.72800000000001</v>
      </c>
      <c r="BO171" s="67">
        <f>IFERROR(X171/J171,"0")</f>
        <v>0.8</v>
      </c>
      <c r="BP171" s="67">
        <f>IFERROR(Y171/J171,"0")</f>
        <v>0.8</v>
      </c>
    </row>
    <row r="172" spans="1:68" ht="27" customHeight="1" x14ac:dyDescent="0.25">
      <c r="A172" s="54" t="s">
        <v>248</v>
      </c>
      <c r="B172" s="54" t="s">
        <v>249</v>
      </c>
      <c r="C172" s="31">
        <v>4301132170</v>
      </c>
      <c r="D172" s="287">
        <v>4607111038487</v>
      </c>
      <c r="E172" s="288"/>
      <c r="F172" s="275">
        <v>0.25</v>
      </c>
      <c r="G172" s="32">
        <v>12</v>
      </c>
      <c r="H172" s="275">
        <v>3</v>
      </c>
      <c r="I172" s="275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0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4"/>
      <c r="R172" s="284"/>
      <c r="S172" s="284"/>
      <c r="T172" s="285"/>
      <c r="U172" s="34"/>
      <c r="V172" s="34"/>
      <c r="W172" s="35" t="s">
        <v>70</v>
      </c>
      <c r="X172" s="276">
        <v>14</v>
      </c>
      <c r="Y172" s="277">
        <f>IFERROR(IF(X172="","",X172),"")</f>
        <v>14</v>
      </c>
      <c r="Z172" s="36">
        <f>IFERROR(IF(X172="","",X172*0.01788),"")</f>
        <v>0.25031999999999999</v>
      </c>
      <c r="AA172" s="56"/>
      <c r="AB172" s="57"/>
      <c r="AC172" s="178" t="s">
        <v>250</v>
      </c>
      <c r="AG172" s="67"/>
      <c r="AJ172" s="71" t="s">
        <v>83</v>
      </c>
      <c r="AK172" s="71">
        <v>14</v>
      </c>
      <c r="BB172" s="179" t="s">
        <v>84</v>
      </c>
      <c r="BM172" s="67">
        <f>IFERROR(X172*I172,"0")</f>
        <v>52.304000000000002</v>
      </c>
      <c r="BN172" s="67">
        <f>IFERROR(Y172*I172,"0")</f>
        <v>52.304000000000002</v>
      </c>
      <c r="BO172" s="67">
        <f>IFERROR(X172/J172,"0")</f>
        <v>0.2</v>
      </c>
      <c r="BP172" s="67">
        <f>IFERROR(Y172/J172,"0")</f>
        <v>0.2</v>
      </c>
    </row>
    <row r="173" spans="1:68" x14ac:dyDescent="0.2">
      <c r="A173" s="289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90"/>
      <c r="P173" s="292" t="s">
        <v>73</v>
      </c>
      <c r="Q173" s="293"/>
      <c r="R173" s="293"/>
      <c r="S173" s="293"/>
      <c r="T173" s="293"/>
      <c r="U173" s="293"/>
      <c r="V173" s="294"/>
      <c r="W173" s="37" t="s">
        <v>70</v>
      </c>
      <c r="X173" s="278">
        <f>IFERROR(SUM(X170:X172),"0")</f>
        <v>112</v>
      </c>
      <c r="Y173" s="278">
        <f>IFERROR(SUM(Y170:Y172),"0")</f>
        <v>112</v>
      </c>
      <c r="Z173" s="278">
        <f>IFERROR(IF(Z170="",0,Z170),"0")+IFERROR(IF(Z171="",0,Z171),"0")+IFERROR(IF(Z172="",0,Z172),"0")</f>
        <v>2.0025599999999999</v>
      </c>
      <c r="AA173" s="279"/>
      <c r="AB173" s="279"/>
      <c r="AC173" s="279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90"/>
      <c r="P174" s="292" t="s">
        <v>73</v>
      </c>
      <c r="Q174" s="293"/>
      <c r="R174" s="293"/>
      <c r="S174" s="293"/>
      <c r="T174" s="293"/>
      <c r="U174" s="293"/>
      <c r="V174" s="294"/>
      <c r="W174" s="37" t="s">
        <v>74</v>
      </c>
      <c r="X174" s="278">
        <f>IFERROR(SUMPRODUCT(X170:X172*H170:H172),"0")</f>
        <v>336</v>
      </c>
      <c r="Y174" s="278">
        <f>IFERROR(SUMPRODUCT(Y170:Y172*H170:H172),"0")</f>
        <v>336</v>
      </c>
      <c r="Z174" s="37"/>
      <c r="AA174" s="279"/>
      <c r="AB174" s="279"/>
      <c r="AC174" s="279"/>
    </row>
    <row r="175" spans="1:68" ht="14.25" customHeight="1" x14ac:dyDescent="0.25">
      <c r="A175" s="295" t="s">
        <v>251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72"/>
      <c r="AB175" s="272"/>
      <c r="AC175" s="272"/>
    </row>
    <row r="176" spans="1:68" ht="27" customHeight="1" x14ac:dyDescent="0.25">
      <c r="A176" s="54" t="s">
        <v>252</v>
      </c>
      <c r="B176" s="54" t="s">
        <v>253</v>
      </c>
      <c r="C176" s="31">
        <v>4301051855</v>
      </c>
      <c r="D176" s="287">
        <v>4680115885875</v>
      </c>
      <c r="E176" s="288"/>
      <c r="F176" s="275">
        <v>1</v>
      </c>
      <c r="G176" s="32">
        <v>9</v>
      </c>
      <c r="H176" s="275">
        <v>9</v>
      </c>
      <c r="I176" s="275">
        <v>9.4350000000000005</v>
      </c>
      <c r="J176" s="32">
        <v>64</v>
      </c>
      <c r="K176" s="32" t="s">
        <v>254</v>
      </c>
      <c r="L176" s="32" t="s">
        <v>68</v>
      </c>
      <c r="M176" s="33" t="s">
        <v>255</v>
      </c>
      <c r="N176" s="33"/>
      <c r="O176" s="32">
        <v>365</v>
      </c>
      <c r="P176" s="432" t="s">
        <v>256</v>
      </c>
      <c r="Q176" s="284"/>
      <c r="R176" s="284"/>
      <c r="S176" s="284"/>
      <c r="T176" s="285"/>
      <c r="U176" s="34"/>
      <c r="V176" s="34"/>
      <c r="W176" s="35" t="s">
        <v>70</v>
      </c>
      <c r="X176" s="276">
        <v>0</v>
      </c>
      <c r="Y176" s="27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257</v>
      </c>
      <c r="AG176" s="67"/>
      <c r="AJ176" s="71" t="s">
        <v>72</v>
      </c>
      <c r="AK176" s="71">
        <v>1</v>
      </c>
      <c r="BB176" s="181" t="s">
        <v>258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89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90"/>
      <c r="P177" s="292" t="s">
        <v>73</v>
      </c>
      <c r="Q177" s="293"/>
      <c r="R177" s="293"/>
      <c r="S177" s="293"/>
      <c r="T177" s="293"/>
      <c r="U177" s="293"/>
      <c r="V177" s="294"/>
      <c r="W177" s="37" t="s">
        <v>70</v>
      </c>
      <c r="X177" s="278">
        <f>IFERROR(SUM(X176:X176),"0")</f>
        <v>0</v>
      </c>
      <c r="Y177" s="278">
        <f>IFERROR(SUM(Y176:Y176),"0")</f>
        <v>0</v>
      </c>
      <c r="Z177" s="278">
        <f>IFERROR(IF(Z176="",0,Z176),"0")</f>
        <v>0</v>
      </c>
      <c r="AA177" s="279"/>
      <c r="AB177" s="279"/>
      <c r="AC177" s="279"/>
    </row>
    <row r="178" spans="1:68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90"/>
      <c r="P178" s="292" t="s">
        <v>73</v>
      </c>
      <c r="Q178" s="293"/>
      <c r="R178" s="293"/>
      <c r="S178" s="293"/>
      <c r="T178" s="293"/>
      <c r="U178" s="293"/>
      <c r="V178" s="294"/>
      <c r="W178" s="37" t="s">
        <v>74</v>
      </c>
      <c r="X178" s="278">
        <f>IFERROR(SUMPRODUCT(X176:X176*H176:H176),"0")</f>
        <v>0</v>
      </c>
      <c r="Y178" s="278">
        <f>IFERROR(SUMPRODUCT(Y176:Y176*H176:H176),"0")</f>
        <v>0</v>
      </c>
      <c r="Z178" s="37"/>
      <c r="AA178" s="279"/>
      <c r="AB178" s="279"/>
      <c r="AC178" s="279"/>
    </row>
    <row r="179" spans="1:68" ht="27.75" customHeight="1" x14ac:dyDescent="0.2">
      <c r="A179" s="328" t="s">
        <v>259</v>
      </c>
      <c r="B179" s="329"/>
      <c r="C179" s="329"/>
      <c r="D179" s="329"/>
      <c r="E179" s="329"/>
      <c r="F179" s="329"/>
      <c r="G179" s="329"/>
      <c r="H179" s="329"/>
      <c r="I179" s="329"/>
      <c r="J179" s="329"/>
      <c r="K179" s="329"/>
      <c r="L179" s="329"/>
      <c r="M179" s="329"/>
      <c r="N179" s="329"/>
      <c r="O179" s="329"/>
      <c r="P179" s="329"/>
      <c r="Q179" s="329"/>
      <c r="R179" s="329"/>
      <c r="S179" s="329"/>
      <c r="T179" s="329"/>
      <c r="U179" s="329"/>
      <c r="V179" s="329"/>
      <c r="W179" s="329"/>
      <c r="X179" s="329"/>
      <c r="Y179" s="329"/>
      <c r="Z179" s="329"/>
      <c r="AA179" s="48"/>
      <c r="AB179" s="48"/>
      <c r="AC179" s="48"/>
    </row>
    <row r="180" spans="1:68" ht="16.5" customHeight="1" x14ac:dyDescent="0.25">
      <c r="A180" s="314" t="s">
        <v>260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71"/>
      <c r="AB180" s="271"/>
      <c r="AC180" s="271"/>
    </row>
    <row r="181" spans="1:68" ht="14.25" customHeight="1" x14ac:dyDescent="0.25">
      <c r="A181" s="295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72"/>
      <c r="AB181" s="272"/>
      <c r="AC181" s="272"/>
    </row>
    <row r="182" spans="1:68" ht="27" customHeight="1" x14ac:dyDescent="0.25">
      <c r="A182" s="54" t="s">
        <v>261</v>
      </c>
      <c r="B182" s="54" t="s">
        <v>262</v>
      </c>
      <c r="C182" s="31">
        <v>4301132227</v>
      </c>
      <c r="D182" s="287">
        <v>4620207491133</v>
      </c>
      <c r="E182" s="288"/>
      <c r="F182" s="275">
        <v>0.23</v>
      </c>
      <c r="G182" s="32">
        <v>12</v>
      </c>
      <c r="H182" s="275">
        <v>2.76</v>
      </c>
      <c r="I182" s="275">
        <v>2.98</v>
      </c>
      <c r="J182" s="32">
        <v>70</v>
      </c>
      <c r="K182" s="32" t="s">
        <v>80</v>
      </c>
      <c r="L182" s="32" t="s">
        <v>81</v>
      </c>
      <c r="M182" s="33" t="s">
        <v>69</v>
      </c>
      <c r="N182" s="33"/>
      <c r="O182" s="32">
        <v>180</v>
      </c>
      <c r="P182" s="360" t="s">
        <v>263</v>
      </c>
      <c r="Q182" s="284"/>
      <c r="R182" s="284"/>
      <c r="S182" s="284"/>
      <c r="T182" s="285"/>
      <c r="U182" s="34"/>
      <c r="V182" s="34"/>
      <c r="W182" s="35" t="s">
        <v>70</v>
      </c>
      <c r="X182" s="276">
        <v>14</v>
      </c>
      <c r="Y182" s="277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264</v>
      </c>
      <c r="AG182" s="67"/>
      <c r="AJ182" s="71" t="s">
        <v>83</v>
      </c>
      <c r="AK182" s="71">
        <v>14</v>
      </c>
      <c r="BB182" s="183" t="s">
        <v>84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89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90"/>
      <c r="P183" s="292" t="s">
        <v>73</v>
      </c>
      <c r="Q183" s="293"/>
      <c r="R183" s="293"/>
      <c r="S183" s="293"/>
      <c r="T183" s="293"/>
      <c r="U183" s="293"/>
      <c r="V183" s="294"/>
      <c r="W183" s="37" t="s">
        <v>70</v>
      </c>
      <c r="X183" s="278">
        <f>IFERROR(SUM(X182:X182),"0")</f>
        <v>14</v>
      </c>
      <c r="Y183" s="278">
        <f>IFERROR(SUM(Y182:Y182),"0")</f>
        <v>14</v>
      </c>
      <c r="Z183" s="278">
        <f>IFERROR(IF(Z182="",0,Z182),"0")</f>
        <v>0.25031999999999999</v>
      </c>
      <c r="AA183" s="279"/>
      <c r="AB183" s="279"/>
      <c r="AC183" s="279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90"/>
      <c r="P184" s="292" t="s">
        <v>73</v>
      </c>
      <c r="Q184" s="293"/>
      <c r="R184" s="293"/>
      <c r="S184" s="293"/>
      <c r="T184" s="293"/>
      <c r="U184" s="293"/>
      <c r="V184" s="294"/>
      <c r="W184" s="37" t="s">
        <v>74</v>
      </c>
      <c r="X184" s="278">
        <f>IFERROR(SUMPRODUCT(X182:X182*H182:H182),"0")</f>
        <v>38.64</v>
      </c>
      <c r="Y184" s="278">
        <f>IFERROR(SUMPRODUCT(Y182:Y182*H182:H182),"0")</f>
        <v>38.64</v>
      </c>
      <c r="Z184" s="37"/>
      <c r="AA184" s="279"/>
      <c r="AB184" s="279"/>
      <c r="AC184" s="279"/>
    </row>
    <row r="185" spans="1:68" ht="14.25" customHeight="1" x14ac:dyDescent="0.25">
      <c r="A185" s="295" t="s">
        <v>125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72"/>
      <c r="AB185" s="272"/>
      <c r="AC185" s="272"/>
    </row>
    <row r="186" spans="1:68" ht="27" customHeight="1" x14ac:dyDescent="0.25">
      <c r="A186" s="54" t="s">
        <v>265</v>
      </c>
      <c r="B186" s="54" t="s">
        <v>266</v>
      </c>
      <c r="C186" s="31">
        <v>4301135707</v>
      </c>
      <c r="D186" s="287">
        <v>4620207490198</v>
      </c>
      <c r="E186" s="288"/>
      <c r="F186" s="275">
        <v>0.2</v>
      </c>
      <c r="G186" s="32">
        <v>12</v>
      </c>
      <c r="H186" s="275">
        <v>2.4</v>
      </c>
      <c r="I186" s="275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76">
        <v>0</v>
      </c>
      <c r="Y186" s="27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267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268</v>
      </c>
      <c r="B187" s="54" t="s">
        <v>269</v>
      </c>
      <c r="C187" s="31">
        <v>4301135696</v>
      </c>
      <c r="D187" s="287">
        <v>4620207490235</v>
      </c>
      <c r="E187" s="288"/>
      <c r="F187" s="275">
        <v>0.2</v>
      </c>
      <c r="G187" s="32">
        <v>12</v>
      </c>
      <c r="H187" s="275">
        <v>2.4</v>
      </c>
      <c r="I187" s="275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4"/>
      <c r="R187" s="284"/>
      <c r="S187" s="284"/>
      <c r="T187" s="285"/>
      <c r="U187" s="34"/>
      <c r="V187" s="34"/>
      <c r="W187" s="35" t="s">
        <v>70</v>
      </c>
      <c r="X187" s="276">
        <v>0</v>
      </c>
      <c r="Y187" s="277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270</v>
      </c>
      <c r="AG187" s="67"/>
      <c r="AJ187" s="71" t="s">
        <v>72</v>
      </c>
      <c r="AK187" s="71">
        <v>1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271</v>
      </c>
      <c r="B188" s="54" t="s">
        <v>272</v>
      </c>
      <c r="C188" s="31">
        <v>4301135697</v>
      </c>
      <c r="D188" s="287">
        <v>4620207490259</v>
      </c>
      <c r="E188" s="288"/>
      <c r="F188" s="275">
        <v>0.2</v>
      </c>
      <c r="G188" s="32">
        <v>12</v>
      </c>
      <c r="H188" s="275">
        <v>2.4</v>
      </c>
      <c r="I188" s="275">
        <v>3.1036000000000001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2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4"/>
      <c r="R188" s="284"/>
      <c r="S188" s="284"/>
      <c r="T188" s="285"/>
      <c r="U188" s="34"/>
      <c r="V188" s="34"/>
      <c r="W188" s="35" t="s">
        <v>70</v>
      </c>
      <c r="X188" s="276">
        <v>0</v>
      </c>
      <c r="Y188" s="27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267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273</v>
      </c>
      <c r="B189" s="54" t="s">
        <v>274</v>
      </c>
      <c r="C189" s="31">
        <v>4301135681</v>
      </c>
      <c r="D189" s="287">
        <v>4620207490143</v>
      </c>
      <c r="E189" s="288"/>
      <c r="F189" s="275">
        <v>0.22</v>
      </c>
      <c r="G189" s="32">
        <v>12</v>
      </c>
      <c r="H189" s="275">
        <v>2.64</v>
      </c>
      <c r="I189" s="275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4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4"/>
      <c r="R189" s="284"/>
      <c r="S189" s="284"/>
      <c r="T189" s="285"/>
      <c r="U189" s="34"/>
      <c r="V189" s="34"/>
      <c r="W189" s="35" t="s">
        <v>70</v>
      </c>
      <c r="X189" s="276">
        <v>0</v>
      </c>
      <c r="Y189" s="27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275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9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90"/>
      <c r="P190" s="292" t="s">
        <v>73</v>
      </c>
      <c r="Q190" s="293"/>
      <c r="R190" s="293"/>
      <c r="S190" s="293"/>
      <c r="T190" s="293"/>
      <c r="U190" s="293"/>
      <c r="V190" s="294"/>
      <c r="W190" s="37" t="s">
        <v>70</v>
      </c>
      <c r="X190" s="278">
        <f>IFERROR(SUM(X186:X189),"0")</f>
        <v>0</v>
      </c>
      <c r="Y190" s="278">
        <f>IFERROR(SUM(Y186:Y189),"0")</f>
        <v>0</v>
      </c>
      <c r="Z190" s="278">
        <f>IFERROR(IF(Z186="",0,Z186),"0")+IFERROR(IF(Z187="",0,Z187),"0")+IFERROR(IF(Z188="",0,Z188),"0")+IFERROR(IF(Z189="",0,Z189),"0")</f>
        <v>0</v>
      </c>
      <c r="AA190" s="279"/>
      <c r="AB190" s="279"/>
      <c r="AC190" s="279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90"/>
      <c r="P191" s="292" t="s">
        <v>73</v>
      </c>
      <c r="Q191" s="293"/>
      <c r="R191" s="293"/>
      <c r="S191" s="293"/>
      <c r="T191" s="293"/>
      <c r="U191" s="293"/>
      <c r="V191" s="294"/>
      <c r="W191" s="37" t="s">
        <v>74</v>
      </c>
      <c r="X191" s="278">
        <f>IFERROR(SUMPRODUCT(X186:X189*H186:H189),"0")</f>
        <v>0</v>
      </c>
      <c r="Y191" s="278">
        <f>IFERROR(SUMPRODUCT(Y186:Y189*H186:H189),"0")</f>
        <v>0</v>
      </c>
      <c r="Z191" s="37"/>
      <c r="AA191" s="279"/>
      <c r="AB191" s="279"/>
      <c r="AC191" s="279"/>
    </row>
    <row r="192" spans="1:68" ht="16.5" customHeight="1" x14ac:dyDescent="0.25">
      <c r="A192" s="314" t="s">
        <v>276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71"/>
      <c r="AB192" s="271"/>
      <c r="AC192" s="271"/>
    </row>
    <row r="193" spans="1:68" ht="14.25" customHeight="1" x14ac:dyDescent="0.25">
      <c r="A193" s="295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72"/>
      <c r="AB193" s="272"/>
      <c r="AC193" s="272"/>
    </row>
    <row r="194" spans="1:68" ht="27" customHeight="1" x14ac:dyDescent="0.25">
      <c r="A194" s="54" t="s">
        <v>277</v>
      </c>
      <c r="B194" s="54" t="s">
        <v>278</v>
      </c>
      <c r="C194" s="31">
        <v>4301070997</v>
      </c>
      <c r="D194" s="287">
        <v>4607111038586</v>
      </c>
      <c r="E194" s="288"/>
      <c r="F194" s="275">
        <v>0.7</v>
      </c>
      <c r="G194" s="32">
        <v>8</v>
      </c>
      <c r="H194" s="275">
        <v>5.6</v>
      </c>
      <c r="I194" s="275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4"/>
      <c r="R194" s="284"/>
      <c r="S194" s="284"/>
      <c r="T194" s="285"/>
      <c r="U194" s="34"/>
      <c r="V194" s="34"/>
      <c r="W194" s="35" t="s">
        <v>70</v>
      </c>
      <c r="X194" s="276">
        <v>0</v>
      </c>
      <c r="Y194" s="277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280</v>
      </c>
      <c r="B195" s="54" t="s">
        <v>281</v>
      </c>
      <c r="C195" s="31">
        <v>4301070962</v>
      </c>
      <c r="D195" s="287">
        <v>4607111038609</v>
      </c>
      <c r="E195" s="288"/>
      <c r="F195" s="275">
        <v>0.4</v>
      </c>
      <c r="G195" s="32">
        <v>16</v>
      </c>
      <c r="H195" s="275">
        <v>6.4</v>
      </c>
      <c r="I195" s="275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4"/>
      <c r="R195" s="284"/>
      <c r="S195" s="284"/>
      <c r="T195" s="285"/>
      <c r="U195" s="34"/>
      <c r="V195" s="34"/>
      <c r="W195" s="35" t="s">
        <v>70</v>
      </c>
      <c r="X195" s="276">
        <v>0</v>
      </c>
      <c r="Y195" s="27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282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289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90"/>
      <c r="P196" s="292" t="s">
        <v>73</v>
      </c>
      <c r="Q196" s="293"/>
      <c r="R196" s="293"/>
      <c r="S196" s="293"/>
      <c r="T196" s="293"/>
      <c r="U196" s="293"/>
      <c r="V196" s="294"/>
      <c r="W196" s="37" t="s">
        <v>70</v>
      </c>
      <c r="X196" s="278">
        <f>IFERROR(SUM(X194:X195),"0")</f>
        <v>0</v>
      </c>
      <c r="Y196" s="278">
        <f>IFERROR(SUM(Y194:Y195),"0")</f>
        <v>0</v>
      </c>
      <c r="Z196" s="278">
        <f>IFERROR(IF(Z194="",0,Z194),"0")+IFERROR(IF(Z195="",0,Z195),"0")</f>
        <v>0</v>
      </c>
      <c r="AA196" s="279"/>
      <c r="AB196" s="279"/>
      <c r="AC196" s="279"/>
    </row>
    <row r="197" spans="1:68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90"/>
      <c r="P197" s="292" t="s">
        <v>73</v>
      </c>
      <c r="Q197" s="293"/>
      <c r="R197" s="293"/>
      <c r="S197" s="293"/>
      <c r="T197" s="293"/>
      <c r="U197" s="293"/>
      <c r="V197" s="294"/>
      <c r="W197" s="37" t="s">
        <v>74</v>
      </c>
      <c r="X197" s="278">
        <f>IFERROR(SUMPRODUCT(X194:X195*H194:H195),"0")</f>
        <v>0</v>
      </c>
      <c r="Y197" s="278">
        <f>IFERROR(SUMPRODUCT(Y194:Y195*H194:H195),"0")</f>
        <v>0</v>
      </c>
      <c r="Z197" s="37"/>
      <c r="AA197" s="279"/>
      <c r="AB197" s="279"/>
      <c r="AC197" s="279"/>
    </row>
    <row r="198" spans="1:68" ht="16.5" customHeight="1" x14ac:dyDescent="0.25">
      <c r="A198" s="314" t="s">
        <v>283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71"/>
      <c r="AB198" s="271"/>
      <c r="AC198" s="271"/>
    </row>
    <row r="199" spans="1:68" ht="14.25" customHeight="1" x14ac:dyDescent="0.25">
      <c r="A199" s="295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72"/>
      <c r="AB199" s="272"/>
      <c r="AC199" s="272"/>
    </row>
    <row r="200" spans="1:68" ht="27" customHeight="1" x14ac:dyDescent="0.25">
      <c r="A200" s="54" t="s">
        <v>284</v>
      </c>
      <c r="B200" s="54" t="s">
        <v>285</v>
      </c>
      <c r="C200" s="31">
        <v>4301070917</v>
      </c>
      <c r="D200" s="287">
        <v>4607111035912</v>
      </c>
      <c r="E200" s="288"/>
      <c r="F200" s="275">
        <v>0.43</v>
      </c>
      <c r="G200" s="32">
        <v>16</v>
      </c>
      <c r="H200" s="275">
        <v>6.88</v>
      </c>
      <c r="I200" s="27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84"/>
      <c r="R200" s="284"/>
      <c r="S200" s="284"/>
      <c r="T200" s="285"/>
      <c r="U200" s="34"/>
      <c r="V200" s="34"/>
      <c r="W200" s="35" t="s">
        <v>70</v>
      </c>
      <c r="X200" s="276">
        <v>0</v>
      </c>
      <c r="Y200" s="277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286</v>
      </c>
      <c r="AG200" s="67"/>
      <c r="AJ200" s="71" t="s">
        <v>72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287</v>
      </c>
      <c r="B201" s="54" t="s">
        <v>288</v>
      </c>
      <c r="C201" s="31">
        <v>4301070920</v>
      </c>
      <c r="D201" s="287">
        <v>4607111035929</v>
      </c>
      <c r="E201" s="288"/>
      <c r="F201" s="275">
        <v>0.9</v>
      </c>
      <c r="G201" s="32">
        <v>8</v>
      </c>
      <c r="H201" s="275">
        <v>7.2</v>
      </c>
      <c r="I201" s="275">
        <v>7.47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3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84"/>
      <c r="R201" s="284"/>
      <c r="S201" s="284"/>
      <c r="T201" s="285"/>
      <c r="U201" s="34"/>
      <c r="V201" s="34"/>
      <c r="W201" s="35" t="s">
        <v>70</v>
      </c>
      <c r="X201" s="276">
        <v>0</v>
      </c>
      <c r="Y201" s="277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286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289</v>
      </c>
      <c r="B202" s="54" t="s">
        <v>290</v>
      </c>
      <c r="C202" s="31">
        <v>4301070915</v>
      </c>
      <c r="D202" s="287">
        <v>4607111035882</v>
      </c>
      <c r="E202" s="288"/>
      <c r="F202" s="275">
        <v>0.43</v>
      </c>
      <c r="G202" s="32">
        <v>16</v>
      </c>
      <c r="H202" s="275">
        <v>6.88</v>
      </c>
      <c r="I202" s="27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84"/>
      <c r="R202" s="284"/>
      <c r="S202" s="284"/>
      <c r="T202" s="285"/>
      <c r="U202" s="34"/>
      <c r="V202" s="34"/>
      <c r="W202" s="35" t="s">
        <v>70</v>
      </c>
      <c r="X202" s="276">
        <v>0</v>
      </c>
      <c r="Y202" s="277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291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4301070921</v>
      </c>
      <c r="D203" s="287">
        <v>4607111035905</v>
      </c>
      <c r="E203" s="288"/>
      <c r="F203" s="275">
        <v>0.9</v>
      </c>
      <c r="G203" s="32">
        <v>8</v>
      </c>
      <c r="H203" s="275">
        <v>7.2</v>
      </c>
      <c r="I203" s="27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84"/>
      <c r="R203" s="284"/>
      <c r="S203" s="284"/>
      <c r="T203" s="285"/>
      <c r="U203" s="34"/>
      <c r="V203" s="34"/>
      <c r="W203" s="35" t="s">
        <v>70</v>
      </c>
      <c r="X203" s="276">
        <v>0</v>
      </c>
      <c r="Y203" s="27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291</v>
      </c>
      <c r="AG203" s="67"/>
      <c r="AJ203" s="71" t="s">
        <v>83</v>
      </c>
      <c r="AK203" s="71">
        <v>12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89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90"/>
      <c r="P204" s="292" t="s">
        <v>73</v>
      </c>
      <c r="Q204" s="293"/>
      <c r="R204" s="293"/>
      <c r="S204" s="293"/>
      <c r="T204" s="293"/>
      <c r="U204" s="293"/>
      <c r="V204" s="294"/>
      <c r="W204" s="37" t="s">
        <v>70</v>
      </c>
      <c r="X204" s="278">
        <f>IFERROR(SUM(X200:X203),"0")</f>
        <v>0</v>
      </c>
      <c r="Y204" s="278">
        <f>IFERROR(SUM(Y200:Y203),"0")</f>
        <v>0</v>
      </c>
      <c r="Z204" s="278">
        <f>IFERROR(IF(Z200="",0,Z200),"0")+IFERROR(IF(Z201="",0,Z201),"0")+IFERROR(IF(Z202="",0,Z202),"0")+IFERROR(IF(Z203="",0,Z203),"0")</f>
        <v>0</v>
      </c>
      <c r="AA204" s="279"/>
      <c r="AB204" s="279"/>
      <c r="AC204" s="279"/>
    </row>
    <row r="205" spans="1:68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90"/>
      <c r="P205" s="292" t="s">
        <v>73</v>
      </c>
      <c r="Q205" s="293"/>
      <c r="R205" s="293"/>
      <c r="S205" s="293"/>
      <c r="T205" s="293"/>
      <c r="U205" s="293"/>
      <c r="V205" s="294"/>
      <c r="W205" s="37" t="s">
        <v>74</v>
      </c>
      <c r="X205" s="278">
        <f>IFERROR(SUMPRODUCT(X200:X203*H200:H203),"0")</f>
        <v>0</v>
      </c>
      <c r="Y205" s="278">
        <f>IFERROR(SUMPRODUCT(Y200:Y203*H200:H203),"0")</f>
        <v>0</v>
      </c>
      <c r="Z205" s="37"/>
      <c r="AA205" s="279"/>
      <c r="AB205" s="279"/>
      <c r="AC205" s="279"/>
    </row>
    <row r="206" spans="1:68" ht="16.5" customHeight="1" x14ac:dyDescent="0.25">
      <c r="A206" s="314" t="s">
        <v>294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71"/>
      <c r="AB206" s="271"/>
      <c r="AC206" s="271"/>
    </row>
    <row r="207" spans="1:68" ht="14.25" customHeight="1" x14ac:dyDescent="0.25">
      <c r="A207" s="295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72"/>
      <c r="AB207" s="272"/>
      <c r="AC207" s="272"/>
    </row>
    <row r="208" spans="1:68" ht="27" customHeight="1" x14ac:dyDescent="0.25">
      <c r="A208" s="54" t="s">
        <v>295</v>
      </c>
      <c r="B208" s="54" t="s">
        <v>296</v>
      </c>
      <c r="C208" s="31">
        <v>4301071097</v>
      </c>
      <c r="D208" s="287">
        <v>4620207491096</v>
      </c>
      <c r="E208" s="288"/>
      <c r="F208" s="275">
        <v>1</v>
      </c>
      <c r="G208" s="32">
        <v>5</v>
      </c>
      <c r="H208" s="275">
        <v>5</v>
      </c>
      <c r="I208" s="275">
        <v>5.23</v>
      </c>
      <c r="J208" s="32">
        <v>84</v>
      </c>
      <c r="K208" s="32" t="s">
        <v>67</v>
      </c>
      <c r="L208" s="32" t="s">
        <v>81</v>
      </c>
      <c r="M208" s="33" t="s">
        <v>69</v>
      </c>
      <c r="N208" s="33"/>
      <c r="O208" s="32">
        <v>180</v>
      </c>
      <c r="P208" s="373" t="s">
        <v>297</v>
      </c>
      <c r="Q208" s="284"/>
      <c r="R208" s="284"/>
      <c r="S208" s="284"/>
      <c r="T208" s="285"/>
      <c r="U208" s="34"/>
      <c r="V208" s="34"/>
      <c r="W208" s="35" t="s">
        <v>70</v>
      </c>
      <c r="X208" s="276">
        <v>120</v>
      </c>
      <c r="Y208" s="277">
        <f>IFERROR(IF(X208="","",X208),"")</f>
        <v>120</v>
      </c>
      <c r="Z208" s="36">
        <f>IFERROR(IF(X208="","",X208*0.0155),"")</f>
        <v>1.8599999999999999</v>
      </c>
      <c r="AA208" s="56"/>
      <c r="AB208" s="57"/>
      <c r="AC208" s="204" t="s">
        <v>298</v>
      </c>
      <c r="AG208" s="67"/>
      <c r="AJ208" s="71" t="s">
        <v>83</v>
      </c>
      <c r="AK208" s="71">
        <v>12</v>
      </c>
      <c r="BB208" s="205" t="s">
        <v>1</v>
      </c>
      <c r="BM208" s="67">
        <f>IFERROR(X208*I208,"0")</f>
        <v>627.6</v>
      </c>
      <c r="BN208" s="67">
        <f>IFERROR(Y208*I208,"0")</f>
        <v>627.6</v>
      </c>
      <c r="BO208" s="67">
        <f>IFERROR(X208/J208,"0")</f>
        <v>1.4285714285714286</v>
      </c>
      <c r="BP208" s="67">
        <f>IFERROR(Y208/J208,"0")</f>
        <v>1.4285714285714286</v>
      </c>
    </row>
    <row r="209" spans="1:68" x14ac:dyDescent="0.2">
      <c r="A209" s="289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90"/>
      <c r="P209" s="292" t="s">
        <v>73</v>
      </c>
      <c r="Q209" s="293"/>
      <c r="R209" s="293"/>
      <c r="S209" s="293"/>
      <c r="T209" s="293"/>
      <c r="U209" s="293"/>
      <c r="V209" s="294"/>
      <c r="W209" s="37" t="s">
        <v>70</v>
      </c>
      <c r="X209" s="278">
        <f>IFERROR(SUM(X208:X208),"0")</f>
        <v>120</v>
      </c>
      <c r="Y209" s="278">
        <f>IFERROR(SUM(Y208:Y208),"0")</f>
        <v>120</v>
      </c>
      <c r="Z209" s="278">
        <f>IFERROR(IF(Z208="",0,Z208),"0")</f>
        <v>1.8599999999999999</v>
      </c>
      <c r="AA209" s="279"/>
      <c r="AB209" s="279"/>
      <c r="AC209" s="279"/>
    </row>
    <row r="210" spans="1:68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90"/>
      <c r="P210" s="292" t="s">
        <v>73</v>
      </c>
      <c r="Q210" s="293"/>
      <c r="R210" s="293"/>
      <c r="S210" s="293"/>
      <c r="T210" s="293"/>
      <c r="U210" s="293"/>
      <c r="V210" s="294"/>
      <c r="W210" s="37" t="s">
        <v>74</v>
      </c>
      <c r="X210" s="278">
        <f>IFERROR(SUMPRODUCT(X208:X208*H208:H208),"0")</f>
        <v>600</v>
      </c>
      <c r="Y210" s="278">
        <f>IFERROR(SUMPRODUCT(Y208:Y208*H208:H208),"0")</f>
        <v>600</v>
      </c>
      <c r="Z210" s="37"/>
      <c r="AA210" s="279"/>
      <c r="AB210" s="279"/>
      <c r="AC210" s="279"/>
    </row>
    <row r="211" spans="1:68" ht="16.5" customHeight="1" x14ac:dyDescent="0.25">
      <c r="A211" s="314" t="s">
        <v>299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71"/>
      <c r="AB211" s="271"/>
      <c r="AC211" s="271"/>
    </row>
    <row r="212" spans="1:68" ht="14.25" customHeight="1" x14ac:dyDescent="0.25">
      <c r="A212" s="295" t="s">
        <v>64</v>
      </c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72"/>
      <c r="AB212" s="272"/>
      <c r="AC212" s="272"/>
    </row>
    <row r="213" spans="1:68" ht="27" customHeight="1" x14ac:dyDescent="0.25">
      <c r="A213" s="54" t="s">
        <v>300</v>
      </c>
      <c r="B213" s="54" t="s">
        <v>301</v>
      </c>
      <c r="C213" s="31">
        <v>4301071093</v>
      </c>
      <c r="D213" s="287">
        <v>4620207490709</v>
      </c>
      <c r="E213" s="288"/>
      <c r="F213" s="275">
        <v>0.65</v>
      </c>
      <c r="G213" s="32">
        <v>8</v>
      </c>
      <c r="H213" s="275">
        <v>5.2</v>
      </c>
      <c r="I213" s="275">
        <v>5.47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29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284"/>
      <c r="R213" s="284"/>
      <c r="S213" s="284"/>
      <c r="T213" s="285"/>
      <c r="U213" s="34"/>
      <c r="V213" s="34"/>
      <c r="W213" s="35" t="s">
        <v>70</v>
      </c>
      <c r="X213" s="276">
        <v>0</v>
      </c>
      <c r="Y213" s="277">
        <f>IFERROR(IF(X213="","",X213),"")</f>
        <v>0</v>
      </c>
      <c r="Z213" s="36">
        <f>IFERROR(IF(X213="","",X213*0.0155),"")</f>
        <v>0</v>
      </c>
      <c r="AA213" s="56"/>
      <c r="AB213" s="57"/>
      <c r="AC213" s="206" t="s">
        <v>302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9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90"/>
      <c r="P214" s="292" t="s">
        <v>73</v>
      </c>
      <c r="Q214" s="293"/>
      <c r="R214" s="293"/>
      <c r="S214" s="293"/>
      <c r="T214" s="293"/>
      <c r="U214" s="293"/>
      <c r="V214" s="294"/>
      <c r="W214" s="37" t="s">
        <v>70</v>
      </c>
      <c r="X214" s="278">
        <f>IFERROR(SUM(X213:X213),"0")</f>
        <v>0</v>
      </c>
      <c r="Y214" s="278">
        <f>IFERROR(SUM(Y213:Y213),"0")</f>
        <v>0</v>
      </c>
      <c r="Z214" s="278">
        <f>IFERROR(IF(Z213="",0,Z213),"0")</f>
        <v>0</v>
      </c>
      <c r="AA214" s="279"/>
      <c r="AB214" s="279"/>
      <c r="AC214" s="279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90"/>
      <c r="P215" s="292" t="s">
        <v>73</v>
      </c>
      <c r="Q215" s="293"/>
      <c r="R215" s="293"/>
      <c r="S215" s="293"/>
      <c r="T215" s="293"/>
      <c r="U215" s="293"/>
      <c r="V215" s="294"/>
      <c r="W215" s="37" t="s">
        <v>74</v>
      </c>
      <c r="X215" s="278">
        <f>IFERROR(SUMPRODUCT(X213:X213*H213:H213),"0")</f>
        <v>0</v>
      </c>
      <c r="Y215" s="278">
        <f>IFERROR(SUMPRODUCT(Y213:Y213*H213:H213),"0")</f>
        <v>0</v>
      </c>
      <c r="Z215" s="37"/>
      <c r="AA215" s="279"/>
      <c r="AB215" s="279"/>
      <c r="AC215" s="279"/>
    </row>
    <row r="216" spans="1:68" ht="14.25" customHeight="1" x14ac:dyDescent="0.25">
      <c r="A216" s="295" t="s">
        <v>125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72"/>
      <c r="AB216" s="272"/>
      <c r="AC216" s="272"/>
    </row>
    <row r="217" spans="1:68" ht="27" customHeight="1" x14ac:dyDescent="0.25">
      <c r="A217" s="54" t="s">
        <v>303</v>
      </c>
      <c r="B217" s="54" t="s">
        <v>304</v>
      </c>
      <c r="C217" s="31">
        <v>4301135692</v>
      </c>
      <c r="D217" s="287">
        <v>4620207490570</v>
      </c>
      <c r="E217" s="288"/>
      <c r="F217" s="275">
        <v>0.2</v>
      </c>
      <c r="G217" s="32">
        <v>12</v>
      </c>
      <c r="H217" s="275">
        <v>2.4</v>
      </c>
      <c r="I217" s="275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39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284"/>
      <c r="R217" s="284"/>
      <c r="S217" s="284"/>
      <c r="T217" s="285"/>
      <c r="U217" s="34"/>
      <c r="V217" s="34"/>
      <c r="W217" s="35" t="s">
        <v>70</v>
      </c>
      <c r="X217" s="276">
        <v>0</v>
      </c>
      <c r="Y217" s="277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305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4301135691</v>
      </c>
      <c r="D218" s="287">
        <v>4620207490549</v>
      </c>
      <c r="E218" s="288"/>
      <c r="F218" s="275">
        <v>0.2</v>
      </c>
      <c r="G218" s="32">
        <v>12</v>
      </c>
      <c r="H218" s="275">
        <v>2.4</v>
      </c>
      <c r="I218" s="275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284"/>
      <c r="R218" s="284"/>
      <c r="S218" s="284"/>
      <c r="T218" s="285"/>
      <c r="U218" s="34"/>
      <c r="V218" s="34"/>
      <c r="W218" s="35" t="s">
        <v>70</v>
      </c>
      <c r="X218" s="276">
        <v>0</v>
      </c>
      <c r="Y218" s="277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305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308</v>
      </c>
      <c r="B219" s="54" t="s">
        <v>309</v>
      </c>
      <c r="C219" s="31">
        <v>4301135694</v>
      </c>
      <c r="D219" s="287">
        <v>4620207490501</v>
      </c>
      <c r="E219" s="288"/>
      <c r="F219" s="275">
        <v>0.2</v>
      </c>
      <c r="G219" s="32">
        <v>12</v>
      </c>
      <c r="H219" s="275">
        <v>2.4</v>
      </c>
      <c r="I219" s="275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7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284"/>
      <c r="R219" s="284"/>
      <c r="S219" s="284"/>
      <c r="T219" s="285"/>
      <c r="U219" s="34"/>
      <c r="V219" s="34"/>
      <c r="W219" s="35" t="s">
        <v>70</v>
      </c>
      <c r="X219" s="276">
        <v>0</v>
      </c>
      <c r="Y219" s="277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305</v>
      </c>
      <c r="AG219" s="67"/>
      <c r="AJ219" s="71" t="s">
        <v>72</v>
      </c>
      <c r="AK219" s="71">
        <v>1</v>
      </c>
      <c r="BB219" s="213" t="s">
        <v>84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9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90"/>
      <c r="P220" s="292" t="s">
        <v>73</v>
      </c>
      <c r="Q220" s="293"/>
      <c r="R220" s="293"/>
      <c r="S220" s="293"/>
      <c r="T220" s="293"/>
      <c r="U220" s="293"/>
      <c r="V220" s="294"/>
      <c r="W220" s="37" t="s">
        <v>70</v>
      </c>
      <c r="X220" s="278">
        <f>IFERROR(SUM(X217:X219),"0")</f>
        <v>0</v>
      </c>
      <c r="Y220" s="278">
        <f>IFERROR(SUM(Y217:Y219),"0")</f>
        <v>0</v>
      </c>
      <c r="Z220" s="278">
        <f>IFERROR(IF(Z217="",0,Z217),"0")+IFERROR(IF(Z218="",0,Z218),"0")+IFERROR(IF(Z219="",0,Z219),"0")</f>
        <v>0</v>
      </c>
      <c r="AA220" s="279"/>
      <c r="AB220" s="279"/>
      <c r="AC220" s="279"/>
    </row>
    <row r="221" spans="1:68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90"/>
      <c r="P221" s="292" t="s">
        <v>73</v>
      </c>
      <c r="Q221" s="293"/>
      <c r="R221" s="293"/>
      <c r="S221" s="293"/>
      <c r="T221" s="293"/>
      <c r="U221" s="293"/>
      <c r="V221" s="294"/>
      <c r="W221" s="37" t="s">
        <v>74</v>
      </c>
      <c r="X221" s="278">
        <f>IFERROR(SUMPRODUCT(X217:X219*H217:H219),"0")</f>
        <v>0</v>
      </c>
      <c r="Y221" s="278">
        <f>IFERROR(SUMPRODUCT(Y217:Y219*H217:H219),"0")</f>
        <v>0</v>
      </c>
      <c r="Z221" s="37"/>
      <c r="AA221" s="279"/>
      <c r="AB221" s="279"/>
      <c r="AC221" s="279"/>
    </row>
    <row r="222" spans="1:68" ht="16.5" customHeight="1" x14ac:dyDescent="0.25">
      <c r="A222" s="314" t="s">
        <v>310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71"/>
      <c r="AB222" s="271"/>
      <c r="AC222" s="271"/>
    </row>
    <row r="223" spans="1:68" ht="14.25" customHeight="1" x14ac:dyDescent="0.25">
      <c r="A223" s="295" t="s">
        <v>64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72"/>
      <c r="AB223" s="272"/>
      <c r="AC223" s="272"/>
    </row>
    <row r="224" spans="1:68" ht="16.5" customHeight="1" x14ac:dyDescent="0.25">
      <c r="A224" s="54" t="s">
        <v>311</v>
      </c>
      <c r="B224" s="54" t="s">
        <v>312</v>
      </c>
      <c r="C224" s="31">
        <v>4301071063</v>
      </c>
      <c r="D224" s="287">
        <v>4607111039019</v>
      </c>
      <c r="E224" s="288"/>
      <c r="F224" s="275">
        <v>0.43</v>
      </c>
      <c r="G224" s="32">
        <v>16</v>
      </c>
      <c r="H224" s="275">
        <v>6.88</v>
      </c>
      <c r="I224" s="275">
        <v>7.2060000000000004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9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284"/>
      <c r="R224" s="284"/>
      <c r="S224" s="284"/>
      <c r="T224" s="285"/>
      <c r="U224" s="34"/>
      <c r="V224" s="34"/>
      <c r="W224" s="35" t="s">
        <v>70</v>
      </c>
      <c r="X224" s="276">
        <v>0</v>
      </c>
      <c r="Y224" s="277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313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16.5" customHeight="1" x14ac:dyDescent="0.25">
      <c r="A225" s="54" t="s">
        <v>314</v>
      </c>
      <c r="B225" s="54" t="s">
        <v>315</v>
      </c>
      <c r="C225" s="31">
        <v>4301071000</v>
      </c>
      <c r="D225" s="287">
        <v>4607111038708</v>
      </c>
      <c r="E225" s="288"/>
      <c r="F225" s="275">
        <v>0.8</v>
      </c>
      <c r="G225" s="32">
        <v>8</v>
      </c>
      <c r="H225" s="275">
        <v>6.4</v>
      </c>
      <c r="I225" s="275">
        <v>6.67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1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284"/>
      <c r="R225" s="284"/>
      <c r="S225" s="284"/>
      <c r="T225" s="285"/>
      <c r="U225" s="34"/>
      <c r="V225" s="34"/>
      <c r="W225" s="35" t="s">
        <v>70</v>
      </c>
      <c r="X225" s="276">
        <v>0</v>
      </c>
      <c r="Y225" s="277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313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9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90"/>
      <c r="P226" s="292" t="s">
        <v>73</v>
      </c>
      <c r="Q226" s="293"/>
      <c r="R226" s="293"/>
      <c r="S226" s="293"/>
      <c r="T226" s="293"/>
      <c r="U226" s="293"/>
      <c r="V226" s="294"/>
      <c r="W226" s="37" t="s">
        <v>70</v>
      </c>
      <c r="X226" s="278">
        <f>IFERROR(SUM(X224:X225),"0")</f>
        <v>0</v>
      </c>
      <c r="Y226" s="278">
        <f>IFERROR(SUM(Y224:Y225),"0")</f>
        <v>0</v>
      </c>
      <c r="Z226" s="278">
        <f>IFERROR(IF(Z224="",0,Z224),"0")+IFERROR(IF(Z225="",0,Z225),"0")</f>
        <v>0</v>
      </c>
      <c r="AA226" s="279"/>
      <c r="AB226" s="279"/>
      <c r="AC226" s="279"/>
    </row>
    <row r="227" spans="1:68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90"/>
      <c r="P227" s="292" t="s">
        <v>73</v>
      </c>
      <c r="Q227" s="293"/>
      <c r="R227" s="293"/>
      <c r="S227" s="293"/>
      <c r="T227" s="293"/>
      <c r="U227" s="293"/>
      <c r="V227" s="294"/>
      <c r="W227" s="37" t="s">
        <v>74</v>
      </c>
      <c r="X227" s="278">
        <f>IFERROR(SUMPRODUCT(X224:X225*H224:H225),"0")</f>
        <v>0</v>
      </c>
      <c r="Y227" s="278">
        <f>IFERROR(SUMPRODUCT(Y224:Y225*H224:H225),"0")</f>
        <v>0</v>
      </c>
      <c r="Z227" s="37"/>
      <c r="AA227" s="279"/>
      <c r="AB227" s="279"/>
      <c r="AC227" s="279"/>
    </row>
    <row r="228" spans="1:68" ht="27.75" customHeight="1" x14ac:dyDescent="0.2">
      <c r="A228" s="328" t="s">
        <v>316</v>
      </c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  <c r="Y228" s="329"/>
      <c r="Z228" s="329"/>
      <c r="AA228" s="48"/>
      <c r="AB228" s="48"/>
      <c r="AC228" s="48"/>
    </row>
    <row r="229" spans="1:68" ht="16.5" customHeight="1" x14ac:dyDescent="0.25">
      <c r="A229" s="314" t="s">
        <v>317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71"/>
      <c r="AB229" s="271"/>
      <c r="AC229" s="271"/>
    </row>
    <row r="230" spans="1:68" ht="14.25" customHeight="1" x14ac:dyDescent="0.25">
      <c r="A230" s="295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72"/>
      <c r="AB230" s="272"/>
      <c r="AC230" s="272"/>
    </row>
    <row r="231" spans="1:68" ht="27" customHeight="1" x14ac:dyDescent="0.25">
      <c r="A231" s="54" t="s">
        <v>318</v>
      </c>
      <c r="B231" s="54" t="s">
        <v>319</v>
      </c>
      <c r="C231" s="31">
        <v>4301071036</v>
      </c>
      <c r="D231" s="287">
        <v>4607111036162</v>
      </c>
      <c r="E231" s="288"/>
      <c r="F231" s="275">
        <v>0.8</v>
      </c>
      <c r="G231" s="32">
        <v>8</v>
      </c>
      <c r="H231" s="275">
        <v>6.4</v>
      </c>
      <c r="I231" s="275">
        <v>6.6811999999999996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90</v>
      </c>
      <c r="P231" s="2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284"/>
      <c r="R231" s="284"/>
      <c r="S231" s="284"/>
      <c r="T231" s="285"/>
      <c r="U231" s="34"/>
      <c r="V231" s="34"/>
      <c r="W231" s="35" t="s">
        <v>70</v>
      </c>
      <c r="X231" s="276">
        <v>0</v>
      </c>
      <c r="Y231" s="277">
        <f>IFERROR(IF(X231="","",X231),"")</f>
        <v>0</v>
      </c>
      <c r="Z231" s="36">
        <f>IFERROR(IF(X231="","",X231*0.0155),"")</f>
        <v>0</v>
      </c>
      <c r="AA231" s="56"/>
      <c r="AB231" s="57"/>
      <c r="AC231" s="218" t="s">
        <v>320</v>
      </c>
      <c r="AG231" s="67"/>
      <c r="AJ231" s="71" t="s">
        <v>72</v>
      </c>
      <c r="AK231" s="71">
        <v>1</v>
      </c>
      <c r="BB231" s="219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89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90"/>
      <c r="P232" s="292" t="s">
        <v>73</v>
      </c>
      <c r="Q232" s="293"/>
      <c r="R232" s="293"/>
      <c r="S232" s="293"/>
      <c r="T232" s="293"/>
      <c r="U232" s="293"/>
      <c r="V232" s="294"/>
      <c r="W232" s="37" t="s">
        <v>70</v>
      </c>
      <c r="X232" s="278">
        <f>IFERROR(SUM(X231:X231),"0")</f>
        <v>0</v>
      </c>
      <c r="Y232" s="278">
        <f>IFERROR(SUM(Y231:Y231),"0")</f>
        <v>0</v>
      </c>
      <c r="Z232" s="278">
        <f>IFERROR(IF(Z231="",0,Z231),"0")</f>
        <v>0</v>
      </c>
      <c r="AA232" s="279"/>
      <c r="AB232" s="279"/>
      <c r="AC232" s="279"/>
    </row>
    <row r="233" spans="1:68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90"/>
      <c r="P233" s="292" t="s">
        <v>73</v>
      </c>
      <c r="Q233" s="293"/>
      <c r="R233" s="293"/>
      <c r="S233" s="293"/>
      <c r="T233" s="293"/>
      <c r="U233" s="293"/>
      <c r="V233" s="294"/>
      <c r="W233" s="37" t="s">
        <v>74</v>
      </c>
      <c r="X233" s="278">
        <f>IFERROR(SUMPRODUCT(X231:X231*H231:H231),"0")</f>
        <v>0</v>
      </c>
      <c r="Y233" s="278">
        <f>IFERROR(SUMPRODUCT(Y231:Y231*H231:H231),"0")</f>
        <v>0</v>
      </c>
      <c r="Z233" s="37"/>
      <c r="AA233" s="279"/>
      <c r="AB233" s="279"/>
      <c r="AC233" s="279"/>
    </row>
    <row r="234" spans="1:68" ht="27.75" customHeight="1" x14ac:dyDescent="0.2">
      <c r="A234" s="328" t="s">
        <v>321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329"/>
      <c r="Y234" s="329"/>
      <c r="Z234" s="329"/>
      <c r="AA234" s="48"/>
      <c r="AB234" s="48"/>
      <c r="AC234" s="48"/>
    </row>
    <row r="235" spans="1:68" ht="16.5" customHeight="1" x14ac:dyDescent="0.25">
      <c r="A235" s="314" t="s">
        <v>322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71"/>
      <c r="AB235" s="271"/>
      <c r="AC235" s="271"/>
    </row>
    <row r="236" spans="1:68" ht="14.25" customHeight="1" x14ac:dyDescent="0.25">
      <c r="A236" s="295" t="s">
        <v>64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72"/>
      <c r="AB236" s="272"/>
      <c r="AC236" s="272"/>
    </row>
    <row r="237" spans="1:68" ht="27" customHeight="1" x14ac:dyDescent="0.25">
      <c r="A237" s="54" t="s">
        <v>323</v>
      </c>
      <c r="B237" s="54" t="s">
        <v>324</v>
      </c>
      <c r="C237" s="31">
        <v>4301071029</v>
      </c>
      <c r="D237" s="287">
        <v>4607111035899</v>
      </c>
      <c r="E237" s="288"/>
      <c r="F237" s="275">
        <v>1</v>
      </c>
      <c r="G237" s="32">
        <v>5</v>
      </c>
      <c r="H237" s="275">
        <v>5</v>
      </c>
      <c r="I237" s="275">
        <v>5.2619999999999996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284"/>
      <c r="R237" s="284"/>
      <c r="S237" s="284"/>
      <c r="T237" s="285"/>
      <c r="U237" s="34"/>
      <c r="V237" s="34"/>
      <c r="W237" s="35" t="s">
        <v>70</v>
      </c>
      <c r="X237" s="276">
        <v>0</v>
      </c>
      <c r="Y237" s="277">
        <f>IFERROR(IF(X237="","",X237),"")</f>
        <v>0</v>
      </c>
      <c r="Z237" s="36">
        <f>IFERROR(IF(X237="","",X237*0.0155),"")</f>
        <v>0</v>
      </c>
      <c r="AA237" s="56"/>
      <c r="AB237" s="57"/>
      <c r="AC237" s="220" t="s">
        <v>239</v>
      </c>
      <c r="AG237" s="67"/>
      <c r="AJ237" s="71" t="s">
        <v>72</v>
      </c>
      <c r="AK237" s="71">
        <v>1</v>
      </c>
      <c r="BB237" s="221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89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90"/>
      <c r="P238" s="292" t="s">
        <v>73</v>
      </c>
      <c r="Q238" s="293"/>
      <c r="R238" s="293"/>
      <c r="S238" s="293"/>
      <c r="T238" s="293"/>
      <c r="U238" s="293"/>
      <c r="V238" s="294"/>
      <c r="W238" s="37" t="s">
        <v>70</v>
      </c>
      <c r="X238" s="278">
        <f>IFERROR(SUM(X237:X237),"0")</f>
        <v>0</v>
      </c>
      <c r="Y238" s="278">
        <f>IFERROR(SUM(Y237:Y237),"0")</f>
        <v>0</v>
      </c>
      <c r="Z238" s="278">
        <f>IFERROR(IF(Z237="",0,Z237),"0")</f>
        <v>0</v>
      </c>
      <c r="AA238" s="279"/>
      <c r="AB238" s="279"/>
      <c r="AC238" s="279"/>
    </row>
    <row r="239" spans="1:68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90"/>
      <c r="P239" s="292" t="s">
        <v>73</v>
      </c>
      <c r="Q239" s="293"/>
      <c r="R239" s="293"/>
      <c r="S239" s="293"/>
      <c r="T239" s="293"/>
      <c r="U239" s="293"/>
      <c r="V239" s="294"/>
      <c r="W239" s="37" t="s">
        <v>74</v>
      </c>
      <c r="X239" s="278">
        <f>IFERROR(SUMPRODUCT(X237:X237*H237:H237),"0")</f>
        <v>0</v>
      </c>
      <c r="Y239" s="278">
        <f>IFERROR(SUMPRODUCT(Y237:Y237*H237:H237),"0")</f>
        <v>0</v>
      </c>
      <c r="Z239" s="37"/>
      <c r="AA239" s="279"/>
      <c r="AB239" s="279"/>
      <c r="AC239" s="279"/>
    </row>
    <row r="240" spans="1:68" ht="27.75" customHeight="1" x14ac:dyDescent="0.2">
      <c r="A240" s="328" t="s">
        <v>325</v>
      </c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29"/>
      <c r="N240" s="329"/>
      <c r="O240" s="329"/>
      <c r="P240" s="329"/>
      <c r="Q240" s="329"/>
      <c r="R240" s="329"/>
      <c r="S240" s="329"/>
      <c r="T240" s="329"/>
      <c r="U240" s="329"/>
      <c r="V240" s="329"/>
      <c r="W240" s="329"/>
      <c r="X240" s="329"/>
      <c r="Y240" s="329"/>
      <c r="Z240" s="329"/>
      <c r="AA240" s="48"/>
      <c r="AB240" s="48"/>
      <c r="AC240" s="48"/>
    </row>
    <row r="241" spans="1:68" ht="16.5" customHeight="1" x14ac:dyDescent="0.25">
      <c r="A241" s="314" t="s">
        <v>326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71"/>
      <c r="AB241" s="271"/>
      <c r="AC241" s="271"/>
    </row>
    <row r="242" spans="1:68" ht="14.25" customHeight="1" x14ac:dyDescent="0.25">
      <c r="A242" s="295" t="s">
        <v>327</v>
      </c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72"/>
      <c r="AB242" s="272"/>
      <c r="AC242" s="272"/>
    </row>
    <row r="243" spans="1:68" ht="27" customHeight="1" x14ac:dyDescent="0.25">
      <c r="A243" s="54" t="s">
        <v>328</v>
      </c>
      <c r="B243" s="54" t="s">
        <v>329</v>
      </c>
      <c r="C243" s="31">
        <v>4301133004</v>
      </c>
      <c r="D243" s="287">
        <v>4607111039774</v>
      </c>
      <c r="E243" s="288"/>
      <c r="F243" s="275">
        <v>0.25</v>
      </c>
      <c r="G243" s="32">
        <v>12</v>
      </c>
      <c r="H243" s="275">
        <v>3</v>
      </c>
      <c r="I243" s="275">
        <v>3.22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46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284"/>
      <c r="R243" s="284"/>
      <c r="S243" s="284"/>
      <c r="T243" s="285"/>
      <c r="U243" s="34"/>
      <c r="V243" s="34"/>
      <c r="W243" s="35" t="s">
        <v>70</v>
      </c>
      <c r="X243" s="276">
        <v>0</v>
      </c>
      <c r="Y243" s="277">
        <f>IFERROR(IF(X243="","",X243),"")</f>
        <v>0</v>
      </c>
      <c r="Z243" s="36">
        <f>IFERROR(IF(X243="","",X243*0.01788),"")</f>
        <v>0</v>
      </c>
      <c r="AA243" s="56"/>
      <c r="AB243" s="57"/>
      <c r="AC243" s="222" t="s">
        <v>330</v>
      </c>
      <c r="AG243" s="67"/>
      <c r="AJ243" s="71" t="s">
        <v>72</v>
      </c>
      <c r="AK243" s="71">
        <v>1</v>
      </c>
      <c r="BB243" s="223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289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90"/>
      <c r="P244" s="292" t="s">
        <v>73</v>
      </c>
      <c r="Q244" s="293"/>
      <c r="R244" s="293"/>
      <c r="S244" s="293"/>
      <c r="T244" s="293"/>
      <c r="U244" s="293"/>
      <c r="V244" s="294"/>
      <c r="W244" s="37" t="s">
        <v>70</v>
      </c>
      <c r="X244" s="278">
        <f>IFERROR(SUM(X243:X243),"0")</f>
        <v>0</v>
      </c>
      <c r="Y244" s="278">
        <f>IFERROR(SUM(Y243:Y243),"0")</f>
        <v>0</v>
      </c>
      <c r="Z244" s="278">
        <f>IFERROR(IF(Z243="",0,Z243),"0")</f>
        <v>0</v>
      </c>
      <c r="AA244" s="279"/>
      <c r="AB244" s="279"/>
      <c r="AC244" s="279"/>
    </row>
    <row r="245" spans="1:68" x14ac:dyDescent="0.2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90"/>
      <c r="P245" s="292" t="s">
        <v>73</v>
      </c>
      <c r="Q245" s="293"/>
      <c r="R245" s="293"/>
      <c r="S245" s="293"/>
      <c r="T245" s="293"/>
      <c r="U245" s="293"/>
      <c r="V245" s="294"/>
      <c r="W245" s="37" t="s">
        <v>74</v>
      </c>
      <c r="X245" s="278">
        <f>IFERROR(SUMPRODUCT(X243:X243*H243:H243),"0")</f>
        <v>0</v>
      </c>
      <c r="Y245" s="278">
        <f>IFERROR(SUMPRODUCT(Y243:Y243*H243:H243),"0")</f>
        <v>0</v>
      </c>
      <c r="Z245" s="37"/>
      <c r="AA245" s="279"/>
      <c r="AB245" s="279"/>
      <c r="AC245" s="279"/>
    </row>
    <row r="246" spans="1:68" ht="14.25" customHeight="1" x14ac:dyDescent="0.25">
      <c r="A246" s="295" t="s">
        <v>125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72"/>
      <c r="AB246" s="272"/>
      <c r="AC246" s="272"/>
    </row>
    <row r="247" spans="1:68" ht="37.5" customHeight="1" x14ac:dyDescent="0.25">
      <c r="A247" s="54" t="s">
        <v>331</v>
      </c>
      <c r="B247" s="54" t="s">
        <v>332</v>
      </c>
      <c r="C247" s="31">
        <v>4301135400</v>
      </c>
      <c r="D247" s="287">
        <v>4607111039361</v>
      </c>
      <c r="E247" s="288"/>
      <c r="F247" s="275">
        <v>0.25</v>
      </c>
      <c r="G247" s="32">
        <v>12</v>
      </c>
      <c r="H247" s="275">
        <v>3</v>
      </c>
      <c r="I247" s="275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284"/>
      <c r="R247" s="284"/>
      <c r="S247" s="284"/>
      <c r="T247" s="285"/>
      <c r="U247" s="34"/>
      <c r="V247" s="34"/>
      <c r="W247" s="35" t="s">
        <v>70</v>
      </c>
      <c r="X247" s="276">
        <v>0</v>
      </c>
      <c r="Y247" s="277">
        <f>IFERROR(IF(X247="","",X247),"")</f>
        <v>0</v>
      </c>
      <c r="Z247" s="36">
        <f>IFERROR(IF(X247="","",X247*0.01788),"")</f>
        <v>0</v>
      </c>
      <c r="AA247" s="56"/>
      <c r="AB247" s="57"/>
      <c r="AC247" s="224" t="s">
        <v>330</v>
      </c>
      <c r="AG247" s="67"/>
      <c r="AJ247" s="71" t="s">
        <v>72</v>
      </c>
      <c r="AK247" s="71">
        <v>1</v>
      </c>
      <c r="BB247" s="225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89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90"/>
      <c r="P248" s="292" t="s">
        <v>73</v>
      </c>
      <c r="Q248" s="293"/>
      <c r="R248" s="293"/>
      <c r="S248" s="293"/>
      <c r="T248" s="293"/>
      <c r="U248" s="293"/>
      <c r="V248" s="294"/>
      <c r="W248" s="37" t="s">
        <v>70</v>
      </c>
      <c r="X248" s="278">
        <f>IFERROR(SUM(X247:X247),"0")</f>
        <v>0</v>
      </c>
      <c r="Y248" s="278">
        <f>IFERROR(SUM(Y247:Y247),"0")</f>
        <v>0</v>
      </c>
      <c r="Z248" s="278">
        <f>IFERROR(IF(Z247="",0,Z247),"0")</f>
        <v>0</v>
      </c>
      <c r="AA248" s="279"/>
      <c r="AB248" s="279"/>
      <c r="AC248" s="279"/>
    </row>
    <row r="249" spans="1:68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90"/>
      <c r="P249" s="292" t="s">
        <v>73</v>
      </c>
      <c r="Q249" s="293"/>
      <c r="R249" s="293"/>
      <c r="S249" s="293"/>
      <c r="T249" s="293"/>
      <c r="U249" s="293"/>
      <c r="V249" s="294"/>
      <c r="W249" s="37" t="s">
        <v>74</v>
      </c>
      <c r="X249" s="278">
        <f>IFERROR(SUMPRODUCT(X247:X247*H247:H247),"0")</f>
        <v>0</v>
      </c>
      <c r="Y249" s="278">
        <f>IFERROR(SUMPRODUCT(Y247:Y247*H247:H247),"0")</f>
        <v>0</v>
      </c>
      <c r="Z249" s="37"/>
      <c r="AA249" s="279"/>
      <c r="AB249" s="279"/>
      <c r="AC249" s="279"/>
    </row>
    <row r="250" spans="1:68" ht="27.75" customHeight="1" x14ac:dyDescent="0.2">
      <c r="A250" s="328" t="s">
        <v>333</v>
      </c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29"/>
      <c r="N250" s="329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  <c r="Y250" s="329"/>
      <c r="Z250" s="329"/>
      <c r="AA250" s="48"/>
      <c r="AB250" s="48"/>
      <c r="AC250" s="48"/>
    </row>
    <row r="251" spans="1:68" ht="16.5" customHeight="1" x14ac:dyDescent="0.25">
      <c r="A251" s="314" t="s">
        <v>333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71"/>
      <c r="AB251" s="271"/>
      <c r="AC251" s="271"/>
    </row>
    <row r="252" spans="1:68" ht="14.25" customHeight="1" x14ac:dyDescent="0.25">
      <c r="A252" s="295" t="s">
        <v>64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72"/>
      <c r="AB252" s="272"/>
      <c r="AC252" s="272"/>
    </row>
    <row r="253" spans="1:68" ht="27" customHeight="1" x14ac:dyDescent="0.25">
      <c r="A253" s="54" t="s">
        <v>334</v>
      </c>
      <c r="B253" s="54" t="s">
        <v>335</v>
      </c>
      <c r="C253" s="31">
        <v>4301071014</v>
      </c>
      <c r="D253" s="287">
        <v>4640242181264</v>
      </c>
      <c r="E253" s="288"/>
      <c r="F253" s="275">
        <v>0.7</v>
      </c>
      <c r="G253" s="32">
        <v>10</v>
      </c>
      <c r="H253" s="275">
        <v>7</v>
      </c>
      <c r="I253" s="275">
        <v>7.28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45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284"/>
      <c r="R253" s="284"/>
      <c r="S253" s="284"/>
      <c r="T253" s="285"/>
      <c r="U253" s="34"/>
      <c r="V253" s="34"/>
      <c r="W253" s="35" t="s">
        <v>70</v>
      </c>
      <c r="X253" s="276">
        <v>0</v>
      </c>
      <c r="Y253" s="277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336</v>
      </c>
      <c r="AG253" s="67"/>
      <c r="AJ253" s="71" t="s">
        <v>72</v>
      </c>
      <c r="AK253" s="71">
        <v>1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337</v>
      </c>
      <c r="B254" s="54" t="s">
        <v>338</v>
      </c>
      <c r="C254" s="31">
        <v>4301071021</v>
      </c>
      <c r="D254" s="287">
        <v>4640242181325</v>
      </c>
      <c r="E254" s="288"/>
      <c r="F254" s="275">
        <v>0.7</v>
      </c>
      <c r="G254" s="32">
        <v>10</v>
      </c>
      <c r="H254" s="275">
        <v>7</v>
      </c>
      <c r="I254" s="275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284"/>
      <c r="R254" s="284"/>
      <c r="S254" s="284"/>
      <c r="T254" s="285"/>
      <c r="U254" s="34"/>
      <c r="V254" s="34"/>
      <c r="W254" s="35" t="s">
        <v>70</v>
      </c>
      <c r="X254" s="276">
        <v>0</v>
      </c>
      <c r="Y254" s="277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336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339</v>
      </c>
      <c r="B255" s="54" t="s">
        <v>340</v>
      </c>
      <c r="C255" s="31">
        <v>4301070993</v>
      </c>
      <c r="D255" s="287">
        <v>4640242180670</v>
      </c>
      <c r="E255" s="288"/>
      <c r="F255" s="275">
        <v>1</v>
      </c>
      <c r="G255" s="32">
        <v>6</v>
      </c>
      <c r="H255" s="275">
        <v>6</v>
      </c>
      <c r="I255" s="275">
        <v>6.23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3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284"/>
      <c r="R255" s="284"/>
      <c r="S255" s="284"/>
      <c r="T255" s="285"/>
      <c r="U255" s="34"/>
      <c r="V255" s="34"/>
      <c r="W255" s="35" t="s">
        <v>70</v>
      </c>
      <c r="X255" s="276">
        <v>0</v>
      </c>
      <c r="Y255" s="277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341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289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90"/>
      <c r="P256" s="292" t="s">
        <v>73</v>
      </c>
      <c r="Q256" s="293"/>
      <c r="R256" s="293"/>
      <c r="S256" s="293"/>
      <c r="T256" s="293"/>
      <c r="U256" s="293"/>
      <c r="V256" s="294"/>
      <c r="W256" s="37" t="s">
        <v>70</v>
      </c>
      <c r="X256" s="278">
        <f>IFERROR(SUM(X253:X255),"0")</f>
        <v>0</v>
      </c>
      <c r="Y256" s="278">
        <f>IFERROR(SUM(Y253:Y255),"0")</f>
        <v>0</v>
      </c>
      <c r="Z256" s="278">
        <f>IFERROR(IF(Z253="",0,Z253),"0")+IFERROR(IF(Z254="",0,Z254),"0")+IFERROR(IF(Z255="",0,Z255),"0")</f>
        <v>0</v>
      </c>
      <c r="AA256" s="279"/>
      <c r="AB256" s="279"/>
      <c r="AC256" s="279"/>
    </row>
    <row r="257" spans="1:68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90"/>
      <c r="P257" s="292" t="s">
        <v>73</v>
      </c>
      <c r="Q257" s="293"/>
      <c r="R257" s="293"/>
      <c r="S257" s="293"/>
      <c r="T257" s="293"/>
      <c r="U257" s="293"/>
      <c r="V257" s="294"/>
      <c r="W257" s="37" t="s">
        <v>74</v>
      </c>
      <c r="X257" s="278">
        <f>IFERROR(SUMPRODUCT(X253:X255*H253:H255),"0")</f>
        <v>0</v>
      </c>
      <c r="Y257" s="278">
        <f>IFERROR(SUMPRODUCT(Y253:Y255*H253:H255),"0")</f>
        <v>0</v>
      </c>
      <c r="Z257" s="37"/>
      <c r="AA257" s="279"/>
      <c r="AB257" s="279"/>
      <c r="AC257" s="279"/>
    </row>
    <row r="258" spans="1:68" ht="14.25" customHeight="1" x14ac:dyDescent="0.25">
      <c r="A258" s="295" t="s">
        <v>77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72"/>
      <c r="AB258" s="272"/>
      <c r="AC258" s="272"/>
    </row>
    <row r="259" spans="1:68" ht="27" customHeight="1" x14ac:dyDescent="0.25">
      <c r="A259" s="54" t="s">
        <v>342</v>
      </c>
      <c r="B259" s="54" t="s">
        <v>343</v>
      </c>
      <c r="C259" s="31">
        <v>4301132080</v>
      </c>
      <c r="D259" s="287">
        <v>4640242180397</v>
      </c>
      <c r="E259" s="288"/>
      <c r="F259" s="275">
        <v>1</v>
      </c>
      <c r="G259" s="32">
        <v>6</v>
      </c>
      <c r="H259" s="275">
        <v>6</v>
      </c>
      <c r="I259" s="275">
        <v>6.26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284"/>
      <c r="R259" s="284"/>
      <c r="S259" s="284"/>
      <c r="T259" s="285"/>
      <c r="U259" s="34"/>
      <c r="V259" s="34"/>
      <c r="W259" s="35" t="s">
        <v>70</v>
      </c>
      <c r="X259" s="276">
        <v>48</v>
      </c>
      <c r="Y259" s="277">
        <f>IFERROR(IF(X259="","",X259),"")</f>
        <v>48</v>
      </c>
      <c r="Z259" s="36">
        <f>IFERROR(IF(X259="","",X259*0.0155),"")</f>
        <v>0.74399999999999999</v>
      </c>
      <c r="AA259" s="56"/>
      <c r="AB259" s="57"/>
      <c r="AC259" s="232" t="s">
        <v>344</v>
      </c>
      <c r="AG259" s="67"/>
      <c r="AJ259" s="71" t="s">
        <v>83</v>
      </c>
      <c r="AK259" s="71">
        <v>12</v>
      </c>
      <c r="BB259" s="233" t="s">
        <v>84</v>
      </c>
      <c r="BM259" s="67">
        <f>IFERROR(X259*I259,"0")</f>
        <v>300.48</v>
      </c>
      <c r="BN259" s="67">
        <f>IFERROR(Y259*I259,"0")</f>
        <v>300.48</v>
      </c>
      <c r="BO259" s="67">
        <f>IFERROR(X259/J259,"0")</f>
        <v>0.5714285714285714</v>
      </c>
      <c r="BP259" s="67">
        <f>IFERROR(Y259/J259,"0")</f>
        <v>0.5714285714285714</v>
      </c>
    </row>
    <row r="260" spans="1:68" ht="27" customHeight="1" x14ac:dyDescent="0.25">
      <c r="A260" s="54" t="s">
        <v>345</v>
      </c>
      <c r="B260" s="54" t="s">
        <v>346</v>
      </c>
      <c r="C260" s="31">
        <v>4301132104</v>
      </c>
      <c r="D260" s="287">
        <v>4640242181219</v>
      </c>
      <c r="E260" s="288"/>
      <c r="F260" s="275">
        <v>0.3</v>
      </c>
      <c r="G260" s="32">
        <v>9</v>
      </c>
      <c r="H260" s="275">
        <v>2.7</v>
      </c>
      <c r="I260" s="275">
        <v>2.8450000000000002</v>
      </c>
      <c r="J260" s="32">
        <v>234</v>
      </c>
      <c r="K260" s="32" t="s">
        <v>136</v>
      </c>
      <c r="L260" s="32" t="s">
        <v>68</v>
      </c>
      <c r="M260" s="33" t="s">
        <v>69</v>
      </c>
      <c r="N260" s="33"/>
      <c r="O260" s="32">
        <v>180</v>
      </c>
      <c r="P260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284"/>
      <c r="R260" s="284"/>
      <c r="S260" s="284"/>
      <c r="T260" s="285"/>
      <c r="U260" s="34"/>
      <c r="V260" s="34"/>
      <c r="W260" s="35" t="s">
        <v>70</v>
      </c>
      <c r="X260" s="276">
        <v>0</v>
      </c>
      <c r="Y260" s="277">
        <f>IFERROR(IF(X260="","",X260),"")</f>
        <v>0</v>
      </c>
      <c r="Z260" s="36">
        <f>IFERROR(IF(X260="","",X260*0.00502),"")</f>
        <v>0</v>
      </c>
      <c r="AA260" s="56"/>
      <c r="AB260" s="57"/>
      <c r="AC260" s="234" t="s">
        <v>344</v>
      </c>
      <c r="AG260" s="67"/>
      <c r="AJ260" s="71" t="s">
        <v>72</v>
      </c>
      <c r="AK260" s="71">
        <v>1</v>
      </c>
      <c r="BB260" s="235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9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90"/>
      <c r="P261" s="292" t="s">
        <v>73</v>
      </c>
      <c r="Q261" s="293"/>
      <c r="R261" s="293"/>
      <c r="S261" s="293"/>
      <c r="T261" s="293"/>
      <c r="U261" s="293"/>
      <c r="V261" s="294"/>
      <c r="W261" s="37" t="s">
        <v>70</v>
      </c>
      <c r="X261" s="278">
        <f>IFERROR(SUM(X259:X260),"0")</f>
        <v>48</v>
      </c>
      <c r="Y261" s="278">
        <f>IFERROR(SUM(Y259:Y260),"0")</f>
        <v>48</v>
      </c>
      <c r="Z261" s="278">
        <f>IFERROR(IF(Z259="",0,Z259),"0")+IFERROR(IF(Z260="",0,Z260),"0")</f>
        <v>0.74399999999999999</v>
      </c>
      <c r="AA261" s="279"/>
      <c r="AB261" s="279"/>
      <c r="AC261" s="279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90"/>
      <c r="P262" s="292" t="s">
        <v>73</v>
      </c>
      <c r="Q262" s="293"/>
      <c r="R262" s="293"/>
      <c r="S262" s="293"/>
      <c r="T262" s="293"/>
      <c r="U262" s="293"/>
      <c r="V262" s="294"/>
      <c r="W262" s="37" t="s">
        <v>74</v>
      </c>
      <c r="X262" s="278">
        <f>IFERROR(SUMPRODUCT(X259:X260*H259:H260),"0")</f>
        <v>288</v>
      </c>
      <c r="Y262" s="278">
        <f>IFERROR(SUMPRODUCT(Y259:Y260*H259:H260),"0")</f>
        <v>288</v>
      </c>
      <c r="Z262" s="37"/>
      <c r="AA262" s="279"/>
      <c r="AB262" s="279"/>
      <c r="AC262" s="279"/>
    </row>
    <row r="263" spans="1:68" ht="14.25" customHeight="1" x14ac:dyDescent="0.25">
      <c r="A263" s="295" t="s">
        <v>119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72"/>
      <c r="AB263" s="272"/>
      <c r="AC263" s="272"/>
    </row>
    <row r="264" spans="1:68" ht="27" customHeight="1" x14ac:dyDescent="0.25">
      <c r="A264" s="54" t="s">
        <v>347</v>
      </c>
      <c r="B264" s="54" t="s">
        <v>348</v>
      </c>
      <c r="C264" s="31">
        <v>4301136051</v>
      </c>
      <c r="D264" s="287">
        <v>4640242180304</v>
      </c>
      <c r="E264" s="288"/>
      <c r="F264" s="275">
        <v>2.7</v>
      </c>
      <c r="G264" s="32">
        <v>1</v>
      </c>
      <c r="H264" s="275">
        <v>2.7</v>
      </c>
      <c r="I264" s="275">
        <v>2.8906000000000001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7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284"/>
      <c r="R264" s="284"/>
      <c r="S264" s="284"/>
      <c r="T264" s="285"/>
      <c r="U264" s="34"/>
      <c r="V264" s="34"/>
      <c r="W264" s="35" t="s">
        <v>70</v>
      </c>
      <c r="X264" s="276">
        <v>0</v>
      </c>
      <c r="Y264" s="277">
        <f>IFERROR(IF(X264="","",X264),"")</f>
        <v>0</v>
      </c>
      <c r="Z264" s="36">
        <f>IFERROR(IF(X264="","",X264*0.00936),"")</f>
        <v>0</v>
      </c>
      <c r="AA264" s="56"/>
      <c r="AB264" s="57"/>
      <c r="AC264" s="236" t="s">
        <v>349</v>
      </c>
      <c r="AG264" s="67"/>
      <c r="AJ264" s="71" t="s">
        <v>83</v>
      </c>
      <c r="AK264" s="71">
        <v>14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350</v>
      </c>
      <c r="B265" s="54" t="s">
        <v>351</v>
      </c>
      <c r="C265" s="31">
        <v>4301136053</v>
      </c>
      <c r="D265" s="287">
        <v>4640242180236</v>
      </c>
      <c r="E265" s="288"/>
      <c r="F265" s="275">
        <v>5</v>
      </c>
      <c r="G265" s="32">
        <v>1</v>
      </c>
      <c r="H265" s="275">
        <v>5</v>
      </c>
      <c r="I265" s="275">
        <v>5.2350000000000003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284"/>
      <c r="R265" s="284"/>
      <c r="S265" s="284"/>
      <c r="T265" s="285"/>
      <c r="U265" s="34"/>
      <c r="V265" s="34"/>
      <c r="W265" s="35" t="s">
        <v>70</v>
      </c>
      <c r="X265" s="276">
        <v>96</v>
      </c>
      <c r="Y265" s="277">
        <f>IFERROR(IF(X265="","",X265),"")</f>
        <v>96</v>
      </c>
      <c r="Z265" s="36">
        <f>IFERROR(IF(X265="","",X265*0.0155),"")</f>
        <v>1.488</v>
      </c>
      <c r="AA265" s="56"/>
      <c r="AB265" s="57"/>
      <c r="AC265" s="238" t="s">
        <v>349</v>
      </c>
      <c r="AG265" s="67"/>
      <c r="AJ265" s="71" t="s">
        <v>83</v>
      </c>
      <c r="AK265" s="71">
        <v>12</v>
      </c>
      <c r="BB265" s="239" t="s">
        <v>84</v>
      </c>
      <c r="BM265" s="67">
        <f>IFERROR(X265*I265,"0")</f>
        <v>502.56000000000006</v>
      </c>
      <c r="BN265" s="67">
        <f>IFERROR(Y265*I265,"0")</f>
        <v>502.56000000000006</v>
      </c>
      <c r="BO265" s="67">
        <f>IFERROR(X265/J265,"0")</f>
        <v>1.1428571428571428</v>
      </c>
      <c r="BP265" s="67">
        <f>IFERROR(Y265/J265,"0")</f>
        <v>1.1428571428571428</v>
      </c>
    </row>
    <row r="266" spans="1:68" ht="27" customHeight="1" x14ac:dyDescent="0.25">
      <c r="A266" s="54" t="s">
        <v>352</v>
      </c>
      <c r="B266" s="54" t="s">
        <v>353</v>
      </c>
      <c r="C266" s="31">
        <v>4301136052</v>
      </c>
      <c r="D266" s="287">
        <v>4640242180410</v>
      </c>
      <c r="E266" s="288"/>
      <c r="F266" s="275">
        <v>2.2400000000000002</v>
      </c>
      <c r="G266" s="32">
        <v>1</v>
      </c>
      <c r="H266" s="275">
        <v>2.2400000000000002</v>
      </c>
      <c r="I266" s="275">
        <v>2.4319999999999999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3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284"/>
      <c r="R266" s="284"/>
      <c r="S266" s="284"/>
      <c r="T266" s="285"/>
      <c r="U266" s="34"/>
      <c r="V266" s="34"/>
      <c r="W266" s="35" t="s">
        <v>70</v>
      </c>
      <c r="X266" s="276">
        <v>0</v>
      </c>
      <c r="Y266" s="277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349</v>
      </c>
      <c r="AG266" s="67"/>
      <c r="AJ266" s="71" t="s">
        <v>72</v>
      </c>
      <c r="AK266" s="71">
        <v>1</v>
      </c>
      <c r="BB266" s="241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289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90"/>
      <c r="P267" s="292" t="s">
        <v>73</v>
      </c>
      <c r="Q267" s="293"/>
      <c r="R267" s="293"/>
      <c r="S267" s="293"/>
      <c r="T267" s="293"/>
      <c r="U267" s="293"/>
      <c r="V267" s="294"/>
      <c r="W267" s="37" t="s">
        <v>70</v>
      </c>
      <c r="X267" s="278">
        <f>IFERROR(SUM(X264:X266),"0")</f>
        <v>96</v>
      </c>
      <c r="Y267" s="278">
        <f>IFERROR(SUM(Y264:Y266),"0")</f>
        <v>96</v>
      </c>
      <c r="Z267" s="278">
        <f>IFERROR(IF(Z264="",0,Z264),"0")+IFERROR(IF(Z265="",0,Z265),"0")+IFERROR(IF(Z266="",0,Z266),"0")</f>
        <v>1.488</v>
      </c>
      <c r="AA267" s="279"/>
      <c r="AB267" s="279"/>
      <c r="AC267" s="279"/>
    </row>
    <row r="268" spans="1:68" x14ac:dyDescent="0.2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90"/>
      <c r="P268" s="292" t="s">
        <v>73</v>
      </c>
      <c r="Q268" s="293"/>
      <c r="R268" s="293"/>
      <c r="S268" s="293"/>
      <c r="T268" s="293"/>
      <c r="U268" s="293"/>
      <c r="V268" s="294"/>
      <c r="W268" s="37" t="s">
        <v>74</v>
      </c>
      <c r="X268" s="278">
        <f>IFERROR(SUMPRODUCT(X264:X266*H264:H266),"0")</f>
        <v>480</v>
      </c>
      <c r="Y268" s="278">
        <f>IFERROR(SUMPRODUCT(Y264:Y266*H264:H266),"0")</f>
        <v>480</v>
      </c>
      <c r="Z268" s="37"/>
      <c r="AA268" s="279"/>
      <c r="AB268" s="279"/>
      <c r="AC268" s="279"/>
    </row>
    <row r="269" spans="1:68" ht="14.25" customHeight="1" x14ac:dyDescent="0.25">
      <c r="A269" s="295" t="s">
        <v>125</v>
      </c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72"/>
      <c r="AB269" s="272"/>
      <c r="AC269" s="272"/>
    </row>
    <row r="270" spans="1:68" ht="37.5" customHeight="1" x14ac:dyDescent="0.25">
      <c r="A270" s="54" t="s">
        <v>354</v>
      </c>
      <c r="B270" s="54" t="s">
        <v>355</v>
      </c>
      <c r="C270" s="31">
        <v>4301135504</v>
      </c>
      <c r="D270" s="287">
        <v>4640242181554</v>
      </c>
      <c r="E270" s="288"/>
      <c r="F270" s="275">
        <v>3</v>
      </c>
      <c r="G270" s="32">
        <v>1</v>
      </c>
      <c r="H270" s="275">
        <v>3</v>
      </c>
      <c r="I270" s="27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284"/>
      <c r="R270" s="284"/>
      <c r="S270" s="284"/>
      <c r="T270" s="285"/>
      <c r="U270" s="34"/>
      <c r="V270" s="34"/>
      <c r="W270" s="35" t="s">
        <v>70</v>
      </c>
      <c r="X270" s="276">
        <v>0</v>
      </c>
      <c r="Y270" s="277">
        <f t="shared" ref="Y270:Y282" si="6">IFERROR(IF(X270="","",X270),"")</f>
        <v>0</v>
      </c>
      <c r="Z270" s="36">
        <f>IFERROR(IF(X270="","",X270*0.00936),"")</f>
        <v>0</v>
      </c>
      <c r="AA270" s="56"/>
      <c r="AB270" s="57"/>
      <c r="AC270" s="242" t="s">
        <v>356</v>
      </c>
      <c r="AG270" s="67"/>
      <c r="AJ270" s="71" t="s">
        <v>72</v>
      </c>
      <c r="AK270" s="71">
        <v>1</v>
      </c>
      <c r="BB270" s="243" t="s">
        <v>84</v>
      </c>
      <c r="BM270" s="67">
        <f t="shared" ref="BM270:BM282" si="7">IFERROR(X270*I270,"0")</f>
        <v>0</v>
      </c>
      <c r="BN270" s="67">
        <f t="shared" ref="BN270:BN282" si="8">IFERROR(Y270*I270,"0")</f>
        <v>0</v>
      </c>
      <c r="BO270" s="67">
        <f t="shared" ref="BO270:BO282" si="9">IFERROR(X270/J270,"0")</f>
        <v>0</v>
      </c>
      <c r="BP270" s="67">
        <f t="shared" ref="BP270:BP282" si="10">IFERROR(Y270/J270,"0")</f>
        <v>0</v>
      </c>
    </row>
    <row r="271" spans="1:68" ht="27" customHeight="1" x14ac:dyDescent="0.25">
      <c r="A271" s="54" t="s">
        <v>357</v>
      </c>
      <c r="B271" s="54" t="s">
        <v>358</v>
      </c>
      <c r="C271" s="31">
        <v>4301135518</v>
      </c>
      <c r="D271" s="287">
        <v>4640242181561</v>
      </c>
      <c r="E271" s="288"/>
      <c r="F271" s="275">
        <v>3.7</v>
      </c>
      <c r="G271" s="32">
        <v>1</v>
      </c>
      <c r="H271" s="275">
        <v>3.7</v>
      </c>
      <c r="I271" s="275">
        <v>3.8919999999999999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2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284"/>
      <c r="R271" s="284"/>
      <c r="S271" s="284"/>
      <c r="T271" s="285"/>
      <c r="U271" s="34"/>
      <c r="V271" s="34"/>
      <c r="W271" s="35" t="s">
        <v>70</v>
      </c>
      <c r="X271" s="276">
        <v>28</v>
      </c>
      <c r="Y271" s="277">
        <f t="shared" si="6"/>
        <v>28</v>
      </c>
      <c r="Z271" s="36">
        <f>IFERROR(IF(X271="","",X271*0.00936),"")</f>
        <v>0.26207999999999998</v>
      </c>
      <c r="AA271" s="56"/>
      <c r="AB271" s="57"/>
      <c r="AC271" s="244" t="s">
        <v>359</v>
      </c>
      <c r="AG271" s="67"/>
      <c r="AJ271" s="71" t="s">
        <v>83</v>
      </c>
      <c r="AK271" s="71">
        <v>14</v>
      </c>
      <c r="BB271" s="245" t="s">
        <v>84</v>
      </c>
      <c r="BM271" s="67">
        <f t="shared" si="7"/>
        <v>108.976</v>
      </c>
      <c r="BN271" s="67">
        <f t="shared" si="8"/>
        <v>108.976</v>
      </c>
      <c r="BO271" s="67">
        <f t="shared" si="9"/>
        <v>0.22222222222222221</v>
      </c>
      <c r="BP271" s="67">
        <f t="shared" si="10"/>
        <v>0.22222222222222221</v>
      </c>
    </row>
    <row r="272" spans="1:68" ht="27" customHeight="1" x14ac:dyDescent="0.25">
      <c r="A272" s="54" t="s">
        <v>360</v>
      </c>
      <c r="B272" s="54" t="s">
        <v>361</v>
      </c>
      <c r="C272" s="31">
        <v>4301135374</v>
      </c>
      <c r="D272" s="287">
        <v>4640242181424</v>
      </c>
      <c r="E272" s="288"/>
      <c r="F272" s="275">
        <v>5.5</v>
      </c>
      <c r="G272" s="32">
        <v>1</v>
      </c>
      <c r="H272" s="275">
        <v>5.5</v>
      </c>
      <c r="I272" s="275">
        <v>5.7350000000000003</v>
      </c>
      <c r="J272" s="32">
        <v>84</v>
      </c>
      <c r="K272" s="32" t="s">
        <v>67</v>
      </c>
      <c r="L272" s="32" t="s">
        <v>81</v>
      </c>
      <c r="M272" s="33" t="s">
        <v>69</v>
      </c>
      <c r="N272" s="33"/>
      <c r="O272" s="32">
        <v>180</v>
      </c>
      <c r="P272" s="37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284"/>
      <c r="R272" s="284"/>
      <c r="S272" s="284"/>
      <c r="T272" s="285"/>
      <c r="U272" s="34"/>
      <c r="V272" s="34"/>
      <c r="W272" s="35" t="s">
        <v>70</v>
      </c>
      <c r="X272" s="276">
        <v>12</v>
      </c>
      <c r="Y272" s="277">
        <f t="shared" si="6"/>
        <v>12</v>
      </c>
      <c r="Z272" s="36">
        <f>IFERROR(IF(X272="","",X272*0.0155),"")</f>
        <v>0.186</v>
      </c>
      <c r="AA272" s="56"/>
      <c r="AB272" s="57"/>
      <c r="AC272" s="246" t="s">
        <v>356</v>
      </c>
      <c r="AG272" s="67"/>
      <c r="AJ272" s="71" t="s">
        <v>83</v>
      </c>
      <c r="AK272" s="71">
        <v>12</v>
      </c>
      <c r="BB272" s="247" t="s">
        <v>84</v>
      </c>
      <c r="BM272" s="67">
        <f t="shared" si="7"/>
        <v>68.820000000000007</v>
      </c>
      <c r="BN272" s="67">
        <f t="shared" si="8"/>
        <v>68.820000000000007</v>
      </c>
      <c r="BO272" s="67">
        <f t="shared" si="9"/>
        <v>0.14285714285714285</v>
      </c>
      <c r="BP272" s="67">
        <f t="shared" si="10"/>
        <v>0.14285714285714285</v>
      </c>
    </row>
    <row r="273" spans="1:68" ht="27" customHeight="1" x14ac:dyDescent="0.25">
      <c r="A273" s="54" t="s">
        <v>362</v>
      </c>
      <c r="B273" s="54" t="s">
        <v>363</v>
      </c>
      <c r="C273" s="31">
        <v>4301135405</v>
      </c>
      <c r="D273" s="287">
        <v>4640242181523</v>
      </c>
      <c r="E273" s="288"/>
      <c r="F273" s="275">
        <v>3</v>
      </c>
      <c r="G273" s="32">
        <v>1</v>
      </c>
      <c r="H273" s="275">
        <v>3</v>
      </c>
      <c r="I273" s="275">
        <v>3.1920000000000002</v>
      </c>
      <c r="J273" s="32">
        <v>126</v>
      </c>
      <c r="K273" s="32" t="s">
        <v>80</v>
      </c>
      <c r="L273" s="32" t="s">
        <v>81</v>
      </c>
      <c r="M273" s="33" t="s">
        <v>69</v>
      </c>
      <c r="N273" s="33"/>
      <c r="O273" s="32">
        <v>180</v>
      </c>
      <c r="P273" s="33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284"/>
      <c r="R273" s="284"/>
      <c r="S273" s="284"/>
      <c r="T273" s="285"/>
      <c r="U273" s="34"/>
      <c r="V273" s="34"/>
      <c r="W273" s="35" t="s">
        <v>70</v>
      </c>
      <c r="X273" s="276">
        <v>14</v>
      </c>
      <c r="Y273" s="277">
        <f t="shared" si="6"/>
        <v>14</v>
      </c>
      <c r="Z273" s="36">
        <f t="shared" ref="Z273:Z278" si="11">IFERROR(IF(X273="","",X273*0.00936),"")</f>
        <v>0.13103999999999999</v>
      </c>
      <c r="AA273" s="56"/>
      <c r="AB273" s="57"/>
      <c r="AC273" s="248" t="s">
        <v>359</v>
      </c>
      <c r="AG273" s="67"/>
      <c r="AJ273" s="71" t="s">
        <v>83</v>
      </c>
      <c r="AK273" s="71">
        <v>14</v>
      </c>
      <c r="BB273" s="249" t="s">
        <v>84</v>
      </c>
      <c r="BM273" s="67">
        <f t="shared" si="7"/>
        <v>44.688000000000002</v>
      </c>
      <c r="BN273" s="67">
        <f t="shared" si="8"/>
        <v>44.688000000000002</v>
      </c>
      <c r="BO273" s="67">
        <f t="shared" si="9"/>
        <v>0.1111111111111111</v>
      </c>
      <c r="BP273" s="67">
        <f t="shared" si="10"/>
        <v>0.1111111111111111</v>
      </c>
    </row>
    <row r="274" spans="1:68" ht="27" customHeight="1" x14ac:dyDescent="0.25">
      <c r="A274" s="54" t="s">
        <v>364</v>
      </c>
      <c r="B274" s="54" t="s">
        <v>365</v>
      </c>
      <c r="C274" s="31">
        <v>4301135375</v>
      </c>
      <c r="D274" s="287">
        <v>4640242181486</v>
      </c>
      <c r="E274" s="288"/>
      <c r="F274" s="275">
        <v>3.7</v>
      </c>
      <c r="G274" s="32">
        <v>1</v>
      </c>
      <c r="H274" s="275">
        <v>3.7</v>
      </c>
      <c r="I274" s="275">
        <v>3.8919999999999999</v>
      </c>
      <c r="J274" s="32">
        <v>126</v>
      </c>
      <c r="K274" s="32" t="s">
        <v>80</v>
      </c>
      <c r="L274" s="32" t="s">
        <v>201</v>
      </c>
      <c r="M274" s="33" t="s">
        <v>69</v>
      </c>
      <c r="N274" s="33"/>
      <c r="O274" s="32">
        <v>180</v>
      </c>
      <c r="P274" s="41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284"/>
      <c r="R274" s="284"/>
      <c r="S274" s="284"/>
      <c r="T274" s="285"/>
      <c r="U274" s="34"/>
      <c r="V274" s="34"/>
      <c r="W274" s="35" t="s">
        <v>70</v>
      </c>
      <c r="X274" s="276">
        <v>14</v>
      </c>
      <c r="Y274" s="277">
        <f t="shared" si="6"/>
        <v>14</v>
      </c>
      <c r="Z274" s="36">
        <f t="shared" si="11"/>
        <v>0.13103999999999999</v>
      </c>
      <c r="AA274" s="56"/>
      <c r="AB274" s="57"/>
      <c r="AC274" s="250" t="s">
        <v>356</v>
      </c>
      <c r="AG274" s="67"/>
      <c r="AJ274" s="71" t="s">
        <v>202</v>
      </c>
      <c r="AK274" s="71">
        <v>126</v>
      </c>
      <c r="BB274" s="251" t="s">
        <v>84</v>
      </c>
      <c r="BM274" s="67">
        <f t="shared" si="7"/>
        <v>54.488</v>
      </c>
      <c r="BN274" s="67">
        <f t="shared" si="8"/>
        <v>54.488</v>
      </c>
      <c r="BO274" s="67">
        <f t="shared" si="9"/>
        <v>0.1111111111111111</v>
      </c>
      <c r="BP274" s="67">
        <f t="shared" si="10"/>
        <v>0.1111111111111111</v>
      </c>
    </row>
    <row r="275" spans="1:68" ht="37.5" customHeight="1" x14ac:dyDescent="0.25">
      <c r="A275" s="54" t="s">
        <v>366</v>
      </c>
      <c r="B275" s="54" t="s">
        <v>367</v>
      </c>
      <c r="C275" s="31">
        <v>4301135402</v>
      </c>
      <c r="D275" s="287">
        <v>4640242181493</v>
      </c>
      <c r="E275" s="288"/>
      <c r="F275" s="275">
        <v>3.7</v>
      </c>
      <c r="G275" s="32">
        <v>1</v>
      </c>
      <c r="H275" s="275">
        <v>3.7</v>
      </c>
      <c r="I275" s="275">
        <v>3.8919999999999999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0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284"/>
      <c r="R275" s="284"/>
      <c r="S275" s="284"/>
      <c r="T275" s="285"/>
      <c r="U275" s="34"/>
      <c r="V275" s="34"/>
      <c r="W275" s="35" t="s">
        <v>70</v>
      </c>
      <c r="X275" s="276">
        <v>0</v>
      </c>
      <c r="Y275" s="277">
        <f t="shared" si="6"/>
        <v>0</v>
      </c>
      <c r="Z275" s="36">
        <f t="shared" si="11"/>
        <v>0</v>
      </c>
      <c r="AA275" s="56"/>
      <c r="AB275" s="57"/>
      <c r="AC275" s="252" t="s">
        <v>356</v>
      </c>
      <c r="AG275" s="67"/>
      <c r="AJ275" s="71" t="s">
        <v>83</v>
      </c>
      <c r="AK275" s="71">
        <v>14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customHeight="1" x14ac:dyDescent="0.25">
      <c r="A276" s="54" t="s">
        <v>368</v>
      </c>
      <c r="B276" s="54" t="s">
        <v>369</v>
      </c>
      <c r="C276" s="31">
        <v>4301135403</v>
      </c>
      <c r="D276" s="287">
        <v>4640242181509</v>
      </c>
      <c r="E276" s="288"/>
      <c r="F276" s="275">
        <v>3.7</v>
      </c>
      <c r="G276" s="32">
        <v>1</v>
      </c>
      <c r="H276" s="275">
        <v>3.7</v>
      </c>
      <c r="I276" s="27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284"/>
      <c r="R276" s="284"/>
      <c r="S276" s="284"/>
      <c r="T276" s="285"/>
      <c r="U276" s="34"/>
      <c r="V276" s="34"/>
      <c r="W276" s="35" t="s">
        <v>70</v>
      </c>
      <c r="X276" s="276">
        <v>0</v>
      </c>
      <c r="Y276" s="277">
        <f t="shared" si="6"/>
        <v>0</v>
      </c>
      <c r="Z276" s="36">
        <f t="shared" si="11"/>
        <v>0</v>
      </c>
      <c r="AA276" s="56"/>
      <c r="AB276" s="57"/>
      <c r="AC276" s="254" t="s">
        <v>356</v>
      </c>
      <c r="AG276" s="67"/>
      <c r="AJ276" s="71" t="s">
        <v>72</v>
      </c>
      <c r="AK276" s="71">
        <v>1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customHeight="1" x14ac:dyDescent="0.25">
      <c r="A277" s="54" t="s">
        <v>370</v>
      </c>
      <c r="B277" s="54" t="s">
        <v>371</v>
      </c>
      <c r="C277" s="31">
        <v>4301135304</v>
      </c>
      <c r="D277" s="287">
        <v>4640242181240</v>
      </c>
      <c r="E277" s="288"/>
      <c r="F277" s="275">
        <v>0.3</v>
      </c>
      <c r="G277" s="32">
        <v>9</v>
      </c>
      <c r="H277" s="275">
        <v>2.7</v>
      </c>
      <c r="I277" s="275">
        <v>2.88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8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284"/>
      <c r="R277" s="284"/>
      <c r="S277" s="284"/>
      <c r="T277" s="285"/>
      <c r="U277" s="34"/>
      <c r="V277" s="34"/>
      <c r="W277" s="35" t="s">
        <v>70</v>
      </c>
      <c r="X277" s="276">
        <v>0</v>
      </c>
      <c r="Y277" s="277">
        <f t="shared" si="6"/>
        <v>0</v>
      </c>
      <c r="Z277" s="36">
        <f t="shared" si="11"/>
        <v>0</v>
      </c>
      <c r="AA277" s="56"/>
      <c r="AB277" s="57"/>
      <c r="AC277" s="256" t="s">
        <v>356</v>
      </c>
      <c r="AG277" s="67"/>
      <c r="AJ277" s="71" t="s">
        <v>72</v>
      </c>
      <c r="AK277" s="71">
        <v>1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4301135610</v>
      </c>
      <c r="D278" s="287">
        <v>4640242181318</v>
      </c>
      <c r="E278" s="288"/>
      <c r="F278" s="275">
        <v>0.3</v>
      </c>
      <c r="G278" s="32">
        <v>9</v>
      </c>
      <c r="H278" s="275">
        <v>2.7</v>
      </c>
      <c r="I278" s="275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284"/>
      <c r="R278" s="284"/>
      <c r="S278" s="284"/>
      <c r="T278" s="285"/>
      <c r="U278" s="34"/>
      <c r="V278" s="34"/>
      <c r="W278" s="35" t="s">
        <v>70</v>
      </c>
      <c r="X278" s="276">
        <v>0</v>
      </c>
      <c r="Y278" s="277">
        <f t="shared" si="6"/>
        <v>0</v>
      </c>
      <c r="Z278" s="36">
        <f t="shared" si="11"/>
        <v>0</v>
      </c>
      <c r="AA278" s="56"/>
      <c r="AB278" s="57"/>
      <c r="AC278" s="258" t="s">
        <v>359</v>
      </c>
      <c r="AG278" s="67"/>
      <c r="AJ278" s="71" t="s">
        <v>72</v>
      </c>
      <c r="AK278" s="71">
        <v>1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374</v>
      </c>
      <c r="B279" s="54" t="s">
        <v>375</v>
      </c>
      <c r="C279" s="31">
        <v>4301135306</v>
      </c>
      <c r="D279" s="287">
        <v>4640242181387</v>
      </c>
      <c r="E279" s="288"/>
      <c r="F279" s="275">
        <v>0.3</v>
      </c>
      <c r="G279" s="32">
        <v>9</v>
      </c>
      <c r="H279" s="275">
        <v>2.7</v>
      </c>
      <c r="I279" s="275">
        <v>2.8450000000000002</v>
      </c>
      <c r="J279" s="32">
        <v>234</v>
      </c>
      <c r="K279" s="32" t="s">
        <v>136</v>
      </c>
      <c r="L279" s="32" t="s">
        <v>68</v>
      </c>
      <c r="M279" s="33" t="s">
        <v>69</v>
      </c>
      <c r="N279" s="33"/>
      <c r="O279" s="32">
        <v>180</v>
      </c>
      <c r="P279" s="40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284"/>
      <c r="R279" s="284"/>
      <c r="S279" s="284"/>
      <c r="T279" s="285"/>
      <c r="U279" s="34"/>
      <c r="V279" s="34"/>
      <c r="W279" s="35" t="s">
        <v>70</v>
      </c>
      <c r="X279" s="276">
        <v>0</v>
      </c>
      <c r="Y279" s="277">
        <f t="shared" si="6"/>
        <v>0</v>
      </c>
      <c r="Z279" s="36">
        <f>IFERROR(IF(X279="","",X279*0.00502),"")</f>
        <v>0</v>
      </c>
      <c r="AA279" s="56"/>
      <c r="AB279" s="57"/>
      <c r="AC279" s="260" t="s">
        <v>356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376</v>
      </c>
      <c r="B280" s="54" t="s">
        <v>377</v>
      </c>
      <c r="C280" s="31">
        <v>4301135309</v>
      </c>
      <c r="D280" s="287">
        <v>4640242181332</v>
      </c>
      <c r="E280" s="288"/>
      <c r="F280" s="275">
        <v>0.3</v>
      </c>
      <c r="G280" s="32">
        <v>9</v>
      </c>
      <c r="H280" s="275">
        <v>2.7</v>
      </c>
      <c r="I280" s="275">
        <v>2.9079999999999999</v>
      </c>
      <c r="J280" s="32">
        <v>234</v>
      </c>
      <c r="K280" s="32" t="s">
        <v>136</v>
      </c>
      <c r="L280" s="32" t="s">
        <v>68</v>
      </c>
      <c r="M280" s="33" t="s">
        <v>69</v>
      </c>
      <c r="N280" s="33"/>
      <c r="O280" s="32">
        <v>180</v>
      </c>
      <c r="P280" s="361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284"/>
      <c r="R280" s="284"/>
      <c r="S280" s="284"/>
      <c r="T280" s="285"/>
      <c r="U280" s="34"/>
      <c r="V280" s="34"/>
      <c r="W280" s="35" t="s">
        <v>70</v>
      </c>
      <c r="X280" s="276">
        <v>0</v>
      </c>
      <c r="Y280" s="277">
        <f t="shared" si="6"/>
        <v>0</v>
      </c>
      <c r="Z280" s="36">
        <f>IFERROR(IF(X280="","",X280*0.00502),"")</f>
        <v>0</v>
      </c>
      <c r="AA280" s="56"/>
      <c r="AB280" s="57"/>
      <c r="AC280" s="262" t="s">
        <v>356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378</v>
      </c>
      <c r="B281" s="54" t="s">
        <v>379</v>
      </c>
      <c r="C281" s="31">
        <v>4301135308</v>
      </c>
      <c r="D281" s="287">
        <v>4640242181349</v>
      </c>
      <c r="E281" s="288"/>
      <c r="F281" s="275">
        <v>0.3</v>
      </c>
      <c r="G281" s="32">
        <v>9</v>
      </c>
      <c r="H281" s="275">
        <v>2.7</v>
      </c>
      <c r="I281" s="275">
        <v>2.9079999999999999</v>
      </c>
      <c r="J281" s="32">
        <v>234</v>
      </c>
      <c r="K281" s="32" t="s">
        <v>136</v>
      </c>
      <c r="L281" s="32" t="s">
        <v>68</v>
      </c>
      <c r="M281" s="33" t="s">
        <v>69</v>
      </c>
      <c r="N281" s="33"/>
      <c r="O281" s="32">
        <v>180</v>
      </c>
      <c r="P281" s="349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284"/>
      <c r="R281" s="284"/>
      <c r="S281" s="284"/>
      <c r="T281" s="285"/>
      <c r="U281" s="34"/>
      <c r="V281" s="34"/>
      <c r="W281" s="35" t="s">
        <v>70</v>
      </c>
      <c r="X281" s="276">
        <v>0</v>
      </c>
      <c r="Y281" s="277">
        <f t="shared" si="6"/>
        <v>0</v>
      </c>
      <c r="Z281" s="36">
        <f>IFERROR(IF(X281="","",X281*0.00502),"")</f>
        <v>0</v>
      </c>
      <c r="AA281" s="56"/>
      <c r="AB281" s="57"/>
      <c r="AC281" s="264" t="s">
        <v>356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380</v>
      </c>
      <c r="B282" s="54" t="s">
        <v>381</v>
      </c>
      <c r="C282" s="31">
        <v>4301135307</v>
      </c>
      <c r="D282" s="287">
        <v>4640242181370</v>
      </c>
      <c r="E282" s="288"/>
      <c r="F282" s="275">
        <v>0.3</v>
      </c>
      <c r="G282" s="32">
        <v>9</v>
      </c>
      <c r="H282" s="275">
        <v>2.7</v>
      </c>
      <c r="I282" s="275">
        <v>2.9079999999999999</v>
      </c>
      <c r="J282" s="32">
        <v>234</v>
      </c>
      <c r="K282" s="32" t="s">
        <v>136</v>
      </c>
      <c r="L282" s="32" t="s">
        <v>68</v>
      </c>
      <c r="M282" s="33" t="s">
        <v>69</v>
      </c>
      <c r="N282" s="33"/>
      <c r="O282" s="32">
        <v>180</v>
      </c>
      <c r="P282" s="42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284"/>
      <c r="R282" s="284"/>
      <c r="S282" s="284"/>
      <c r="T282" s="285"/>
      <c r="U282" s="34"/>
      <c r="V282" s="34"/>
      <c r="W282" s="35" t="s">
        <v>70</v>
      </c>
      <c r="X282" s="276">
        <v>0</v>
      </c>
      <c r="Y282" s="277">
        <f t="shared" si="6"/>
        <v>0</v>
      </c>
      <c r="Z282" s="36">
        <f>IFERROR(IF(X282="","",X282*0.00502),"")</f>
        <v>0</v>
      </c>
      <c r="AA282" s="56"/>
      <c r="AB282" s="57"/>
      <c r="AC282" s="266" t="s">
        <v>382</v>
      </c>
      <c r="AG282" s="67"/>
      <c r="AJ282" s="71" t="s">
        <v>72</v>
      </c>
      <c r="AK282" s="71">
        <v>1</v>
      </c>
      <c r="BB282" s="267" t="s">
        <v>84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x14ac:dyDescent="0.2">
      <c r="A283" s="289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90"/>
      <c r="P283" s="292" t="s">
        <v>73</v>
      </c>
      <c r="Q283" s="293"/>
      <c r="R283" s="293"/>
      <c r="S283" s="293"/>
      <c r="T283" s="293"/>
      <c r="U283" s="293"/>
      <c r="V283" s="294"/>
      <c r="W283" s="37" t="s">
        <v>70</v>
      </c>
      <c r="X283" s="278">
        <f>IFERROR(SUM(X270:X282),"0")</f>
        <v>68</v>
      </c>
      <c r="Y283" s="278">
        <f>IFERROR(SUM(Y270:Y282),"0")</f>
        <v>68</v>
      </c>
      <c r="Z283" s="27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0.7101599999999999</v>
      </c>
      <c r="AA283" s="279"/>
      <c r="AB283" s="279"/>
      <c r="AC283" s="279"/>
    </row>
    <row r="284" spans="1:68" x14ac:dyDescent="0.2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90"/>
      <c r="P284" s="292" t="s">
        <v>73</v>
      </c>
      <c r="Q284" s="293"/>
      <c r="R284" s="293"/>
      <c r="S284" s="293"/>
      <c r="T284" s="293"/>
      <c r="U284" s="293"/>
      <c r="V284" s="294"/>
      <c r="W284" s="37" t="s">
        <v>74</v>
      </c>
      <c r="X284" s="278">
        <f>IFERROR(SUMPRODUCT(X270:X282*H270:H282),"0")</f>
        <v>263.40000000000003</v>
      </c>
      <c r="Y284" s="278">
        <f>IFERROR(SUMPRODUCT(Y270:Y282*H270:H282),"0")</f>
        <v>263.40000000000003</v>
      </c>
      <c r="Z284" s="37"/>
      <c r="AA284" s="279"/>
      <c r="AB284" s="279"/>
      <c r="AC284" s="279"/>
    </row>
    <row r="285" spans="1:68" ht="15" customHeight="1" x14ac:dyDescent="0.2">
      <c r="A285" s="280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2"/>
      <c r="P285" s="381" t="s">
        <v>383</v>
      </c>
      <c r="Q285" s="357"/>
      <c r="R285" s="357"/>
      <c r="S285" s="357"/>
      <c r="T285" s="357"/>
      <c r="U285" s="357"/>
      <c r="V285" s="358"/>
      <c r="W285" s="37" t="s">
        <v>74</v>
      </c>
      <c r="X285" s="278">
        <f>IFERROR(X24+X31+X38+X46+X51+X55+X59+X64+X70+X76+X81+X87+X98+X104+X113+X117+X121+X127+X133+X139+X144+X149+X154+X159+X166+X174+X178+X184+X191+X197+X205+X210+X215+X221+X227+X233+X239+X245+X249+X257+X262+X268+X284,"0")</f>
        <v>4868.2799999999988</v>
      </c>
      <c r="Y285" s="278">
        <f>IFERROR(Y24+Y31+Y38+Y46+Y51+Y55+Y59+Y64+Y70+Y76+Y81+Y87+Y98+Y104+Y113+Y117+Y121+Y127+Y133+Y139+Y144+Y149+Y154+Y159+Y166+Y174+Y178+Y184+Y191+Y197+Y205+Y210+Y215+Y221+Y227+Y233+Y239+Y245+Y249+Y257+Y262+Y268+Y284,"0")</f>
        <v>4868.2799999999988</v>
      </c>
      <c r="Z285" s="37"/>
      <c r="AA285" s="279"/>
      <c r="AB285" s="279"/>
      <c r="AC285" s="279"/>
    </row>
    <row r="286" spans="1:68" x14ac:dyDescent="0.2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2"/>
      <c r="P286" s="381" t="s">
        <v>384</v>
      </c>
      <c r="Q286" s="357"/>
      <c r="R286" s="357"/>
      <c r="S286" s="357"/>
      <c r="T286" s="357"/>
      <c r="U286" s="357"/>
      <c r="V286" s="358"/>
      <c r="W286" s="37" t="s">
        <v>74</v>
      </c>
      <c r="X286" s="278">
        <f>IFERROR(SUM(BM22:BM282),"0")</f>
        <v>5449.2956000000004</v>
      </c>
      <c r="Y286" s="278">
        <f>IFERROR(SUM(BN22:BN282),"0")</f>
        <v>5449.2956000000004</v>
      </c>
      <c r="Z286" s="37"/>
      <c r="AA286" s="279"/>
      <c r="AB286" s="279"/>
      <c r="AC286" s="279"/>
    </row>
    <row r="287" spans="1:68" x14ac:dyDescent="0.2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2"/>
      <c r="P287" s="381" t="s">
        <v>385</v>
      </c>
      <c r="Q287" s="357"/>
      <c r="R287" s="357"/>
      <c r="S287" s="357"/>
      <c r="T287" s="357"/>
      <c r="U287" s="357"/>
      <c r="V287" s="358"/>
      <c r="W287" s="37" t="s">
        <v>386</v>
      </c>
      <c r="X287" s="38">
        <f>ROUNDUP(SUM(BO22:BO282),0)</f>
        <v>16</v>
      </c>
      <c r="Y287" s="38">
        <f>ROUNDUP(SUM(BP22:BP282),0)</f>
        <v>16</v>
      </c>
      <c r="Z287" s="37"/>
      <c r="AA287" s="279"/>
      <c r="AB287" s="279"/>
      <c r="AC287" s="279"/>
    </row>
    <row r="288" spans="1:68" x14ac:dyDescent="0.2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2"/>
      <c r="P288" s="381" t="s">
        <v>387</v>
      </c>
      <c r="Q288" s="357"/>
      <c r="R288" s="357"/>
      <c r="S288" s="357"/>
      <c r="T288" s="357"/>
      <c r="U288" s="357"/>
      <c r="V288" s="358"/>
      <c r="W288" s="37" t="s">
        <v>74</v>
      </c>
      <c r="X288" s="278">
        <f>GrossWeightTotal+PalletQtyTotal*25</f>
        <v>5849.2956000000004</v>
      </c>
      <c r="Y288" s="278">
        <f>GrossWeightTotalR+PalletQtyTotalR*25</f>
        <v>5849.2956000000004</v>
      </c>
      <c r="Z288" s="37"/>
      <c r="AA288" s="279"/>
      <c r="AB288" s="279"/>
      <c r="AC288" s="279"/>
    </row>
    <row r="289" spans="1:32" x14ac:dyDescent="0.2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2"/>
      <c r="P289" s="381" t="s">
        <v>388</v>
      </c>
      <c r="Q289" s="357"/>
      <c r="R289" s="357"/>
      <c r="S289" s="357"/>
      <c r="T289" s="357"/>
      <c r="U289" s="357"/>
      <c r="V289" s="358"/>
      <c r="W289" s="37" t="s">
        <v>386</v>
      </c>
      <c r="X289" s="278">
        <f>IFERROR(X23+X30+X37+X45+X50+X54+X58+X63+X69+X75+X80+X86+X97+X103+X112+X116+X120+X126+X132+X138+X143+X148+X153+X158+X165+X173+X177+X183+X190+X196+X204+X209+X214+X220+X226+X232+X238+X244+X248+X256+X261+X267+X283,"0")</f>
        <v>1268</v>
      </c>
      <c r="Y289" s="278">
        <f>IFERROR(Y23+Y30+Y37+Y45+Y50+Y54+Y58+Y63+Y69+Y75+Y80+Y86+Y97+Y103+Y112+Y116+Y120+Y126+Y132+Y138+Y143+Y148+Y153+Y158+Y165+Y173+Y177+Y183+Y190+Y196+Y204+Y209+Y214+Y220+Y226+Y232+Y238+Y244+Y248+Y256+Y261+Y267+Y283,"0")</f>
        <v>1268</v>
      </c>
      <c r="Z289" s="37"/>
      <c r="AA289" s="279"/>
      <c r="AB289" s="279"/>
      <c r="AC289" s="279"/>
    </row>
    <row r="290" spans="1:32" ht="14.25" customHeight="1" x14ac:dyDescent="0.2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2"/>
      <c r="P290" s="381" t="s">
        <v>389</v>
      </c>
      <c r="Q290" s="357"/>
      <c r="R290" s="357"/>
      <c r="S290" s="357"/>
      <c r="T290" s="357"/>
      <c r="U290" s="357"/>
      <c r="V290" s="358"/>
      <c r="W290" s="39" t="s">
        <v>390</v>
      </c>
      <c r="X290" s="37"/>
      <c r="Y290" s="37"/>
      <c r="Z290" s="37">
        <f>IFERROR(Z23+Z30+Z37+Z45+Z50+Z54+Z58+Z63+Z69+Z75+Z80+Z86+Z97+Z103+Z112+Z116+Z120+Z126+Z132+Z138+Z143+Z148+Z153+Z158+Z165+Z173+Z177+Z183+Z190+Z196+Z204+Z209+Z214+Z220+Z226+Z232+Z238+Z244+Z248+Z256+Z261+Z267+Z283,"0")</f>
        <v>19.904780000000002</v>
      </c>
      <c r="AA290" s="279"/>
      <c r="AB290" s="279"/>
      <c r="AC290" s="279"/>
    </row>
    <row r="291" spans="1:32" ht="13.5" customHeight="1" thickBot="1" x14ac:dyDescent="0.25"/>
    <row r="292" spans="1:32" ht="27" customHeight="1" thickTop="1" thickBot="1" x14ac:dyDescent="0.25">
      <c r="A292" s="40" t="s">
        <v>391</v>
      </c>
      <c r="B292" s="273" t="s">
        <v>63</v>
      </c>
      <c r="C292" s="304" t="s">
        <v>75</v>
      </c>
      <c r="D292" s="378"/>
      <c r="E292" s="378"/>
      <c r="F292" s="378"/>
      <c r="G292" s="378"/>
      <c r="H292" s="378"/>
      <c r="I292" s="378"/>
      <c r="J292" s="378"/>
      <c r="K292" s="378"/>
      <c r="L292" s="378"/>
      <c r="M292" s="378"/>
      <c r="N292" s="378"/>
      <c r="O292" s="378"/>
      <c r="P292" s="378"/>
      <c r="Q292" s="378"/>
      <c r="R292" s="378"/>
      <c r="S292" s="378"/>
      <c r="T292" s="379"/>
      <c r="U292" s="273" t="s">
        <v>231</v>
      </c>
      <c r="V292" s="273" t="s">
        <v>240</v>
      </c>
      <c r="W292" s="304" t="s">
        <v>259</v>
      </c>
      <c r="X292" s="378"/>
      <c r="Y292" s="378"/>
      <c r="Z292" s="378"/>
      <c r="AA292" s="378"/>
      <c r="AB292" s="379"/>
      <c r="AC292" s="273" t="s">
        <v>316</v>
      </c>
      <c r="AD292" s="273" t="s">
        <v>321</v>
      </c>
      <c r="AE292" s="273" t="s">
        <v>325</v>
      </c>
      <c r="AF292" s="273" t="s">
        <v>333</v>
      </c>
    </row>
    <row r="293" spans="1:32" ht="14.25" customHeight="1" thickTop="1" x14ac:dyDescent="0.2">
      <c r="A293" s="350" t="s">
        <v>392</v>
      </c>
      <c r="B293" s="304" t="s">
        <v>63</v>
      </c>
      <c r="C293" s="304" t="s">
        <v>76</v>
      </c>
      <c r="D293" s="304" t="s">
        <v>87</v>
      </c>
      <c r="E293" s="304" t="s">
        <v>97</v>
      </c>
      <c r="F293" s="304" t="s">
        <v>108</v>
      </c>
      <c r="G293" s="304" t="s">
        <v>133</v>
      </c>
      <c r="H293" s="304" t="s">
        <v>140</v>
      </c>
      <c r="I293" s="304" t="s">
        <v>144</v>
      </c>
      <c r="J293" s="304" t="s">
        <v>152</v>
      </c>
      <c r="K293" s="304" t="s">
        <v>169</v>
      </c>
      <c r="L293" s="304" t="s">
        <v>175</v>
      </c>
      <c r="M293" s="304" t="s">
        <v>195</v>
      </c>
      <c r="N293" s="274"/>
      <c r="O293" s="304" t="s">
        <v>203</v>
      </c>
      <c r="P293" s="304" t="s">
        <v>210</v>
      </c>
      <c r="Q293" s="304" t="s">
        <v>215</v>
      </c>
      <c r="R293" s="304" t="s">
        <v>219</v>
      </c>
      <c r="S293" s="304" t="s">
        <v>222</v>
      </c>
      <c r="T293" s="304" t="s">
        <v>227</v>
      </c>
      <c r="U293" s="304" t="s">
        <v>232</v>
      </c>
      <c r="V293" s="304" t="s">
        <v>241</v>
      </c>
      <c r="W293" s="304" t="s">
        <v>260</v>
      </c>
      <c r="X293" s="304" t="s">
        <v>276</v>
      </c>
      <c r="Y293" s="304" t="s">
        <v>283</v>
      </c>
      <c r="Z293" s="304" t="s">
        <v>294</v>
      </c>
      <c r="AA293" s="304" t="s">
        <v>299</v>
      </c>
      <c r="AB293" s="304" t="s">
        <v>310</v>
      </c>
      <c r="AC293" s="304" t="s">
        <v>317</v>
      </c>
      <c r="AD293" s="304" t="s">
        <v>322</v>
      </c>
      <c r="AE293" s="304" t="s">
        <v>326</v>
      </c>
      <c r="AF293" s="304" t="s">
        <v>333</v>
      </c>
    </row>
    <row r="294" spans="1:32" ht="13.5" customHeight="1" thickBot="1" x14ac:dyDescent="0.25">
      <c r="A294" s="351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274"/>
      <c r="O294" s="305"/>
      <c r="P294" s="305"/>
      <c r="Q294" s="305"/>
      <c r="R294" s="305"/>
      <c r="S294" s="305"/>
      <c r="T294" s="305"/>
      <c r="U294" s="305"/>
      <c r="V294" s="305"/>
      <c r="W294" s="305"/>
      <c r="X294" s="305"/>
      <c r="Y294" s="305"/>
      <c r="Z294" s="305"/>
      <c r="AA294" s="305"/>
      <c r="AB294" s="305"/>
      <c r="AC294" s="305"/>
      <c r="AD294" s="305"/>
      <c r="AE294" s="305"/>
      <c r="AF294" s="305"/>
    </row>
    <row r="295" spans="1:32" ht="18" customHeight="1" thickTop="1" thickBot="1" x14ac:dyDescent="0.25">
      <c r="A295" s="40" t="s">
        <v>393</v>
      </c>
      <c r="B295" s="46">
        <f>IFERROR(X22*H22,"0")</f>
        <v>0</v>
      </c>
      <c r="C295" s="46">
        <f>IFERROR(X28*H28,"0")+IFERROR(X29*H29,"0")</f>
        <v>84</v>
      </c>
      <c r="D295" s="46">
        <f>IFERROR(X34*H34,"0")+IFERROR(X35*H35,"0")+IFERROR(X36*H36,"0")</f>
        <v>201.59999999999997</v>
      </c>
      <c r="E295" s="46">
        <f>IFERROR(X41*H41,"0")+IFERROR(X42*H42,"0")+IFERROR(X43*H43,"0")+IFERROR(X44*H44,"0")</f>
        <v>0</v>
      </c>
      <c r="F295" s="46">
        <f>IFERROR(X49*H49,"0")+IFERROR(X53*H53,"0")+IFERROR(X57*H57,"0")+IFERROR(X61*H61,"0")+IFERROR(X62*H62,"0")+IFERROR(X66*H66,"0")+IFERROR(X67*H67,"0")+IFERROR(X68*H68,"0")</f>
        <v>0</v>
      </c>
      <c r="G295" s="46">
        <f>IFERROR(X73*H73,"0")+IFERROR(X74*H74,"0")</f>
        <v>240</v>
      </c>
      <c r="H295" s="46">
        <f>IFERROR(X79*H79,"0")</f>
        <v>50.4</v>
      </c>
      <c r="I295" s="46">
        <f>IFERROR(X84*H84,"0")+IFERROR(X85*H85,"0")</f>
        <v>352.8</v>
      </c>
      <c r="J295" s="46">
        <f>IFERROR(X90*H90,"0")+IFERROR(X91*H91,"0")+IFERROR(X92*H92,"0")+IFERROR(X93*H93,"0")+IFERROR(X94*H94,"0")+IFERROR(X95*H95,"0")+IFERROR(X96*H96,"0")</f>
        <v>564.48</v>
      </c>
      <c r="K295" s="46">
        <f>IFERROR(X101*H101,"0")+IFERROR(X102*H102,"0")</f>
        <v>80.64</v>
      </c>
      <c r="L295" s="46">
        <f>IFERROR(X107*H107,"0")+IFERROR(X108*H108,"0")+IFERROR(X109*H109,"0")+IFERROR(X110*H110,"0")+IFERROR(X111*H111,"0")+IFERROR(X115*H115,"0")+IFERROR(X119*H119,"0")</f>
        <v>489.6</v>
      </c>
      <c r="M295" s="46">
        <f>IFERROR(X124*H124,"0")+IFERROR(X125*H125,"0")</f>
        <v>504</v>
      </c>
      <c r="N295" s="274"/>
      <c r="O295" s="46">
        <f>IFERROR(X130*H130,"0")+IFERROR(X131*H131,"0")</f>
        <v>84</v>
      </c>
      <c r="P295" s="46">
        <f>IFERROR(X136*H136,"0")+IFERROR(X137*H137,"0")</f>
        <v>67.2</v>
      </c>
      <c r="Q295" s="46">
        <f>IFERROR(X142*H142,"0")</f>
        <v>0</v>
      </c>
      <c r="R295" s="46">
        <f>IFERROR(X147*H147,"0")</f>
        <v>0</v>
      </c>
      <c r="S295" s="46">
        <f>IFERROR(X152*H152,"0")</f>
        <v>0</v>
      </c>
      <c r="T295" s="46">
        <f>IFERROR(X157*H157,"0")</f>
        <v>23.52</v>
      </c>
      <c r="U295" s="46">
        <f>IFERROR(X163*H163,"0")+IFERROR(X164*H164,"0")</f>
        <v>120</v>
      </c>
      <c r="V295" s="46">
        <f>IFERROR(X170*H170,"0")+IFERROR(X171*H171,"0")+IFERROR(X172*H172,"0")+IFERROR(X176*H176,"0")</f>
        <v>336</v>
      </c>
      <c r="W295" s="46">
        <f>IFERROR(X182*H182,"0")+IFERROR(X186*H186,"0")+IFERROR(X187*H187,"0")+IFERROR(X188*H188,"0")+IFERROR(X189*H189,"0")</f>
        <v>38.64</v>
      </c>
      <c r="X295" s="46">
        <f>IFERROR(X194*H194,"0")+IFERROR(X195*H195,"0")</f>
        <v>0</v>
      </c>
      <c r="Y295" s="46">
        <f>IFERROR(X200*H200,"0")+IFERROR(X201*H201,"0")+IFERROR(X202*H202,"0")+IFERROR(X203*H203,"0")</f>
        <v>0</v>
      </c>
      <c r="Z295" s="46">
        <f>IFERROR(X208*H208,"0")</f>
        <v>600</v>
      </c>
      <c r="AA295" s="46">
        <f>IFERROR(X213*H213,"0")+IFERROR(X217*H217,"0")+IFERROR(X218*H218,"0")+IFERROR(X219*H219,"0")</f>
        <v>0</v>
      </c>
      <c r="AB295" s="46">
        <f>IFERROR(X224*H224,"0")+IFERROR(X225*H225,"0")</f>
        <v>0</v>
      </c>
      <c r="AC295" s="46">
        <f>IFERROR(X231*H231,"0")</f>
        <v>0</v>
      </c>
      <c r="AD295" s="46">
        <f>IFERROR(X237*H237,"0")</f>
        <v>0</v>
      </c>
      <c r="AE295" s="46">
        <f>IFERROR(X243*H243,"0")+IFERROR(X247*H247,"0")</f>
        <v>0</v>
      </c>
      <c r="AF295" s="46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1031.4000000000001</v>
      </c>
    </row>
    <row r="296" spans="1:32" ht="13.5" customHeight="1" thickTop="1" x14ac:dyDescent="0.2">
      <c r="C296" s="274"/>
    </row>
    <row r="297" spans="1:32" ht="19.5" customHeight="1" x14ac:dyDescent="0.2">
      <c r="A297" s="58" t="s">
        <v>394</v>
      </c>
      <c r="B297" s="58" t="s">
        <v>395</v>
      </c>
      <c r="C297" s="58" t="s">
        <v>396</v>
      </c>
    </row>
    <row r="298" spans="1:32" x14ac:dyDescent="0.2">
      <c r="A298" s="59">
        <f>SUMPRODUCT(--(BB:BB="ЗПФ"),--(W:W="кор"),H:H,Y:Y)+SUMPRODUCT(--(BB:BB="ЗПФ"),--(W:W="кг"),Y:Y)</f>
        <v>1651.2</v>
      </c>
      <c r="B298" s="60">
        <f>SUMPRODUCT(--(BB:BB="ПГП"),--(W:W="кор"),H:H,Y:Y)+SUMPRODUCT(--(BB:BB="ПГП"),--(W:W="кг"),Y:Y)</f>
        <v>3217.08</v>
      </c>
      <c r="C298" s="60">
        <f>SUMPRODUCT(--(BB:BB="КИЗ"),--(W:W="кор"),H:H,Y:Y)+SUMPRODUCT(--(BB:BB="КИЗ"),--(W:W="кг"),Y:Y)</f>
        <v>0</v>
      </c>
    </row>
  </sheetData>
  <sheetProtection algorithmName="SHA-512" hashValue="5kD+xQnVG/K/PcKmKGbTA3T/J5rteup37PbESOzHIF4TpipOvRJt0O5a1S3gPIM2TalCSysgWw/WCz1Fw+1+wA==" saltValue="+5r9eo443AsYo3dUYMJYH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3">
    <mergeCell ref="AB293:AB294"/>
    <mergeCell ref="A21:Z21"/>
    <mergeCell ref="A129:Z129"/>
    <mergeCell ref="D42:E42"/>
    <mergeCell ref="A181:Z181"/>
    <mergeCell ref="D17:E18"/>
    <mergeCell ref="P202:T202"/>
    <mergeCell ref="X17:X18"/>
    <mergeCell ref="A52:Z52"/>
    <mergeCell ref="D110:E110"/>
    <mergeCell ref="D44:E44"/>
    <mergeCell ref="E293:E294"/>
    <mergeCell ref="G293:G294"/>
    <mergeCell ref="D237:E237"/>
    <mergeCell ref="A39:Z39"/>
    <mergeCell ref="I293:I294"/>
    <mergeCell ref="P285:V285"/>
    <mergeCell ref="P85:T85"/>
    <mergeCell ref="D266:E266"/>
    <mergeCell ref="D95:E95"/>
    <mergeCell ref="D57:E57"/>
    <mergeCell ref="P124:T124"/>
    <mergeCell ref="P138:V138"/>
    <mergeCell ref="P76:V76"/>
    <mergeCell ref="A128:Z128"/>
    <mergeCell ref="P218:T218"/>
    <mergeCell ref="P69:V69"/>
    <mergeCell ref="Z293:Z294"/>
    <mergeCell ref="A192:Z192"/>
    <mergeCell ref="AA293:AA294"/>
    <mergeCell ref="D265:E265"/>
    <mergeCell ref="AC293:AC294"/>
    <mergeCell ref="A20:Z20"/>
    <mergeCell ref="P110:T110"/>
    <mergeCell ref="D218:E218"/>
    <mergeCell ref="P197:V197"/>
    <mergeCell ref="D247:E247"/>
    <mergeCell ref="P289:V289"/>
    <mergeCell ref="A114:Z114"/>
    <mergeCell ref="P239:V239"/>
    <mergeCell ref="D276:E276"/>
    <mergeCell ref="D170:E170"/>
    <mergeCell ref="P132:V132"/>
    <mergeCell ref="A58:O59"/>
    <mergeCell ref="D49:E49"/>
    <mergeCell ref="P290:V290"/>
    <mergeCell ref="D278:E278"/>
    <mergeCell ref="D163:E163"/>
    <mergeCell ref="D107:E107"/>
    <mergeCell ref="P136:T136"/>
    <mergeCell ref="H293:H294"/>
    <mergeCell ref="D171:E171"/>
    <mergeCell ref="P200:T20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N17:N18"/>
    <mergeCell ref="F17:F18"/>
    <mergeCell ref="Q5:R5"/>
    <mergeCell ref="Q6:R6"/>
    <mergeCell ref="D102:E102"/>
    <mergeCell ref="P81:V81"/>
    <mergeCell ref="A33:Z33"/>
    <mergeCell ref="A126:O127"/>
    <mergeCell ref="P23:V23"/>
    <mergeCell ref="V12:W12"/>
    <mergeCell ref="U17:V17"/>
    <mergeCell ref="P2:W3"/>
    <mergeCell ref="A244:O245"/>
    <mergeCell ref="D35:E35"/>
    <mergeCell ref="A23:O24"/>
    <mergeCell ref="D10:E10"/>
    <mergeCell ref="F10:G10"/>
    <mergeCell ref="D34:E34"/>
    <mergeCell ref="D243:E243"/>
    <mergeCell ref="D270:E270"/>
    <mergeCell ref="P205:V205"/>
    <mergeCell ref="A236:Z236"/>
    <mergeCell ref="P253:T253"/>
    <mergeCell ref="A223:Z223"/>
    <mergeCell ref="P243:T243"/>
    <mergeCell ref="A269:Z269"/>
    <mergeCell ref="P210:V210"/>
    <mergeCell ref="A206:Z206"/>
    <mergeCell ref="Y17:Y18"/>
    <mergeCell ref="A8:C8"/>
    <mergeCell ref="A10:C10"/>
    <mergeCell ref="S293:S294"/>
    <mergeCell ref="P270:T270"/>
    <mergeCell ref="D213:E213"/>
    <mergeCell ref="U293:U294"/>
    <mergeCell ref="P49:T49"/>
    <mergeCell ref="P284:V284"/>
    <mergeCell ref="P36:T36"/>
    <mergeCell ref="P278:T278"/>
    <mergeCell ref="P107:T107"/>
    <mergeCell ref="P101:T101"/>
    <mergeCell ref="P63:V63"/>
    <mergeCell ref="A246:Z246"/>
    <mergeCell ref="P50:V50"/>
    <mergeCell ref="A103:O104"/>
    <mergeCell ref="P286:V286"/>
    <mergeCell ref="P174:V174"/>
    <mergeCell ref="A175:Z175"/>
    <mergeCell ref="A235:Z235"/>
    <mergeCell ref="P102:T102"/>
    <mergeCell ref="A185:Z185"/>
    <mergeCell ref="P287:V287"/>
    <mergeCell ref="A106:Z106"/>
    <mergeCell ref="D164:E164"/>
    <mergeCell ref="R293:R294"/>
    <mergeCell ref="A9:C9"/>
    <mergeCell ref="P125:T125"/>
    <mergeCell ref="D202:E202"/>
    <mergeCell ref="A179:Z179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P201:T201"/>
    <mergeCell ref="P176:T176"/>
    <mergeCell ref="D84:E84"/>
    <mergeCell ref="P41:T41"/>
    <mergeCell ref="D22:E22"/>
    <mergeCell ref="A222:Z222"/>
    <mergeCell ref="P34:T34"/>
    <mergeCell ref="M17:M18"/>
    <mergeCell ref="O17:O18"/>
    <mergeCell ref="P62:T62"/>
    <mergeCell ref="H5:M5"/>
    <mergeCell ref="A56:Z56"/>
    <mergeCell ref="T293:T294"/>
    <mergeCell ref="A27:Z27"/>
    <mergeCell ref="P158:V158"/>
    <mergeCell ref="P31:V31"/>
    <mergeCell ref="P225:T225"/>
    <mergeCell ref="D6:M6"/>
    <mergeCell ref="A75:O76"/>
    <mergeCell ref="A86:O87"/>
    <mergeCell ref="P93:T93"/>
    <mergeCell ref="P164:T164"/>
    <mergeCell ref="D85:E85"/>
    <mergeCell ref="P120:V120"/>
    <mergeCell ref="A230:Z230"/>
    <mergeCell ref="P35:T35"/>
    <mergeCell ref="G17:G18"/>
    <mergeCell ref="P184:V184"/>
    <mergeCell ref="A167:Z167"/>
    <mergeCell ref="P121:V121"/>
    <mergeCell ref="P188:T188"/>
    <mergeCell ref="A207:Z207"/>
    <mergeCell ref="A169:Z169"/>
    <mergeCell ref="P148:V148"/>
    <mergeCell ref="V6:W9"/>
    <mergeCell ref="A112:O113"/>
    <mergeCell ref="AD293:AD294"/>
    <mergeCell ref="P109:T109"/>
    <mergeCell ref="P274:T274"/>
    <mergeCell ref="D186:E186"/>
    <mergeCell ref="A226:O227"/>
    <mergeCell ref="D217:E217"/>
    <mergeCell ref="P84:T84"/>
    <mergeCell ref="P22:T22"/>
    <mergeCell ref="A88:Z88"/>
    <mergeCell ref="P54:V54"/>
    <mergeCell ref="D194:E194"/>
    <mergeCell ref="Z17:Z18"/>
    <mergeCell ref="P173:V173"/>
    <mergeCell ref="AB17:AB18"/>
    <mergeCell ref="A212:Z212"/>
    <mergeCell ref="P130:T130"/>
    <mergeCell ref="D136:E136"/>
    <mergeCell ref="P282:T282"/>
    <mergeCell ref="P111:T111"/>
    <mergeCell ref="D225:E225"/>
    <mergeCell ref="P61:T61"/>
    <mergeCell ref="D200:E200"/>
    <mergeCell ref="H10:M10"/>
    <mergeCell ref="AA17:AA18"/>
    <mergeCell ref="AC17:AC18"/>
    <mergeCell ref="A122:Z122"/>
    <mergeCell ref="P279:T279"/>
    <mergeCell ref="P108:T108"/>
    <mergeCell ref="P209:V209"/>
    <mergeCell ref="A72:Z72"/>
    <mergeCell ref="P254:T254"/>
    <mergeCell ref="A199:Z199"/>
    <mergeCell ref="P262:V262"/>
    <mergeCell ref="P268:V268"/>
    <mergeCell ref="P247:T247"/>
    <mergeCell ref="P276:T276"/>
    <mergeCell ref="D279:E279"/>
    <mergeCell ref="D271:E271"/>
    <mergeCell ref="J9:M9"/>
    <mergeCell ref="A283:O284"/>
    <mergeCell ref="D62:E62"/>
    <mergeCell ref="D176:E176"/>
    <mergeCell ref="P220:V220"/>
    <mergeCell ref="P86:V86"/>
    <mergeCell ref="P249:V249"/>
    <mergeCell ref="J293:J294"/>
    <mergeCell ref="L293:L294"/>
    <mergeCell ref="P221:V221"/>
    <mergeCell ref="P215:V215"/>
    <mergeCell ref="A40:Z40"/>
    <mergeCell ref="A211:Z211"/>
    <mergeCell ref="D203:E203"/>
    <mergeCell ref="P165:V165"/>
    <mergeCell ref="P30:V30"/>
    <mergeCell ref="A82:Z82"/>
    <mergeCell ref="P96:T96"/>
    <mergeCell ref="H17:H18"/>
    <mergeCell ref="A220:O221"/>
    <mergeCell ref="A146:Z146"/>
    <mergeCell ref="P90:T90"/>
    <mergeCell ref="P217:T217"/>
    <mergeCell ref="P104:V104"/>
    <mergeCell ref="AF293:AF294"/>
    <mergeCell ref="D201:E201"/>
    <mergeCell ref="D68:E68"/>
    <mergeCell ref="A204:O205"/>
    <mergeCell ref="D188:E188"/>
    <mergeCell ref="P126:V126"/>
    <mergeCell ref="P224:T224"/>
    <mergeCell ref="P260:T260"/>
    <mergeCell ref="D172:E172"/>
    <mergeCell ref="A143:O144"/>
    <mergeCell ref="P227:V227"/>
    <mergeCell ref="P244:V244"/>
    <mergeCell ref="AE293:AE294"/>
    <mergeCell ref="P115:T115"/>
    <mergeCell ref="D254:E254"/>
    <mergeCell ref="A232:O233"/>
    <mergeCell ref="A153:O154"/>
    <mergeCell ref="A193:Z193"/>
    <mergeCell ref="D125:E125"/>
    <mergeCell ref="A198:Z198"/>
    <mergeCell ref="A252:Z252"/>
    <mergeCell ref="P91:T91"/>
    <mergeCell ref="K293:K294"/>
    <mergeCell ref="D273:E273"/>
    <mergeCell ref="T5:U5"/>
    <mergeCell ref="D119:E119"/>
    <mergeCell ref="V5:W5"/>
    <mergeCell ref="P203:T203"/>
    <mergeCell ref="A48:Z48"/>
    <mergeCell ref="D282:E282"/>
    <mergeCell ref="D111:E111"/>
    <mergeCell ref="Q8:R8"/>
    <mergeCell ref="M293:M294"/>
    <mergeCell ref="W292:AB292"/>
    <mergeCell ref="D275:E275"/>
    <mergeCell ref="D219:E219"/>
    <mergeCell ref="T6:U9"/>
    <mergeCell ref="A30:O31"/>
    <mergeCell ref="Q10:R10"/>
    <mergeCell ref="D41:E41"/>
    <mergeCell ref="D277:E277"/>
    <mergeCell ref="P256:V256"/>
    <mergeCell ref="D43:E43"/>
    <mergeCell ref="P149:V149"/>
    <mergeCell ref="A145:Z145"/>
    <mergeCell ref="D137:E137"/>
    <mergeCell ref="P80:V80"/>
    <mergeCell ref="D74:E74"/>
    <mergeCell ref="P43:T43"/>
    <mergeCell ref="D157:E157"/>
    <mergeCell ref="W293:W294"/>
    <mergeCell ref="Y293:Y294"/>
    <mergeCell ref="A12:M12"/>
    <mergeCell ref="A180:Z180"/>
    <mergeCell ref="A240:Z240"/>
    <mergeCell ref="P74:T74"/>
    <mergeCell ref="A19:Z19"/>
    <mergeCell ref="D182:E182"/>
    <mergeCell ref="A14:M14"/>
    <mergeCell ref="D280:E280"/>
    <mergeCell ref="P163:T163"/>
    <mergeCell ref="D109:E109"/>
    <mergeCell ref="D130:E130"/>
    <mergeCell ref="D36:E36"/>
    <mergeCell ref="P58:V58"/>
    <mergeCell ref="A13:M13"/>
    <mergeCell ref="D61:E61"/>
    <mergeCell ref="A15:M15"/>
    <mergeCell ref="A54:O55"/>
    <mergeCell ref="A50:O51"/>
    <mergeCell ref="A80:O81"/>
    <mergeCell ref="A160:Z160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A183:O184"/>
    <mergeCell ref="P53:T53"/>
    <mergeCell ref="F9:G9"/>
    <mergeCell ref="A47:Z47"/>
    <mergeCell ref="P68:T68"/>
    <mergeCell ref="A134:Z134"/>
    <mergeCell ref="P75:V75"/>
    <mergeCell ref="D96:E96"/>
    <mergeCell ref="A162:Z162"/>
    <mergeCell ref="A138:O139"/>
    <mergeCell ref="P15:T16"/>
    <mergeCell ref="A132:O133"/>
    <mergeCell ref="A6:C6"/>
    <mergeCell ref="P142:T142"/>
    <mergeCell ref="A161:Z161"/>
    <mergeCell ref="D115:E115"/>
    <mergeCell ref="P182:T182"/>
    <mergeCell ref="V293:V294"/>
    <mergeCell ref="P280:T280"/>
    <mergeCell ref="D90:E90"/>
    <mergeCell ref="X293:X294"/>
    <mergeCell ref="Q12:R12"/>
    <mergeCell ref="P196:V196"/>
    <mergeCell ref="A261:O262"/>
    <mergeCell ref="P119:T119"/>
    <mergeCell ref="P183:V183"/>
    <mergeCell ref="P133:V133"/>
    <mergeCell ref="P127:V127"/>
    <mergeCell ref="A123:Z123"/>
    <mergeCell ref="A250:Z250"/>
    <mergeCell ref="A248:O249"/>
    <mergeCell ref="A263:Z263"/>
    <mergeCell ref="P238:V238"/>
    <mergeCell ref="P264:T264"/>
    <mergeCell ref="P204:V204"/>
    <mergeCell ref="B293:B294"/>
    <mergeCell ref="I17:I18"/>
    <mergeCell ref="P189:T189"/>
    <mergeCell ref="P281:T281"/>
    <mergeCell ref="A293:A294"/>
    <mergeCell ref="C293:C294"/>
    <mergeCell ref="P178:V178"/>
    <mergeCell ref="A177:O178"/>
    <mergeCell ref="P214:V214"/>
    <mergeCell ref="Q9:R9"/>
    <mergeCell ref="P267:V267"/>
    <mergeCell ref="D255:E255"/>
    <mergeCell ref="A32:Z32"/>
    <mergeCell ref="A37:O38"/>
    <mergeCell ref="Q11:R11"/>
    <mergeCell ref="D260:E260"/>
    <mergeCell ref="D293:D294"/>
    <mergeCell ref="P208:T208"/>
    <mergeCell ref="P219:T219"/>
    <mergeCell ref="D91:E91"/>
    <mergeCell ref="P272:T272"/>
    <mergeCell ref="A69:O70"/>
    <mergeCell ref="A196:O197"/>
    <mergeCell ref="A267:O268"/>
    <mergeCell ref="C292:T292"/>
    <mergeCell ref="P293:P294"/>
    <mergeCell ref="D147:E147"/>
    <mergeCell ref="D274:E274"/>
    <mergeCell ref="A105:Z105"/>
    <mergeCell ref="D224:E224"/>
    <mergeCell ref="A26:Z26"/>
    <mergeCell ref="P59:V59"/>
    <mergeCell ref="P190:V190"/>
    <mergeCell ref="D1:F1"/>
    <mergeCell ref="A242:Z242"/>
    <mergeCell ref="A71:Z71"/>
    <mergeCell ref="P46:V46"/>
    <mergeCell ref="A234:Z234"/>
    <mergeCell ref="J17:J18"/>
    <mergeCell ref="L17:L18"/>
    <mergeCell ref="P255:T255"/>
    <mergeCell ref="A100:Z100"/>
    <mergeCell ref="P112:V112"/>
    <mergeCell ref="A116:O117"/>
    <mergeCell ref="A229:Z229"/>
    <mergeCell ref="P17:T18"/>
    <mergeCell ref="A77:Z77"/>
    <mergeCell ref="P194:T194"/>
    <mergeCell ref="P131:T131"/>
    <mergeCell ref="H1:Q1"/>
    <mergeCell ref="A99:Z99"/>
    <mergeCell ref="D259:E259"/>
    <mergeCell ref="D28:E28"/>
    <mergeCell ref="P257:V257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98:V98"/>
    <mergeCell ref="P259:T259"/>
    <mergeCell ref="P177:V177"/>
    <mergeCell ref="P226:V226"/>
    <mergeCell ref="A216:Z216"/>
    <mergeCell ref="A89:Z89"/>
    <mergeCell ref="P187:T187"/>
    <mergeCell ref="D108:E108"/>
    <mergeCell ref="A168:Z168"/>
    <mergeCell ref="P139:V139"/>
    <mergeCell ref="O293:O294"/>
    <mergeCell ref="P154:V154"/>
    <mergeCell ref="Q293:Q294"/>
    <mergeCell ref="A150:Z150"/>
    <mergeCell ref="D142:E142"/>
    <mergeCell ref="A120:O121"/>
    <mergeCell ref="D7:M7"/>
    <mergeCell ref="D79:E79"/>
    <mergeCell ref="P92:T92"/>
    <mergeCell ref="A209:O210"/>
    <mergeCell ref="P29:T29"/>
    <mergeCell ref="A97:O98"/>
    <mergeCell ref="P271:T271"/>
    <mergeCell ref="P265:T265"/>
    <mergeCell ref="P94:T94"/>
    <mergeCell ref="D208:E208"/>
    <mergeCell ref="D8:M8"/>
    <mergeCell ref="P44:T44"/>
    <mergeCell ref="P237:T237"/>
    <mergeCell ref="A148:O149"/>
    <mergeCell ref="A241:Z241"/>
    <mergeCell ref="P45:V45"/>
    <mergeCell ref="A228:Z228"/>
    <mergeCell ref="P266:T266"/>
    <mergeCell ref="R1:T1"/>
    <mergeCell ref="F293:F294"/>
    <mergeCell ref="P152:T152"/>
    <mergeCell ref="D73:E73"/>
    <mergeCell ref="P166:V166"/>
    <mergeCell ref="A258:Z258"/>
    <mergeCell ref="P233:V233"/>
    <mergeCell ref="P37:V37"/>
    <mergeCell ref="A63:O64"/>
    <mergeCell ref="P275:T275"/>
    <mergeCell ref="B17:B18"/>
    <mergeCell ref="P143:V143"/>
    <mergeCell ref="P248:V248"/>
    <mergeCell ref="D131:E131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253:E253"/>
    <mergeCell ref="H9:I9"/>
    <mergeCell ref="P24:V24"/>
    <mergeCell ref="D281:E281"/>
    <mergeCell ref="A256:O257"/>
    <mergeCell ref="A78:Z78"/>
    <mergeCell ref="P153:V153"/>
    <mergeCell ref="A65:Z65"/>
    <mergeCell ref="A45:O46"/>
    <mergeCell ref="P157:T157"/>
    <mergeCell ref="P213:T213"/>
    <mergeCell ref="P172:T172"/>
    <mergeCell ref="A158:O159"/>
    <mergeCell ref="P28:T28"/>
    <mergeCell ref="D53:E53"/>
    <mergeCell ref="P232:V232"/>
    <mergeCell ref="P159:V159"/>
    <mergeCell ref="P147:T147"/>
    <mergeCell ref="W17:W18"/>
    <mergeCell ref="P261:V261"/>
    <mergeCell ref="A151:Z151"/>
    <mergeCell ref="P95:T95"/>
    <mergeCell ref="P38:V38"/>
    <mergeCell ref="P273:T273"/>
    <mergeCell ref="D272:E272"/>
    <mergeCell ref="A285:O290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P245:V245"/>
    <mergeCell ref="D264:E264"/>
    <mergeCell ref="P277:T277"/>
    <mergeCell ref="D93:E93"/>
    <mergeCell ref="A251:Z251"/>
    <mergeCell ref="P288:V288"/>
    <mergeCell ref="A141:Z141"/>
    <mergeCell ref="A135:Z135"/>
    <mergeCell ref="P283:V28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94 X119 X136 X152 X163 X176 X187 X189 X194:X195 X200 X202 X213 X217:X219 X224:X225 X231 X237 X243 X247 X253:X255 X260 X266 X270 X276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3 X95:X96 X101:X102 X107:X111 X115 X124 X130:X131 X137 X142 X147 X157 X164 X170:X172 X182 X186 X188 X201 X203 X208 X259 X264:X265 X271:X273 X27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5 X274" xr:uid="{00000000-0002-0000-0000-000013000000}">
      <formula1>IF(AK125&gt;0,OR(X125=0,AND(IF(X125-AK125&gt;=0,TRUE,FALSE),X125&gt;0,IF(X125/J125=ROUND(X125/J125,0),TRUE,FALSE))),FALSE)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397</v>
      </c>
      <c r="H1" s="52"/>
    </row>
    <row r="3" spans="2:8" x14ac:dyDescent="0.2">
      <c r="B3" s="47" t="s">
        <v>398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399</v>
      </c>
      <c r="D6" s="47" t="s">
        <v>400</v>
      </c>
      <c r="E6" s="47"/>
    </row>
    <row r="8" spans="2:8" x14ac:dyDescent="0.2">
      <c r="B8" s="47" t="s">
        <v>19</v>
      </c>
      <c r="C8" s="47" t="s">
        <v>399</v>
      </c>
      <c r="D8" s="47"/>
      <c r="E8" s="47"/>
    </row>
    <row r="10" spans="2:8" x14ac:dyDescent="0.2">
      <c r="B10" s="47" t="s">
        <v>401</v>
      </c>
      <c r="C10" s="47"/>
      <c r="D10" s="47"/>
      <c r="E10" s="47"/>
    </row>
    <row r="11" spans="2:8" x14ac:dyDescent="0.2">
      <c r="B11" s="47" t="s">
        <v>402</v>
      </c>
      <c r="C11" s="47"/>
      <c r="D11" s="47"/>
      <c r="E11" s="47"/>
    </row>
    <row r="12" spans="2:8" x14ac:dyDescent="0.2">
      <c r="B12" s="47" t="s">
        <v>403</v>
      </c>
      <c r="C12" s="47"/>
      <c r="D12" s="47"/>
      <c r="E12" s="47"/>
    </row>
    <row r="13" spans="2:8" x14ac:dyDescent="0.2">
      <c r="B13" s="47" t="s">
        <v>404</v>
      </c>
      <c r="C13" s="47"/>
      <c r="D13" s="47"/>
      <c r="E13" s="47"/>
    </row>
    <row r="14" spans="2:8" x14ac:dyDescent="0.2">
      <c r="B14" s="47" t="s">
        <v>405</v>
      </c>
      <c r="C14" s="47"/>
      <c r="D14" s="47"/>
      <c r="E14" s="47"/>
    </row>
    <row r="15" spans="2:8" x14ac:dyDescent="0.2">
      <c r="B15" s="47" t="s">
        <v>406</v>
      </c>
      <c r="C15" s="47"/>
      <c r="D15" s="47"/>
      <c r="E15" s="47"/>
    </row>
    <row r="16" spans="2:8" x14ac:dyDescent="0.2">
      <c r="B16" s="47" t="s">
        <v>407</v>
      </c>
      <c r="C16" s="47"/>
      <c r="D16" s="47"/>
      <c r="E16" s="47"/>
    </row>
    <row r="17" spans="2:5" x14ac:dyDescent="0.2">
      <c r="B17" s="47" t="s">
        <v>408</v>
      </c>
      <c r="C17" s="47"/>
      <c r="D17" s="47"/>
      <c r="E17" s="47"/>
    </row>
    <row r="18" spans="2:5" x14ac:dyDescent="0.2">
      <c r="B18" s="47" t="s">
        <v>409</v>
      </c>
      <c r="C18" s="47"/>
      <c r="D18" s="47"/>
      <c r="E18" s="47"/>
    </row>
    <row r="19" spans="2:5" x14ac:dyDescent="0.2">
      <c r="B19" s="47" t="s">
        <v>410</v>
      </c>
      <c r="C19" s="47"/>
      <c r="D19" s="47"/>
      <c r="E19" s="47"/>
    </row>
    <row r="20" spans="2:5" x14ac:dyDescent="0.2">
      <c r="B20" s="47" t="s">
        <v>411</v>
      </c>
      <c r="C20" s="47"/>
      <c r="D20" s="47"/>
      <c r="E20" s="47"/>
    </row>
  </sheetData>
  <sheetProtection algorithmName="SHA-512" hashValue="s/VDsmMcLvPl7nJioQOiG/DsVAJ746oliUu/lvtC5tKrLzhqo5nWllepYXBYinG82HD5oCL9/BIInXrucaU6JQ==" saltValue="ZCMRpd+t4uUTGqe7EcuD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433</vt:i4>
      </vt:variant>
    </vt:vector>
  </HeadingPairs>
  <TitlesOfParts>
    <vt:vector size="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2025-09-26T09:50:33Z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