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3BE4800D-9E62-4B78-A5ED-B9A2A8ED97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P270" i="1"/>
  <c r="Y268" i="1"/>
  <c r="X268" i="1"/>
  <c r="Z267" i="1"/>
  <c r="X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Y113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Z103" i="1" s="1"/>
  <c r="Y101" i="1"/>
  <c r="Y104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7" i="1" s="1"/>
  <c r="Y90" i="1"/>
  <c r="Y97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0" i="1"/>
  <c r="Y289" i="1" s="1"/>
  <c r="Y37" i="1"/>
  <c r="Y46" i="1"/>
  <c r="Y51" i="1"/>
  <c r="Y55" i="1"/>
  <c r="Y59" i="1"/>
  <c r="Y63" i="1"/>
  <c r="Y69" i="1"/>
  <c r="Y76" i="1"/>
  <c r="Y81" i="1"/>
  <c r="Y86" i="1"/>
  <c r="Y98" i="1"/>
  <c r="Y103" i="1"/>
  <c r="Y112" i="1"/>
  <c r="Y121" i="1"/>
  <c r="Y126" i="1"/>
  <c r="Y133" i="1"/>
  <c r="Y138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F9" i="1"/>
  <c r="J9" i="1"/>
  <c r="BN22" i="1"/>
  <c r="BP22" i="1"/>
  <c r="X285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4" i="1"/>
  <c r="BN96" i="1"/>
  <c r="BN101" i="1"/>
  <c r="BP101" i="1"/>
  <c r="BN108" i="1"/>
  <c r="BN110" i="1"/>
  <c r="BN119" i="1"/>
  <c r="BP119" i="1"/>
  <c r="BN124" i="1"/>
  <c r="BP124" i="1"/>
  <c r="BN131" i="1"/>
  <c r="BN136" i="1"/>
  <c r="BP136" i="1"/>
  <c r="BN163" i="1"/>
  <c r="BP163" i="1"/>
  <c r="BP164" i="1"/>
  <c r="BN164" i="1"/>
  <c r="Y174" i="1"/>
  <c r="Y183" i="1"/>
  <c r="BP182" i="1"/>
  <c r="BN182" i="1"/>
  <c r="Z190" i="1"/>
  <c r="Z290" i="1" s="1"/>
  <c r="Y196" i="1"/>
  <c r="Y197" i="1"/>
  <c r="Y205" i="1"/>
  <c r="BP200" i="1"/>
  <c r="BN200" i="1"/>
  <c r="BP202" i="1"/>
  <c r="BN202" i="1"/>
  <c r="Y204" i="1"/>
  <c r="Y209" i="1"/>
  <c r="BP208" i="1"/>
  <c r="BN208" i="1"/>
  <c r="Y215" i="1"/>
  <c r="Y220" i="1"/>
  <c r="BP217" i="1"/>
  <c r="BN217" i="1"/>
  <c r="BP219" i="1"/>
  <c r="BN219" i="1"/>
  <c r="Z226" i="1"/>
  <c r="Y257" i="1"/>
  <c r="Y261" i="1"/>
  <c r="Y262" i="1"/>
  <c r="Y267" i="1"/>
  <c r="BP264" i="1"/>
  <c r="BN264" i="1"/>
  <c r="BP266" i="1"/>
  <c r="BN266" i="1"/>
  <c r="Y284" i="1"/>
  <c r="Y287" i="1" l="1"/>
  <c r="Y286" i="1"/>
  <c r="Y285" i="1"/>
  <c r="C298" i="1" l="1"/>
  <c r="Y288" i="1"/>
  <c r="A298" i="1" s="1"/>
  <c r="B298" i="1" l="1"/>
</calcChain>
</file>

<file path=xl/sharedStrings.xml><?xml version="1.0" encoding="utf-8"?>
<sst xmlns="http://schemas.openxmlformats.org/spreadsheetml/2006/main" count="1281" uniqueCount="412">
  <si>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</si>
  <si>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</si>
  <si>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</si>
  <si>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</si>
  <si>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</si>
  <si>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</si>
  <si>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</si>
  <si>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</si>
  <si>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</si>
  <si>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</si>
  <si>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</si>
  <si>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</si>
  <si>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</si>
  <si>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</si>
  <si>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</si>
  <si>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</si>
  <si>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</si>
  <si>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</si>
  <si>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</si>
  <si>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</si>
  <si>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</si>
  <si>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</si>
  <si>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</si>
  <si>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</si>
  <si>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</si>
  <si>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</si>
  <si>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</si>
  <si>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</si>
  <si>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</si>
  <si>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</si>
  <si>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</si>
  <si>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</si>
  <si>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</si>
  <si>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</si>
  <si>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</si>
  <si>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</si>
  <si>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</si>
  <si>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</si>
  <si>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</si>
  <si>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</si>
  <si>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</si>
  <si>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</si>
  <si>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</si>
  <si>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</si>
  <si>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</si>
  <si>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</si>
  <si>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</si>
  <si>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</si>
  <si>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</si>
  <si>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</si>
  <si>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</si>
  <si>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</si>
  <si>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</si>
  <si>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</si>
  <si>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</si>
  <si>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</si>
  <si>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</si>
  <si>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</si>
  <si>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</si>
  <si>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</si>
  <si>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</si>
  <si>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</si>
  <si>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</si>
  <si>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</si>
  <si>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</si>
  <si>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</si>
  <si>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</si>
  <si>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</si>
  <si>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</si>
  <si>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</si>
  <si>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</si>
  <si>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</si>
  <si>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</si>
  <si>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</si>
  <si>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</si>
  <si>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</si>
  <si>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</si>
  <si>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</si>
  <si>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</si>
  <si>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</si>
  <si>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</si>
  <si>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</si>
  <si>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</si>
  <si>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</si>
  <si>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</si>
  <si>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</si>
  <si>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</si>
  <si>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</si>
  <si>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</si>
  <si>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</si>
  <si>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</si>
  <si>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</si>
  <si>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</si>
  <si>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</si>
  <si>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</si>
  <si>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</si>
  <si>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</si>
  <si>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</si>
  <si>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</si>
  <si>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</si>
  <si>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</si>
  <si>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</si>
  <si>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</si>
  <si>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</si>
  <si>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</si>
  <si>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</si>
  <si>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</si>
  <si>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</si>
  <si>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</si>
  <si>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</si>
  <si>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</si>
  <si>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</si>
  <si>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</si>
  <si>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</si>
  <si>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</si>
  <si>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</si>
  <si>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</si>
  <si>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</si>
  <si>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</si>
  <si>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</si>
  <si>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</si>
  <si>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</si>
  <si>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</si>
  <si>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</si>
  <si>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</si>
  <si>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</si>
  <si>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</si>
  <si>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</si>
  <si>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</si>
  <si>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</si>
  <si>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</si>
  <si>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</si>
  <si>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</si>
  <si>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</si>
  <si>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</si>
  <si>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</si>
  <si>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</si>
  <si>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</si>
  <si>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</si>
  <si>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</si>
  <si>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</si>
  <si>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</si>
  <si>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</si>
  <si>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</si>
  <si>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</si>
  <si>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</si>
  <si>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</si>
  <si>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</si>
  <si>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</si>
  <si>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</si>
  <si>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</si>
  <si>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</si>
  <si>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</si>
  <si>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</si>
  <si>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</si>
  <si>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</si>
  <si>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</si>
  <si>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</si>
  <si>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</si>
  <si>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</si>
  <si>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</si>
  <si>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</si>
  <si>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P005044</t>
  </si>
  <si>
    <t>Снеки «Готовые чебупели сочные с мясом» Фикс.вес 0,24 ТМ «Горячая штучка»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</si>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</sst>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5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03"/>
      <c r="F1" s="303"/>
      <c r="G1" s="12" t="s">
        <v>1</v>
      </c>
      <c r="H1" s="332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6" t="s">
        <v>8</v>
      </c>
      <c r="B5" s="357"/>
      <c r="C5" s="358"/>
      <c r="D5" s="334"/>
      <c r="E5" s="335"/>
      <c r="F5" s="451" t="s">
        <v>9</v>
      </c>
      <c r="G5" s="358"/>
      <c r="H5" s="334"/>
      <c r="I5" s="417"/>
      <c r="J5" s="417"/>
      <c r="K5" s="417"/>
      <c r="L5" s="417"/>
      <c r="M5" s="335"/>
      <c r="N5" s="61"/>
      <c r="P5" s="24" t="s">
        <v>10</v>
      </c>
      <c r="Q5" s="457">
        <v>45922</v>
      </c>
      <c r="R5" s="355"/>
      <c r="T5" s="386" t="s">
        <v>11</v>
      </c>
      <c r="U5" s="282"/>
      <c r="V5" s="387" t="s">
        <v>12</v>
      </c>
      <c r="W5" s="355"/>
      <c r="AB5" s="51"/>
      <c r="AC5" s="51"/>
      <c r="AD5" s="51"/>
      <c r="AE5" s="51"/>
    </row>
    <row r="6" spans="1:32" s="270" customFormat="1" ht="24" customHeight="1" x14ac:dyDescent="0.2">
      <c r="A6" s="356" t="s">
        <v>13</v>
      </c>
      <c r="B6" s="357"/>
      <c r="C6" s="358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5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9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3" t="s">
        <v>19</v>
      </c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20</v>
      </c>
      <c r="Q8" s="362">
        <v>0.41666666666666669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8"/>
      <c r="E9" s="297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2"/>
      <c r="R9" s="353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8"/>
      <c r="E10" s="297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0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0"/>
      <c r="R10" s="39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4"/>
      <c r="R11" s="355"/>
      <c r="U11" s="24" t="s">
        <v>27</v>
      </c>
      <c r="V11" s="430" t="s">
        <v>28</v>
      </c>
      <c r="W11" s="353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58"/>
      <c r="N12" s="65"/>
      <c r="P12" s="24" t="s">
        <v>30</v>
      </c>
      <c r="Q12" s="362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58"/>
      <c r="N13" s="65"/>
      <c r="O13" s="26"/>
      <c r="P13" s="26" t="s">
        <v>32</v>
      </c>
      <c r="Q13" s="430"/>
      <c r="R13" s="35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5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5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8"/>
      <c r="N15" s="66"/>
      <c r="P15" s="374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5"/>
      <c r="Q16" s="375"/>
      <c r="R16" s="375"/>
      <c r="S16" s="375"/>
      <c r="T16" s="37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5" t="s">
        <v>38</v>
      </c>
      <c r="D17" s="308" t="s">
        <v>39</v>
      </c>
      <c r="E17" s="341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0"/>
      <c r="R17" s="340"/>
      <c r="S17" s="340"/>
      <c r="T17" s="341"/>
      <c r="U17" s="463" t="s">
        <v>51</v>
      </c>
      <c r="V17" s="358"/>
      <c r="W17" s="308" t="s">
        <v>52</v>
      </c>
      <c r="X17" s="308" t="s">
        <v>53</v>
      </c>
      <c r="Y17" s="464" t="s">
        <v>54</v>
      </c>
      <c r="Z17" s="415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2"/>
      <c r="E18" s="344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2"/>
      <c r="Q18" s="343"/>
      <c r="R18" s="343"/>
      <c r="S18" s="343"/>
      <c r="T18" s="344"/>
      <c r="U18" s="70" t="s">
        <v>61</v>
      </c>
      <c r="V18" s="70" t="s">
        <v>62</v>
      </c>
      <c r="W18" s="309"/>
      <c r="X18" s="309"/>
      <c r="Y18" s="465"/>
      <c r="Z18" s="416"/>
      <c r="AA18" s="402"/>
      <c r="AB18" s="402"/>
      <c r="AC18" s="402"/>
      <c r="AD18" s="448"/>
      <c r="AE18" s="449"/>
      <c r="AF18" s="450"/>
      <c r="AG18" s="69"/>
      <c r="BD18" s="68"/>
    </row>
    <row r="19" spans="1:68" ht="27.75" customHeight="1" x14ac:dyDescent="0.2">
      <c r="A19" s="328" t="s">
        <v>63</v>
      </c>
      <c r="B19" s="329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329"/>
      <c r="Z19" s="329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8" t="s">
        <v>75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29"/>
      <c r="Z25" s="329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0</v>
      </c>
      <c r="Y28" s="27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0</v>
      </c>
      <c r="Y30" s="278">
        <f>IFERROR(SUM(Y28:Y29),"0")</f>
        <v>0</v>
      </c>
      <c r="Z30" s="278">
        <f>IFERROR(IF(Z28="",0,Z28),"0")+IFERROR(IF(Z29="",0,Z29),"0")</f>
        <v>0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0</v>
      </c>
      <c r="Y31" s="278">
        <f>IFERROR(SUMPRODUCT(Y28:Y29*H28:H29),"0")</f>
        <v>0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3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0</v>
      </c>
      <c r="Y38" s="278">
        <f>IFERROR(SUMPRODUCT(Y34:Y36*H34:H36),"0")</f>
        <v>0</v>
      </c>
      <c r="Z38" s="37"/>
      <c r="AA38" s="279"/>
      <c r="AB38" s="279"/>
      <c r="AC38" s="279"/>
    </row>
    <row r="39" spans="1:68" ht="16.5" customHeight="1" x14ac:dyDescent="0.25">
      <c r="A39" s="314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3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0</v>
      </c>
      <c r="Y41" s="277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0</v>
      </c>
      <c r="Y42" s="277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0</v>
      </c>
      <c r="Y44" s="277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0</v>
      </c>
      <c r="Y45" s="278">
        <f>IFERROR(SUM(Y41:Y44),"0")</f>
        <v>0</v>
      </c>
      <c r="Z45" s="278">
        <f>IFERROR(IF(Z41="",0,Z41),"0")+IFERROR(IF(Z42="",0,Z42),"0")+IFERROR(IF(Z43="",0,Z43),"0")+IFERROR(IF(Z44="",0,Z44),"0")</f>
        <v>0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0</v>
      </c>
      <c r="Y46" s="278">
        <f>IFERROR(SUMPRODUCT(Y41:Y44*H41:H44),"0")</f>
        <v>0</v>
      </c>
      <c r="Z46" s="37"/>
      <c r="AA46" s="279"/>
      <c r="AB46" s="279"/>
      <c r="AC46" s="279"/>
    </row>
    <row r="47" spans="1:68" ht="16.5" customHeight="1" x14ac:dyDescent="0.25">
      <c r="A47" s="314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112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119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125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0</v>
      </c>
      <c r="Y67" s="277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7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0</v>
      </c>
      <c r="Y69" s="278">
        <f>IFERROR(SUM(Y66:Y68),"0")</f>
        <v>0</v>
      </c>
      <c r="Z69" s="278">
        <f>IFERROR(IF(Z66="",0,Z66),"0")+IFERROR(IF(Z67="",0,Z67),"0")+IFERROR(IF(Z68="",0,Z68),"0")</f>
        <v>0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0</v>
      </c>
      <c r="Y70" s="278">
        <f>IFERROR(SUMPRODUCT(Y66:Y68*H66:H68),"0")</f>
        <v>0</v>
      </c>
      <c r="Z70" s="37"/>
      <c r="AA70" s="279"/>
      <c r="AB70" s="279"/>
      <c r="AC70" s="279"/>
    </row>
    <row r="71" spans="1:68" ht="16.5" customHeight="1" x14ac:dyDescent="0.25">
      <c r="A71" s="314" t="s">
        <v>133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0</v>
      </c>
      <c r="Y74" s="277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0</v>
      </c>
      <c r="Y75" s="278">
        <f>IFERROR(SUM(Y73:Y74),"0")</f>
        <v>0</v>
      </c>
      <c r="Z75" s="278">
        <f>IFERROR(IF(Z73="",0,Z73),"0")+IFERROR(IF(Z74="",0,Z74),"0")</f>
        <v>0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0</v>
      </c>
      <c r="Y76" s="278">
        <f>IFERROR(SUMPRODUCT(Y73:Y74*H73:H74),"0")</f>
        <v>0</v>
      </c>
      <c r="Z76" s="37"/>
      <c r="AA76" s="279"/>
      <c r="AB76" s="279"/>
      <c r="AC76" s="279"/>
    </row>
    <row r="77" spans="1:68" ht="16.5" customHeight="1" x14ac:dyDescent="0.25">
      <c r="A77" s="314" t="s">
        <v>140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125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customHeight="1" x14ac:dyDescent="0.25">
      <c r="A82" s="314" t="s">
        <v>144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145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0</v>
      </c>
      <c r="Y84" s="277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0</v>
      </c>
      <c r="Y85" s="277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0</v>
      </c>
      <c r="Y86" s="278">
        <f>IFERROR(SUM(Y84:Y85),"0")</f>
        <v>0</v>
      </c>
      <c r="Z86" s="278">
        <f>IFERROR(IF(Z84="",0,Z84),"0")+IFERROR(IF(Z85="",0,Z85),"0")</f>
        <v>0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0</v>
      </c>
      <c r="Y87" s="278">
        <f>IFERROR(SUMPRODUCT(Y84:Y85*H84:H85),"0")</f>
        <v>0</v>
      </c>
      <c r="Z87" s="37"/>
      <c r="AA87" s="279"/>
      <c r="AB87" s="279"/>
      <c r="AC87" s="279"/>
    </row>
    <row r="88" spans="1:68" ht="16.5" customHeight="1" x14ac:dyDescent="0.25">
      <c r="A88" s="314" t="s">
        <v>152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125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0</v>
      </c>
      <c r="Y90" s="277">
        <f t="shared" ref="Y90:Y96" si="0">IFERROR(IF(X90="","",X90),"")</f>
        <v>0</v>
      </c>
      <c r="Z90" s="36">
        <f t="shared" ref="Z90:Z96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6" si="2">IFERROR(X90*I90,"0")</f>
        <v>0</v>
      </c>
      <c r="BN90" s="67">
        <f t="shared" ref="BN90:BN96" si="3">IFERROR(Y90*I90,"0")</f>
        <v>0</v>
      </c>
      <c r="BO90" s="67">
        <f t="shared" ref="BO90:BO96" si="4">IFERROR(X90/J90,"0")</f>
        <v>0</v>
      </c>
      <c r="BP90" s="67">
        <f t="shared" ref="BP90:BP96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0</v>
      </c>
      <c r="Y91" s="277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0</v>
      </c>
      <c r="Y93" s="277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160</v>
      </c>
      <c r="B94" s="54" t="s">
        <v>162</v>
      </c>
      <c r="C94" s="31">
        <v>4301135818</v>
      </c>
      <c r="D94" s="287">
        <v>4620207491010</v>
      </c>
      <c r="E94" s="288"/>
      <c r="F94" s="275">
        <v>0.24</v>
      </c>
      <c r="G94" s="32">
        <v>12</v>
      </c>
      <c r="H94" s="275">
        <v>2.88</v>
      </c>
      <c r="I94" s="275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2" t="s">
        <v>163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87">
        <v>4607111035028</v>
      </c>
      <c r="E95" s="288"/>
      <c r="F95" s="275">
        <v>0.48</v>
      </c>
      <c r="G95" s="32">
        <v>8</v>
      </c>
      <c r="H95" s="275">
        <v>3.84</v>
      </c>
      <c r="I95" s="275">
        <v>4.4488000000000003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31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143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166</v>
      </c>
      <c r="B96" s="54" t="s">
        <v>167</v>
      </c>
      <c r="C96" s="31">
        <v>4301135285</v>
      </c>
      <c r="D96" s="287">
        <v>4607111036407</v>
      </c>
      <c r="E96" s="288"/>
      <c r="F96" s="275">
        <v>0.3</v>
      </c>
      <c r="G96" s="32">
        <v>14</v>
      </c>
      <c r="H96" s="275">
        <v>4.2</v>
      </c>
      <c r="I96" s="275">
        <v>4.5292000000000003</v>
      </c>
      <c r="J96" s="32">
        <v>70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9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76">
        <v>0</v>
      </c>
      <c r="Y96" s="277">
        <f t="shared" si="0"/>
        <v>0</v>
      </c>
      <c r="Z96" s="36">
        <f t="shared" si="1"/>
        <v>0</v>
      </c>
      <c r="AA96" s="56"/>
      <c r="AB96" s="57"/>
      <c r="AC96" s="130" t="s">
        <v>168</v>
      </c>
      <c r="AG96" s="67"/>
      <c r="AJ96" s="71" t="s">
        <v>83</v>
      </c>
      <c r="AK96" s="71">
        <v>14</v>
      </c>
      <c r="BB96" s="131" t="s">
        <v>84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289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70</v>
      </c>
      <c r="X97" s="278">
        <f>IFERROR(SUM(X90:X96),"0")</f>
        <v>0</v>
      </c>
      <c r="Y97" s="278">
        <f>IFERROR(SUM(Y90:Y96),"0")</f>
        <v>0</v>
      </c>
      <c r="Z97" s="278">
        <f>IFERROR(IF(Z90="",0,Z90),"0")+IFERROR(IF(Z91="",0,Z91),"0")+IFERROR(IF(Z92="",0,Z92),"0")+IFERROR(IF(Z93="",0,Z93),"0")+IFERROR(IF(Z94="",0,Z94),"0")+IFERROR(IF(Z95="",0,Z95),"0")+IFERROR(IF(Z96="",0,Z96),"0")</f>
        <v>0</v>
      </c>
      <c r="AA97" s="279"/>
      <c r="AB97" s="279"/>
      <c r="AC97" s="279"/>
    </row>
    <row r="98" spans="1:68" x14ac:dyDescent="0.2">
      <c r="A98" s="281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90"/>
      <c r="P98" s="292" t="s">
        <v>73</v>
      </c>
      <c r="Q98" s="293"/>
      <c r="R98" s="293"/>
      <c r="S98" s="293"/>
      <c r="T98" s="293"/>
      <c r="U98" s="293"/>
      <c r="V98" s="294"/>
      <c r="W98" s="37" t="s">
        <v>74</v>
      </c>
      <c r="X98" s="278">
        <f>IFERROR(SUMPRODUCT(X90:X96*H90:H96),"0")</f>
        <v>0</v>
      </c>
      <c r="Y98" s="278">
        <f>IFERROR(SUMPRODUCT(Y90:Y96*H90:H96),"0")</f>
        <v>0</v>
      </c>
      <c r="Z98" s="37"/>
      <c r="AA98" s="279"/>
      <c r="AB98" s="279"/>
      <c r="AC98" s="279"/>
    </row>
    <row r="99" spans="1:68" ht="16.5" customHeight="1" x14ac:dyDescent="0.25">
      <c r="A99" s="314" t="s">
        <v>169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1"/>
      <c r="AB99" s="271"/>
      <c r="AC99" s="271"/>
    </row>
    <row r="100" spans="1:68" ht="14.25" customHeight="1" x14ac:dyDescent="0.25">
      <c r="A100" s="295" t="s">
        <v>119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72"/>
      <c r="AB100" s="272"/>
      <c r="AC100" s="272"/>
    </row>
    <row r="101" spans="1:68" ht="27" customHeight="1" x14ac:dyDescent="0.25">
      <c r="A101" s="54" t="s">
        <v>170</v>
      </c>
      <c r="B101" s="54" t="s">
        <v>171</v>
      </c>
      <c r="C101" s="31">
        <v>4301136070</v>
      </c>
      <c r="D101" s="287">
        <v>4607025784012</v>
      </c>
      <c r="E101" s="288"/>
      <c r="F101" s="275">
        <v>0.09</v>
      </c>
      <c r="G101" s="32">
        <v>24</v>
      </c>
      <c r="H101" s="275">
        <v>2.16</v>
      </c>
      <c r="I101" s="275">
        <v>2.4912000000000001</v>
      </c>
      <c r="J101" s="32">
        <v>126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4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172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173</v>
      </c>
      <c r="B102" s="54" t="s">
        <v>174</v>
      </c>
      <c r="C102" s="31">
        <v>4301136079</v>
      </c>
      <c r="D102" s="287">
        <v>4607025784319</v>
      </c>
      <c r="E102" s="288"/>
      <c r="F102" s="275">
        <v>0.36</v>
      </c>
      <c r="G102" s="32">
        <v>10</v>
      </c>
      <c r="H102" s="275">
        <v>3.6</v>
      </c>
      <c r="I102" s="275">
        <v>4.2439999999999998</v>
      </c>
      <c r="J102" s="32">
        <v>70</v>
      </c>
      <c r="K102" s="32" t="s">
        <v>80</v>
      </c>
      <c r="L102" s="32" t="s">
        <v>81</v>
      </c>
      <c r="M102" s="33" t="s">
        <v>69</v>
      </c>
      <c r="N102" s="33"/>
      <c r="O102" s="32">
        <v>180</v>
      </c>
      <c r="P102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76">
        <v>0</v>
      </c>
      <c r="Y102" s="277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143</v>
      </c>
      <c r="AG102" s="67"/>
      <c r="AJ102" s="71" t="s">
        <v>83</v>
      </c>
      <c r="AK102" s="71">
        <v>14</v>
      </c>
      <c r="BB102" s="135" t="s">
        <v>84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89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70</v>
      </c>
      <c r="X103" s="278">
        <f>IFERROR(SUM(X101:X102),"0")</f>
        <v>0</v>
      </c>
      <c r="Y103" s="278">
        <f>IFERROR(SUM(Y101:Y102),"0")</f>
        <v>0</v>
      </c>
      <c r="Z103" s="278">
        <f>IFERROR(IF(Z101="",0,Z101),"0")+IFERROR(IF(Z102="",0,Z102),"0")</f>
        <v>0</v>
      </c>
      <c r="AA103" s="279"/>
      <c r="AB103" s="279"/>
      <c r="AC103" s="279"/>
    </row>
    <row r="104" spans="1:68" x14ac:dyDescent="0.2">
      <c r="A104" s="281"/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90"/>
      <c r="P104" s="292" t="s">
        <v>73</v>
      </c>
      <c r="Q104" s="293"/>
      <c r="R104" s="293"/>
      <c r="S104" s="293"/>
      <c r="T104" s="293"/>
      <c r="U104" s="293"/>
      <c r="V104" s="294"/>
      <c r="W104" s="37" t="s">
        <v>74</v>
      </c>
      <c r="X104" s="278">
        <f>IFERROR(SUMPRODUCT(X101:X102*H101:H102),"0")</f>
        <v>0</v>
      </c>
      <c r="Y104" s="278">
        <f>IFERROR(SUMPRODUCT(Y101:Y102*H101:H102),"0")</f>
        <v>0</v>
      </c>
      <c r="Z104" s="37"/>
      <c r="AA104" s="279"/>
      <c r="AB104" s="279"/>
      <c r="AC104" s="279"/>
    </row>
    <row r="105" spans="1:68" ht="16.5" customHeight="1" x14ac:dyDescent="0.25">
      <c r="A105" s="314" t="s">
        <v>175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1"/>
      <c r="AB105" s="271"/>
      <c r="AC105" s="271"/>
    </row>
    <row r="106" spans="1:68" ht="14.25" customHeight="1" x14ac:dyDescent="0.25">
      <c r="A106" s="295" t="s">
        <v>64</v>
      </c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72"/>
      <c r="AB106" s="272"/>
      <c r="AC106" s="272"/>
    </row>
    <row r="107" spans="1:68" ht="27" customHeight="1" x14ac:dyDescent="0.25">
      <c r="A107" s="54" t="s">
        <v>176</v>
      </c>
      <c r="B107" s="54" t="s">
        <v>177</v>
      </c>
      <c r="C107" s="31">
        <v>4301071074</v>
      </c>
      <c r="D107" s="287">
        <v>4620207491157</v>
      </c>
      <c r="E107" s="288"/>
      <c r="F107" s="275">
        <v>0.7</v>
      </c>
      <c r="G107" s="32">
        <v>10</v>
      </c>
      <c r="H107" s="275">
        <v>7</v>
      </c>
      <c r="I107" s="275">
        <v>7.28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4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178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4301071051</v>
      </c>
      <c r="D108" s="287">
        <v>4607111039262</v>
      </c>
      <c r="E108" s="288"/>
      <c r="F108" s="275">
        <v>0.4</v>
      </c>
      <c r="G108" s="32">
        <v>16</v>
      </c>
      <c r="H108" s="275">
        <v>6.4</v>
      </c>
      <c r="I108" s="275">
        <v>6.7195999999999998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0</v>
      </c>
      <c r="Y108" s="277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4301071038</v>
      </c>
      <c r="D109" s="287">
        <v>4607111039248</v>
      </c>
      <c r="E109" s="288"/>
      <c r="F109" s="275">
        <v>0.7</v>
      </c>
      <c r="G109" s="32">
        <v>10</v>
      </c>
      <c r="H109" s="275">
        <v>7</v>
      </c>
      <c r="I109" s="275">
        <v>7.3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0</v>
      </c>
      <c r="Y109" s="277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4301071049</v>
      </c>
      <c r="D110" s="287">
        <v>4607111039293</v>
      </c>
      <c r="E110" s="288"/>
      <c r="F110" s="275">
        <v>0.4</v>
      </c>
      <c r="G110" s="32">
        <v>16</v>
      </c>
      <c r="H110" s="275">
        <v>6.4</v>
      </c>
      <c r="I110" s="275">
        <v>6.7195999999999998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0</v>
      </c>
      <c r="Y110" s="277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customHeight="1" x14ac:dyDescent="0.25">
      <c r="A111" s="54" t="s">
        <v>185</v>
      </c>
      <c r="B111" s="54" t="s">
        <v>186</v>
      </c>
      <c r="C111" s="31">
        <v>4301071039</v>
      </c>
      <c r="D111" s="287">
        <v>4607111039279</v>
      </c>
      <c r="E111" s="288"/>
      <c r="F111" s="275">
        <v>0.7</v>
      </c>
      <c r="G111" s="32">
        <v>10</v>
      </c>
      <c r="H111" s="275">
        <v>7</v>
      </c>
      <c r="I111" s="275">
        <v>7.3</v>
      </c>
      <c r="J111" s="32">
        <v>84</v>
      </c>
      <c r="K111" s="32" t="s">
        <v>67</v>
      </c>
      <c r="L111" s="32" t="s">
        <v>81</v>
      </c>
      <c r="M111" s="33" t="s">
        <v>69</v>
      </c>
      <c r="N111" s="33"/>
      <c r="O111" s="32">
        <v>180</v>
      </c>
      <c r="P111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0</v>
      </c>
      <c r="Y111" s="277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137</v>
      </c>
      <c r="AG111" s="67"/>
      <c r="AJ111" s="71" t="s">
        <v>83</v>
      </c>
      <c r="AK111" s="71">
        <v>12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IFERROR(SUM(X107:X111),"0")</f>
        <v>0</v>
      </c>
      <c r="Y112" s="278">
        <f>IFERROR(SUM(Y107:Y111),"0")</f>
        <v>0</v>
      </c>
      <c r="Z112" s="278">
        <f>IFERROR(IF(Z107="",0,Z107),"0")+IFERROR(IF(Z108="",0,Z108),"0")+IFERROR(IF(Z109="",0,Z109),"0")+IFERROR(IF(Z110="",0,Z110),"0")+IFERROR(IF(Z111="",0,Z111),"0")</f>
        <v>0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IFERROR(SUMPRODUCT(X107:X111*H107:H111),"0")</f>
        <v>0</v>
      </c>
      <c r="Y113" s="278">
        <f>IFERROR(SUMPRODUCT(Y107:Y111*H107:H111),"0")</f>
        <v>0</v>
      </c>
      <c r="Z113" s="37"/>
      <c r="AA113" s="279"/>
      <c r="AB113" s="279"/>
      <c r="AC113" s="279"/>
    </row>
    <row r="114" spans="1:68" ht="14.25" customHeight="1" x14ac:dyDescent="0.25">
      <c r="A114" s="295" t="s">
        <v>125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187</v>
      </c>
      <c r="B115" s="54" t="s">
        <v>188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39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189</v>
      </c>
      <c r="AG115" s="67"/>
      <c r="AJ115" s="71" t="s">
        <v>83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190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191</v>
      </c>
      <c r="B119" s="54" t="s">
        <v>192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3" t="s">
        <v>193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194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195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125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196</v>
      </c>
      <c r="B124" s="54" t="s">
        <v>197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0</v>
      </c>
      <c r="Y124" s="277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198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customHeight="1" x14ac:dyDescent="0.25">
      <c r="A125" s="54" t="s">
        <v>199</v>
      </c>
      <c r="B125" s="54" t="s">
        <v>200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201</v>
      </c>
      <c r="M125" s="33" t="s">
        <v>69</v>
      </c>
      <c r="N125" s="33"/>
      <c r="O125" s="32">
        <v>180</v>
      </c>
      <c r="P125" s="42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0</v>
      </c>
      <c r="Y125" s="277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143</v>
      </c>
      <c r="AG125" s="67"/>
      <c r="AJ125" s="71" t="s">
        <v>202</v>
      </c>
      <c r="AK125" s="71">
        <v>70</v>
      </c>
      <c r="BB125" s="15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0</v>
      </c>
      <c r="Y126" s="278">
        <f>IFERROR(SUM(Y124:Y125),"0")</f>
        <v>0</v>
      </c>
      <c r="Z126" s="278">
        <f>IFERROR(IF(Z124="",0,Z124),"0")+IFERROR(IF(Z125="",0,Z125),"0")</f>
        <v>0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0</v>
      </c>
      <c r="Y127" s="278">
        <f>IFERROR(SUMPRODUCT(Y124:Y125*H124:H125),"0")</f>
        <v>0</v>
      </c>
      <c r="Z127" s="37"/>
      <c r="AA127" s="279"/>
      <c r="AB127" s="279"/>
      <c r="AC127" s="279"/>
    </row>
    <row r="128" spans="1:68" ht="16.5" customHeight="1" x14ac:dyDescent="0.25">
      <c r="A128" s="314" t="s">
        <v>203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125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204</v>
      </c>
      <c r="B130" s="54" t="s">
        <v>205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206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0</v>
      </c>
      <c r="Y131" s="277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209</v>
      </c>
      <c r="AG131" s="67"/>
      <c r="AJ131" s="71" t="s">
        <v>83</v>
      </c>
      <c r="AK131" s="71">
        <v>14</v>
      </c>
      <c r="BB131" s="157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0</v>
      </c>
      <c r="Y132" s="278">
        <f>IFERROR(SUM(Y130:Y131),"0")</f>
        <v>0</v>
      </c>
      <c r="Z132" s="278">
        <f>IFERROR(IF(Z130="",0,Z130),"0")+IFERROR(IF(Z131="",0,Z131),"0")</f>
        <v>0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0</v>
      </c>
      <c r="Y133" s="278">
        <f>IFERROR(SUMPRODUCT(Y130:Y131*H130:H131),"0")</f>
        <v>0</v>
      </c>
      <c r="Z133" s="37"/>
      <c r="AA133" s="279"/>
      <c r="AB133" s="279"/>
      <c r="AC133" s="279"/>
    </row>
    <row r="134" spans="1:68" ht="16.5" customHeight="1" x14ac:dyDescent="0.25">
      <c r="A134" s="314" t="s">
        <v>210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125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211</v>
      </c>
      <c r="B136" s="54" t="s">
        <v>212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0</v>
      </c>
      <c r="Y136" s="277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36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42</v>
      </c>
      <c r="Y137" s="277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198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</v>
      </c>
      <c r="Y139" s="278">
        <f>IFERROR(SUMPRODUCT(Y136:Y137*H136:H137),"0")</f>
        <v>100.8</v>
      </c>
      <c r="Z139" s="37"/>
      <c r="AA139" s="279"/>
      <c r="AB139" s="279"/>
      <c r="AC139" s="279"/>
    </row>
    <row r="140" spans="1:68" ht="16.5" customHeight="1" x14ac:dyDescent="0.25">
      <c r="A140" s="314" t="s">
        <v>215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125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216</v>
      </c>
      <c r="B142" s="54" t="s">
        <v>217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35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14</v>
      </c>
      <c r="Y142" s="27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218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14</v>
      </c>
      <c r="Y143" s="278">
        <f>IFERROR(SUM(Y142:Y142),"0")</f>
        <v>14</v>
      </c>
      <c r="Z143" s="278">
        <f>IFERROR(IF(Z142="",0,Z142),"0")</f>
        <v>0.25031999999999999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42</v>
      </c>
      <c r="Y144" s="278">
        <f>IFERROR(SUMPRODUCT(Y142:Y142*H142:H142),"0")</f>
        <v>42</v>
      </c>
      <c r="Z144" s="37"/>
      <c r="AA144" s="279"/>
      <c r="AB144" s="279"/>
      <c r="AC144" s="279"/>
    </row>
    <row r="145" spans="1:68" ht="16.5" customHeight="1" x14ac:dyDescent="0.25">
      <c r="A145" s="314" t="s">
        <v>219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125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220</v>
      </c>
      <c r="B147" s="54" t="s">
        <v>221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206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222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190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223</v>
      </c>
      <c r="B152" s="54" t="s">
        <v>224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225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226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227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125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228</v>
      </c>
      <c r="B157" s="54" t="s">
        <v>229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81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84</v>
      </c>
      <c r="Y157" s="277">
        <f>IFERROR(IF(X157="","",X157),"")</f>
        <v>84</v>
      </c>
      <c r="Z157" s="36">
        <f>IFERROR(IF(X157="","",X157*0.00941),"")</f>
        <v>0.79044000000000003</v>
      </c>
      <c r="AA157" s="56"/>
      <c r="AB157" s="57"/>
      <c r="AC157" s="168" t="s">
        <v>230</v>
      </c>
      <c r="AG157" s="67"/>
      <c r="AJ157" s="71" t="s">
        <v>83</v>
      </c>
      <c r="AK157" s="71">
        <v>14</v>
      </c>
      <c r="BB157" s="169" t="s">
        <v>84</v>
      </c>
      <c r="BM157" s="67">
        <f>IFERROR(X157*I157,"0")</f>
        <v>176.55119999999999</v>
      </c>
      <c r="BN157" s="67">
        <f>IFERROR(Y157*I157,"0")</f>
        <v>176.55119999999999</v>
      </c>
      <c r="BO157" s="67">
        <f>IFERROR(X157/J157,"0")</f>
        <v>0.6</v>
      </c>
      <c r="BP157" s="67">
        <f>IFERROR(Y157/J157,"0")</f>
        <v>0.6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84</v>
      </c>
      <c r="Y158" s="278">
        <f>IFERROR(SUM(Y157:Y157),"0")</f>
        <v>84</v>
      </c>
      <c r="Z158" s="278">
        <f>IFERROR(IF(Z157="",0,Z157),"0")</f>
        <v>0.79044000000000003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141.12</v>
      </c>
      <c r="Y159" s="278">
        <f>IFERROR(SUMPRODUCT(Y157:Y157*H157:H157),"0")</f>
        <v>141.12</v>
      </c>
      <c r="Z159" s="37"/>
      <c r="AA159" s="279"/>
      <c r="AB159" s="279"/>
      <c r="AC159" s="279"/>
    </row>
    <row r="160" spans="1:68" ht="27.75" customHeight="1" x14ac:dyDescent="0.2">
      <c r="A160" s="328" t="s">
        <v>231</v>
      </c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29"/>
      <c r="N160" s="32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  <c r="Y160" s="329"/>
      <c r="Z160" s="329"/>
      <c r="AA160" s="48"/>
      <c r="AB160" s="48"/>
      <c r="AC160" s="48"/>
    </row>
    <row r="161" spans="1:68" ht="16.5" customHeight="1" x14ac:dyDescent="0.25">
      <c r="A161" s="314" t="s">
        <v>232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233</v>
      </c>
      <c r="B163" s="54" t="s">
        <v>234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5" t="s">
        <v>235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237</v>
      </c>
      <c r="B164" s="54" t="s">
        <v>238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42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0</v>
      </c>
      <c r="Y164" s="277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239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0</v>
      </c>
      <c r="Y165" s="278">
        <f>IFERROR(SUM(Y163:Y164),"0")</f>
        <v>0</v>
      </c>
      <c r="Z165" s="278">
        <f>IFERROR(IF(Z163="",0,Z163),"0")+IFERROR(IF(Z164="",0,Z164),"0")</f>
        <v>0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0</v>
      </c>
      <c r="Y166" s="278">
        <f>IFERROR(SUMPRODUCT(Y163:Y164*H163:H164),"0")</f>
        <v>0</v>
      </c>
      <c r="Z166" s="37"/>
      <c r="AA166" s="279"/>
      <c r="AB166" s="279"/>
      <c r="AC166" s="279"/>
    </row>
    <row r="167" spans="1:68" ht="27.75" customHeight="1" x14ac:dyDescent="0.2">
      <c r="A167" s="328" t="s">
        <v>240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48"/>
      <c r="AB167" s="48"/>
      <c r="AC167" s="48"/>
    </row>
    <row r="168" spans="1:68" ht="16.5" customHeight="1" x14ac:dyDescent="0.25">
      <c r="A168" s="314" t="s">
        <v>241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242</v>
      </c>
      <c r="B170" s="54" t="s">
        <v>243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448</v>
      </c>
      <c r="Y170" s="277">
        <f>IFERROR(IF(X170="","",X170),"")</f>
        <v>448</v>
      </c>
      <c r="Z170" s="36">
        <f>IFERROR(IF(X170="","",X170*0.01788),"")</f>
        <v>8.0102399999999996</v>
      </c>
      <c r="AA170" s="56"/>
      <c r="AB170" s="57"/>
      <c r="AC170" s="174" t="s">
        <v>244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1517.8240000000001</v>
      </c>
      <c r="BN170" s="67">
        <f>IFERROR(Y170*I170,"0")</f>
        <v>1517.8240000000001</v>
      </c>
      <c r="BO170" s="67">
        <f>IFERROR(X170/J170,"0")</f>
        <v>6.4</v>
      </c>
      <c r="BP170" s="67">
        <f>IFERROR(Y170/J170,"0")</f>
        <v>6.4</v>
      </c>
    </row>
    <row r="171" spans="1:68" ht="27" customHeight="1" x14ac:dyDescent="0.25">
      <c r="A171" s="54" t="s">
        <v>245</v>
      </c>
      <c r="B171" s="54" t="s">
        <v>246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0</v>
      </c>
      <c r="Y171" s="277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247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248</v>
      </c>
      <c r="B172" s="54" t="s">
        <v>249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0</v>
      </c>
      <c r="Y172" s="277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250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448</v>
      </c>
      <c r="Y173" s="278">
        <f>IFERROR(SUM(Y170:Y172),"0")</f>
        <v>448</v>
      </c>
      <c r="Z173" s="278">
        <f>IFERROR(IF(Z170="",0,Z170),"0")+IFERROR(IF(Z171="",0,Z171),"0")+IFERROR(IF(Z172="",0,Z172),"0")</f>
        <v>8.0102399999999996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1344</v>
      </c>
      <c r="Y174" s="278">
        <f>IFERROR(SUMPRODUCT(Y170:Y172*H170:H172),"0")</f>
        <v>1344</v>
      </c>
      <c r="Z174" s="37"/>
      <c r="AA174" s="279"/>
      <c r="AB174" s="279"/>
      <c r="AC174" s="279"/>
    </row>
    <row r="175" spans="1:68" ht="14.25" customHeight="1" x14ac:dyDescent="0.25">
      <c r="A175" s="295" t="s">
        <v>251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252</v>
      </c>
      <c r="B176" s="54" t="s">
        <v>253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254</v>
      </c>
      <c r="L176" s="32" t="s">
        <v>68</v>
      </c>
      <c r="M176" s="33" t="s">
        <v>255</v>
      </c>
      <c r="N176" s="33"/>
      <c r="O176" s="32">
        <v>365</v>
      </c>
      <c r="P176" s="432" t="s">
        <v>256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257</v>
      </c>
      <c r="AG176" s="67"/>
      <c r="AJ176" s="71" t="s">
        <v>72</v>
      </c>
      <c r="AK176" s="71">
        <v>1</v>
      </c>
      <c r="BB176" s="181" t="s">
        <v>258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8" t="s">
        <v>259</v>
      </c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  <c r="Y179" s="329"/>
      <c r="Z179" s="329"/>
      <c r="AA179" s="48"/>
      <c r="AB179" s="48"/>
      <c r="AC179" s="48"/>
    </row>
    <row r="180" spans="1:68" ht="16.5" customHeight="1" x14ac:dyDescent="0.25">
      <c r="A180" s="314" t="s">
        <v>260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261</v>
      </c>
      <c r="B182" s="54" t="s">
        <v>262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360" t="s">
        <v>263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264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customHeight="1" x14ac:dyDescent="0.25">
      <c r="A185" s="295" t="s">
        <v>125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265</v>
      </c>
      <c r="B186" s="54" t="s">
        <v>266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267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268</v>
      </c>
      <c r="B187" s="54" t="s">
        <v>269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270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267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273</v>
      </c>
      <c r="B189" s="54" t="s">
        <v>274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275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276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277</v>
      </c>
      <c r="B194" s="54" t="s">
        <v>278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0</v>
      </c>
      <c r="Y194" s="277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280</v>
      </c>
      <c r="B195" s="54" t="s">
        <v>281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282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0</v>
      </c>
      <c r="Y196" s="278">
        <f>IFERROR(SUM(Y194:Y195),"0")</f>
        <v>0</v>
      </c>
      <c r="Z196" s="278">
        <f>IFERROR(IF(Z194="",0,Z194),"0")+IFERROR(IF(Z195="",0,Z195),"0")</f>
        <v>0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0</v>
      </c>
      <c r="Y197" s="278">
        <f>IFERROR(SUMPRODUCT(Y194:Y195*H194:H195),"0")</f>
        <v>0</v>
      </c>
      <c r="Z197" s="37"/>
      <c r="AA197" s="279"/>
      <c r="AB197" s="279"/>
      <c r="AC197" s="279"/>
    </row>
    <row r="198" spans="1:68" ht="16.5" customHeight="1" x14ac:dyDescent="0.25">
      <c r="A198" s="314" t="s">
        <v>283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286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286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289</v>
      </c>
      <c r="B202" s="54" t="s">
        <v>290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291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291</v>
      </c>
      <c r="AG203" s="67"/>
      <c r="AJ203" s="71" t="s">
        <v>83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customHeight="1" x14ac:dyDescent="0.25">
      <c r="A206" s="314" t="s">
        <v>294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295</v>
      </c>
      <c r="B208" s="54" t="s">
        <v>296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81</v>
      </c>
      <c r="M208" s="33" t="s">
        <v>69</v>
      </c>
      <c r="N208" s="33"/>
      <c r="O208" s="32">
        <v>180</v>
      </c>
      <c r="P208" s="373" t="s">
        <v>297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83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customHeight="1" x14ac:dyDescent="0.25">
      <c r="A211" s="314" t="s">
        <v>299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300</v>
      </c>
      <c r="B213" s="54" t="s">
        <v>301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0</v>
      </c>
      <c r="Y213" s="277">
        <f>IFERROR(IF(X213="","",X213),"")</f>
        <v>0</v>
      </c>
      <c r="Z213" s="36">
        <f>IFERROR(IF(X213="","",X213*0.0155),"")</f>
        <v>0</v>
      </c>
      <c r="AA213" s="56"/>
      <c r="AB213" s="57"/>
      <c r="AC213" s="206" t="s">
        <v>302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0</v>
      </c>
      <c r="Y214" s="278">
        <f>IFERROR(SUM(Y213:Y213),"0")</f>
        <v>0</v>
      </c>
      <c r="Z214" s="278">
        <f>IFERROR(IF(Z213="",0,Z213),"0")</f>
        <v>0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0</v>
      </c>
      <c r="Y215" s="278">
        <f>IFERROR(SUMPRODUCT(Y213:Y213*H213:H213),"0")</f>
        <v>0</v>
      </c>
      <c r="Z215" s="37"/>
      <c r="AA215" s="279"/>
      <c r="AB215" s="279"/>
      <c r="AC215" s="279"/>
    </row>
    <row r="216" spans="1:68" ht="14.25" customHeight="1" x14ac:dyDescent="0.25">
      <c r="A216" s="295" t="s">
        <v>125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303</v>
      </c>
      <c r="B217" s="54" t="s">
        <v>304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0</v>
      </c>
      <c r="Y217" s="277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305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305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308</v>
      </c>
      <c r="B219" s="54" t="s">
        <v>309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305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0</v>
      </c>
      <c r="Y220" s="278">
        <f>IFERROR(SUM(Y217:Y219),"0")</f>
        <v>0</v>
      </c>
      <c r="Z220" s="278">
        <f>IFERROR(IF(Z217="",0,Z217),"0")+IFERROR(IF(Z218="",0,Z218),"0")+IFERROR(IF(Z219="",0,Z219),"0")</f>
        <v>0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0</v>
      </c>
      <c r="Y221" s="278">
        <f>IFERROR(SUMPRODUCT(Y217:Y219*H217:H219),"0")</f>
        <v>0</v>
      </c>
      <c r="Z221" s="37"/>
      <c r="AA221" s="279"/>
      <c r="AB221" s="279"/>
      <c r="AC221" s="279"/>
    </row>
    <row r="222" spans="1:68" ht="16.5" customHeight="1" x14ac:dyDescent="0.25">
      <c r="A222" s="314" t="s">
        <v>310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311</v>
      </c>
      <c r="B224" s="54" t="s">
        <v>312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313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314</v>
      </c>
      <c r="B225" s="54" t="s">
        <v>315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313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8" t="s">
        <v>316</v>
      </c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29"/>
      <c r="N228" s="329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  <c r="Y228" s="329"/>
      <c r="Z228" s="329"/>
      <c r="AA228" s="48"/>
      <c r="AB228" s="48"/>
      <c r="AC228" s="48"/>
    </row>
    <row r="229" spans="1:68" ht="16.5" customHeight="1" x14ac:dyDescent="0.25">
      <c r="A229" s="314" t="s">
        <v>317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318</v>
      </c>
      <c r="B231" s="54" t="s">
        <v>319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320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8" t="s">
        <v>321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329"/>
      <c r="Z234" s="329"/>
      <c r="AA234" s="48"/>
      <c r="AB234" s="48"/>
      <c r="AC234" s="48"/>
    </row>
    <row r="235" spans="1:68" ht="16.5" customHeight="1" x14ac:dyDescent="0.25">
      <c r="A235" s="314" t="s">
        <v>322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323</v>
      </c>
      <c r="B237" s="54" t="s">
        <v>324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3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0</v>
      </c>
      <c r="Y237" s="277">
        <f>IFERROR(IF(X237="","",X237),"")</f>
        <v>0</v>
      </c>
      <c r="Z237" s="36">
        <f>IFERROR(IF(X237="","",X237*0.0155),"")</f>
        <v>0</v>
      </c>
      <c r="AA237" s="56"/>
      <c r="AB237" s="57"/>
      <c r="AC237" s="220" t="s">
        <v>239</v>
      </c>
      <c r="AG237" s="67"/>
      <c r="AJ237" s="71" t="s">
        <v>72</v>
      </c>
      <c r="AK237" s="71">
        <v>1</v>
      </c>
      <c r="BB237" s="221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0</v>
      </c>
      <c r="Y238" s="278">
        <f>IFERROR(SUM(Y237:Y237),"0")</f>
        <v>0</v>
      </c>
      <c r="Z238" s="278">
        <f>IFERROR(IF(Z237="",0,Z237),"0")</f>
        <v>0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0</v>
      </c>
      <c r="Y239" s="278">
        <f>IFERROR(SUMPRODUCT(Y237:Y237*H237:H237),"0")</f>
        <v>0</v>
      </c>
      <c r="Z239" s="37"/>
      <c r="AA239" s="279"/>
      <c r="AB239" s="279"/>
      <c r="AC239" s="279"/>
    </row>
    <row r="240" spans="1:68" ht="27.75" customHeight="1" x14ac:dyDescent="0.2">
      <c r="A240" s="328" t="s">
        <v>325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329"/>
      <c r="Z240" s="329"/>
      <c r="AA240" s="48"/>
      <c r="AB240" s="48"/>
      <c r="AC240" s="48"/>
    </row>
    <row r="241" spans="1:68" ht="16.5" customHeight="1" x14ac:dyDescent="0.25">
      <c r="A241" s="314" t="s">
        <v>326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327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328</v>
      </c>
      <c r="B243" s="54" t="s">
        <v>329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330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125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331</v>
      </c>
      <c r="B247" s="54" t="s">
        <v>332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330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8" t="s">
        <v>333</v>
      </c>
      <c r="B250" s="329"/>
      <c r="C250" s="329"/>
      <c r="D250" s="329"/>
      <c r="E250" s="329"/>
      <c r="F250" s="329"/>
      <c r="G250" s="329"/>
      <c r="H250" s="329"/>
      <c r="I250" s="329"/>
      <c r="J250" s="329"/>
      <c r="K250" s="329"/>
      <c r="L250" s="329"/>
      <c r="M250" s="329"/>
      <c r="N250" s="32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  <c r="Y250" s="329"/>
      <c r="Z250" s="329"/>
      <c r="AA250" s="48"/>
      <c r="AB250" s="48"/>
      <c r="AC250" s="48"/>
    </row>
    <row r="251" spans="1:68" ht="16.5" customHeight="1" x14ac:dyDescent="0.25">
      <c r="A251" s="314" t="s">
        <v>333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334</v>
      </c>
      <c r="B253" s="54" t="s">
        <v>335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336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337</v>
      </c>
      <c r="B254" s="54" t="s">
        <v>338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336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339</v>
      </c>
      <c r="B255" s="54" t="s">
        <v>340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341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342</v>
      </c>
      <c r="B259" s="54" t="s">
        <v>343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204</v>
      </c>
      <c r="Y259" s="277">
        <f>IFERROR(IF(X259="","",X259),"")</f>
        <v>204</v>
      </c>
      <c r="Z259" s="36">
        <f>IFERROR(IF(X259="","",X259*0.0155),"")</f>
        <v>3.1619999999999999</v>
      </c>
      <c r="AA259" s="56"/>
      <c r="AB259" s="57"/>
      <c r="AC259" s="232" t="s">
        <v>344</v>
      </c>
      <c r="AG259" s="67"/>
      <c r="AJ259" s="71" t="s">
        <v>83</v>
      </c>
      <c r="AK259" s="71">
        <v>12</v>
      </c>
      <c r="BB259" s="233" t="s">
        <v>84</v>
      </c>
      <c r="BM259" s="67">
        <f>IFERROR(X259*I259,"0")</f>
        <v>1277.04</v>
      </c>
      <c r="BN259" s="67">
        <f>IFERROR(Y259*I259,"0")</f>
        <v>1277.04</v>
      </c>
      <c r="BO259" s="67">
        <f>IFERROR(X259/J259,"0")</f>
        <v>2.4285714285714284</v>
      </c>
      <c r="BP259" s="67">
        <f>IFERROR(Y259/J259,"0")</f>
        <v>2.4285714285714284</v>
      </c>
    </row>
    <row r="260" spans="1:68" ht="27" customHeight="1" x14ac:dyDescent="0.25">
      <c r="A260" s="54" t="s">
        <v>345</v>
      </c>
      <c r="B260" s="54" t="s">
        <v>346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136</v>
      </c>
      <c r="L260" s="32" t="s">
        <v>68</v>
      </c>
      <c r="M260" s="33" t="s">
        <v>69</v>
      </c>
      <c r="N260" s="33"/>
      <c r="O260" s="32">
        <v>180</v>
      </c>
      <c r="P260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344</v>
      </c>
      <c r="AG260" s="67"/>
      <c r="AJ260" s="71" t="s">
        <v>72</v>
      </c>
      <c r="AK260" s="71">
        <v>1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204</v>
      </c>
      <c r="Y261" s="278">
        <f>IFERROR(SUM(Y259:Y260),"0")</f>
        <v>204</v>
      </c>
      <c r="Z261" s="278">
        <f>IFERROR(IF(Z259="",0,Z259),"0")+IFERROR(IF(Z260="",0,Z260),"0")</f>
        <v>3.1619999999999999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1224</v>
      </c>
      <c r="Y262" s="278">
        <f>IFERROR(SUMPRODUCT(Y259:Y260*H259:H260),"0")</f>
        <v>1224</v>
      </c>
      <c r="Z262" s="37"/>
      <c r="AA262" s="279"/>
      <c r="AB262" s="279"/>
      <c r="AC262" s="279"/>
    </row>
    <row r="263" spans="1:68" ht="14.25" customHeight="1" x14ac:dyDescent="0.25">
      <c r="A263" s="295" t="s">
        <v>119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347</v>
      </c>
      <c r="B264" s="54" t="s">
        <v>348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7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349</v>
      </c>
      <c r="AG264" s="67"/>
      <c r="AJ264" s="71" t="s">
        <v>83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350</v>
      </c>
      <c r="B265" s="54" t="s">
        <v>351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0</v>
      </c>
      <c r="Y265" s="277">
        <f>IFERROR(IF(X265="","",X265),"")</f>
        <v>0</v>
      </c>
      <c r="Z265" s="36">
        <f>IFERROR(IF(X265="","",X265*0.0155),"")</f>
        <v>0</v>
      </c>
      <c r="AA265" s="56"/>
      <c r="AB265" s="57"/>
      <c r="AC265" s="238" t="s">
        <v>349</v>
      </c>
      <c r="AG265" s="67"/>
      <c r="AJ265" s="71" t="s">
        <v>83</v>
      </c>
      <c r="AK265" s="71">
        <v>12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352</v>
      </c>
      <c r="B266" s="54" t="s">
        <v>353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3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349</v>
      </c>
      <c r="AG266" s="67"/>
      <c r="AJ266" s="71" t="s">
        <v>72</v>
      </c>
      <c r="AK266" s="71">
        <v>1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0</v>
      </c>
      <c r="Y267" s="278">
        <f>IFERROR(SUM(Y264:Y266),"0")</f>
        <v>0</v>
      </c>
      <c r="Z267" s="278">
        <f>IFERROR(IF(Z264="",0,Z264),"0")+IFERROR(IF(Z265="",0,Z265),"0")+IFERROR(IF(Z266="",0,Z266),"0")</f>
        <v>0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0</v>
      </c>
      <c r="Y268" s="278">
        <f>IFERROR(SUMPRODUCT(Y264:Y266*H264:H266),"0")</f>
        <v>0</v>
      </c>
      <c r="Z268" s="37"/>
      <c r="AA268" s="279"/>
      <c r="AB268" s="279"/>
      <c r="AC268" s="279"/>
    </row>
    <row r="269" spans="1:68" ht="14.25" customHeight="1" x14ac:dyDescent="0.25">
      <c r="A269" s="295" t="s">
        <v>125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354</v>
      </c>
      <c r="B270" s="54" t="s">
        <v>355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7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6">IFERROR(IF(X270="","",X270),"")</f>
        <v>0</v>
      </c>
      <c r="Z270" s="36">
        <f>IFERROR(IF(X270="","",X270*0.00936),"")</f>
        <v>0</v>
      </c>
      <c r="AA270" s="56"/>
      <c r="AB270" s="57"/>
      <c r="AC270" s="242" t="s">
        <v>356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7">IFERROR(X270*I270,"0")</f>
        <v>0</v>
      </c>
      <c r="BN270" s="67">
        <f t="shared" ref="BN270:BN282" si="8">IFERROR(Y270*I270,"0")</f>
        <v>0</v>
      </c>
      <c r="BO270" s="67">
        <f t="shared" ref="BO270:BO282" si="9">IFERROR(X270/J270,"0")</f>
        <v>0</v>
      </c>
      <c r="BP270" s="67">
        <f t="shared" ref="BP270:BP282" si="10">IFERROR(Y270/J270,"0")</f>
        <v>0</v>
      </c>
    </row>
    <row r="271" spans="1:68" ht="27" customHeight="1" x14ac:dyDescent="0.25">
      <c r="A271" s="54" t="s">
        <v>357</v>
      </c>
      <c r="B271" s="54" t="s">
        <v>358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504</v>
      </c>
      <c r="Y271" s="277">
        <f t="shared" si="6"/>
        <v>504</v>
      </c>
      <c r="Z271" s="36">
        <f>IFERROR(IF(X271="","",X271*0.00936),"")</f>
        <v>4.7174399999999999</v>
      </c>
      <c r="AA271" s="56"/>
      <c r="AB271" s="57"/>
      <c r="AC271" s="244" t="s">
        <v>359</v>
      </c>
      <c r="AG271" s="67"/>
      <c r="AJ271" s="71" t="s">
        <v>83</v>
      </c>
      <c r="AK271" s="71">
        <v>14</v>
      </c>
      <c r="BB271" s="245" t="s">
        <v>84</v>
      </c>
      <c r="BM271" s="67">
        <f t="shared" si="7"/>
        <v>1961.568</v>
      </c>
      <c r="BN271" s="67">
        <f t="shared" si="8"/>
        <v>1961.568</v>
      </c>
      <c r="BO271" s="67">
        <f t="shared" si="9"/>
        <v>4</v>
      </c>
      <c r="BP271" s="67">
        <f t="shared" si="10"/>
        <v>4</v>
      </c>
    </row>
    <row r="272" spans="1:68" ht="27" customHeight="1" x14ac:dyDescent="0.25">
      <c r="A272" s="54" t="s">
        <v>360</v>
      </c>
      <c r="B272" s="54" t="s">
        <v>361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81</v>
      </c>
      <c r="M272" s="33" t="s">
        <v>69</v>
      </c>
      <c r="N272" s="33"/>
      <c r="O272" s="32">
        <v>180</v>
      </c>
      <c r="P272" s="37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168</v>
      </c>
      <c r="Y272" s="277">
        <f t="shared" si="6"/>
        <v>168</v>
      </c>
      <c r="Z272" s="36">
        <f>IFERROR(IF(X272="","",X272*0.0155),"")</f>
        <v>2.6040000000000001</v>
      </c>
      <c r="AA272" s="56"/>
      <c r="AB272" s="57"/>
      <c r="AC272" s="246" t="s">
        <v>356</v>
      </c>
      <c r="AG272" s="67"/>
      <c r="AJ272" s="71" t="s">
        <v>83</v>
      </c>
      <c r="AK272" s="71">
        <v>12</v>
      </c>
      <c r="BB272" s="247" t="s">
        <v>84</v>
      </c>
      <c r="BM272" s="67">
        <f t="shared" si="7"/>
        <v>963.48</v>
      </c>
      <c r="BN272" s="67">
        <f t="shared" si="8"/>
        <v>963.48</v>
      </c>
      <c r="BO272" s="67">
        <f t="shared" si="9"/>
        <v>2</v>
      </c>
      <c r="BP272" s="67">
        <f t="shared" si="10"/>
        <v>2</v>
      </c>
    </row>
    <row r="273" spans="1:68" ht="27" customHeight="1" x14ac:dyDescent="0.25">
      <c r="A273" s="54" t="s">
        <v>362</v>
      </c>
      <c r="B273" s="54" t="s">
        <v>363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3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56</v>
      </c>
      <c r="Y273" s="277">
        <f t="shared" si="6"/>
        <v>56</v>
      </c>
      <c r="Z273" s="36">
        <f t="shared" ref="Z273:Z278" si="11">IFERROR(IF(X273="","",X273*0.00936),"")</f>
        <v>0.52415999999999996</v>
      </c>
      <c r="AA273" s="56"/>
      <c r="AB273" s="57"/>
      <c r="AC273" s="248" t="s">
        <v>359</v>
      </c>
      <c r="AG273" s="67"/>
      <c r="AJ273" s="71" t="s">
        <v>83</v>
      </c>
      <c r="AK273" s="71">
        <v>14</v>
      </c>
      <c r="BB273" s="249" t="s">
        <v>84</v>
      </c>
      <c r="BM273" s="67">
        <f t="shared" si="7"/>
        <v>178.75200000000001</v>
      </c>
      <c r="BN273" s="67">
        <f t="shared" si="8"/>
        <v>178.75200000000001</v>
      </c>
      <c r="BO273" s="67">
        <f t="shared" si="9"/>
        <v>0.44444444444444442</v>
      </c>
      <c r="BP273" s="67">
        <f t="shared" si="10"/>
        <v>0.44444444444444442</v>
      </c>
    </row>
    <row r="274" spans="1:68" ht="27" customHeight="1" x14ac:dyDescent="0.25">
      <c r="A274" s="54" t="s">
        <v>364</v>
      </c>
      <c r="B274" s="54" t="s">
        <v>365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201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760</v>
      </c>
      <c r="Y274" s="277">
        <f t="shared" si="6"/>
        <v>760</v>
      </c>
      <c r="Z274" s="36">
        <f t="shared" si="11"/>
        <v>7.1135999999999999</v>
      </c>
      <c r="AA274" s="56"/>
      <c r="AB274" s="57"/>
      <c r="AC274" s="250" t="s">
        <v>356</v>
      </c>
      <c r="AG274" s="67"/>
      <c r="AJ274" s="71" t="s">
        <v>202</v>
      </c>
      <c r="AK274" s="71">
        <v>126</v>
      </c>
      <c r="BB274" s="251" t="s">
        <v>84</v>
      </c>
      <c r="BM274" s="67">
        <f t="shared" si="7"/>
        <v>2957.92</v>
      </c>
      <c r="BN274" s="67">
        <f t="shared" si="8"/>
        <v>2957.92</v>
      </c>
      <c r="BO274" s="67">
        <f t="shared" si="9"/>
        <v>6.0317460317460316</v>
      </c>
      <c r="BP274" s="67">
        <f t="shared" si="10"/>
        <v>6.0317460317460316</v>
      </c>
    </row>
    <row r="275" spans="1:68" ht="37.5" customHeight="1" x14ac:dyDescent="0.25">
      <c r="A275" s="54" t="s">
        <v>366</v>
      </c>
      <c r="B275" s="54" t="s">
        <v>367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14</v>
      </c>
      <c r="Y275" s="277">
        <f t="shared" si="6"/>
        <v>14</v>
      </c>
      <c r="Z275" s="36">
        <f t="shared" si="11"/>
        <v>0.13103999999999999</v>
      </c>
      <c r="AA275" s="56"/>
      <c r="AB275" s="57"/>
      <c r="AC275" s="252" t="s">
        <v>356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54.488</v>
      </c>
      <c r="BN275" s="67">
        <f t="shared" si="8"/>
        <v>54.488</v>
      </c>
      <c r="BO275" s="67">
        <f t="shared" si="9"/>
        <v>0.1111111111111111</v>
      </c>
      <c r="BP275" s="67">
        <f t="shared" si="10"/>
        <v>0.1111111111111111</v>
      </c>
    </row>
    <row r="276" spans="1:68" ht="37.5" customHeight="1" x14ac:dyDescent="0.25">
      <c r="A276" s="54" t="s">
        <v>368</v>
      </c>
      <c r="B276" s="54" t="s">
        <v>369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6"/>
        <v>0</v>
      </c>
      <c r="Z276" s="36">
        <f t="shared" si="11"/>
        <v>0</v>
      </c>
      <c r="AA276" s="56"/>
      <c r="AB276" s="57"/>
      <c r="AC276" s="254" t="s">
        <v>356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6"/>
        <v>0</v>
      </c>
      <c r="Z277" s="36">
        <f t="shared" si="11"/>
        <v>0</v>
      </c>
      <c r="AA277" s="56"/>
      <c r="AB277" s="57"/>
      <c r="AC277" s="256" t="s">
        <v>356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6"/>
        <v>0</v>
      </c>
      <c r="Z278" s="36">
        <f t="shared" si="11"/>
        <v>0</v>
      </c>
      <c r="AA278" s="56"/>
      <c r="AB278" s="57"/>
      <c r="AC278" s="258" t="s">
        <v>359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6"/>
        <v>0</v>
      </c>
      <c r="Z279" s="36">
        <f>IFERROR(IF(X279="","",X279*0.00502),"")</f>
        <v>0</v>
      </c>
      <c r="AA279" s="56"/>
      <c r="AB279" s="57"/>
      <c r="AC279" s="260" t="s">
        <v>356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61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6"/>
        <v>0</v>
      </c>
      <c r="Z280" s="36">
        <f>IFERROR(IF(X280="","",X280*0.00502),"")</f>
        <v>0</v>
      </c>
      <c r="AA280" s="56"/>
      <c r="AB280" s="57"/>
      <c r="AC280" s="262" t="s">
        <v>356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6"/>
        <v>0</v>
      </c>
      <c r="Z281" s="36">
        <f>IFERROR(IF(X281="","",X281*0.00502),"")</f>
        <v>0</v>
      </c>
      <c r="AA281" s="56"/>
      <c r="AB281" s="57"/>
      <c r="AC281" s="264" t="s">
        <v>356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380</v>
      </c>
      <c r="B282" s="54" t="s">
        <v>381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136</v>
      </c>
      <c r="L282" s="32" t="s">
        <v>68</v>
      </c>
      <c r="M282" s="33" t="s">
        <v>69</v>
      </c>
      <c r="N282" s="33"/>
      <c r="O282" s="32">
        <v>180</v>
      </c>
      <c r="P282" s="42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6"/>
        <v>0</v>
      </c>
      <c r="Z282" s="36">
        <f>IFERROR(IF(X282="","",X282*0.00502),"")</f>
        <v>0</v>
      </c>
      <c r="AA282" s="56"/>
      <c r="AB282" s="57"/>
      <c r="AC282" s="266" t="s">
        <v>382</v>
      </c>
      <c r="AG282" s="67"/>
      <c r="AJ282" s="71" t="s">
        <v>72</v>
      </c>
      <c r="AK282" s="71">
        <v>1</v>
      </c>
      <c r="BB282" s="267" t="s">
        <v>84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1502</v>
      </c>
      <c r="Y283" s="278">
        <f>IFERROR(SUM(Y270:Y282),"0")</f>
        <v>1502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15.09024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5820.6</v>
      </c>
      <c r="Y284" s="278">
        <f>IFERROR(SUMPRODUCT(Y270:Y282*H270:H282),"0")</f>
        <v>5820.6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1" t="s">
        <v>383</v>
      </c>
      <c r="Q285" s="357"/>
      <c r="R285" s="357"/>
      <c r="S285" s="357"/>
      <c r="T285" s="357"/>
      <c r="U285" s="357"/>
      <c r="V285" s="358"/>
      <c r="W285" s="37" t="s">
        <v>74</v>
      </c>
      <c r="X285" s="278">
        <f>IFERROR(X24+X31+X38+X46+X51+X55+X59+X64+X70+X76+X81+X87+X98+X104+X113+X117+X121+X127+X133+X139+X144+X149+X154+X159+X166+X174+X178+X184+X191+X197+X205+X210+X215+X221+X227+X233+X239+X245+X249+X257+X262+X268+X284,"0")</f>
        <v>8672.52</v>
      </c>
      <c r="Y285" s="278">
        <f>IFERROR(Y24+Y31+Y38+Y46+Y51+Y55+Y59+Y64+Y70+Y76+Y81+Y87+Y98+Y104+Y113+Y117+Y121+Y127+Y133+Y139+Y144+Y149+Y154+Y159+Y166+Y174+Y178+Y184+Y191+Y197+Y205+Y210+Y215+Y221+Y227+Y233+Y239+Y245+Y249+Y257+Y262+Y268+Y284,"0")</f>
        <v>8672.52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1" t="s">
        <v>384</v>
      </c>
      <c r="Q286" s="357"/>
      <c r="R286" s="357"/>
      <c r="S286" s="357"/>
      <c r="T286" s="357"/>
      <c r="U286" s="357"/>
      <c r="V286" s="358"/>
      <c r="W286" s="37" t="s">
        <v>74</v>
      </c>
      <c r="X286" s="278">
        <f>IFERROR(SUM(BM22:BM282),"0")</f>
        <v>9252.0336000000007</v>
      </c>
      <c r="Y286" s="278">
        <f>IFERROR(SUM(BN22:BN282),"0")</f>
        <v>9252.0336000000007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1" t="s">
        <v>385</v>
      </c>
      <c r="Q287" s="357"/>
      <c r="R287" s="357"/>
      <c r="S287" s="357"/>
      <c r="T287" s="357"/>
      <c r="U287" s="357"/>
      <c r="V287" s="358"/>
      <c r="W287" s="37" t="s">
        <v>386</v>
      </c>
      <c r="X287" s="38">
        <f>ROUNDUP(SUM(BO22:BO282),0)</f>
        <v>23</v>
      </c>
      <c r="Y287" s="38">
        <f>ROUNDUP(SUM(BP22:BP282),0)</f>
        <v>23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1" t="s">
        <v>387</v>
      </c>
      <c r="Q288" s="357"/>
      <c r="R288" s="357"/>
      <c r="S288" s="357"/>
      <c r="T288" s="357"/>
      <c r="U288" s="357"/>
      <c r="V288" s="358"/>
      <c r="W288" s="37" t="s">
        <v>74</v>
      </c>
      <c r="X288" s="278">
        <f>GrossWeightTotal+PalletQtyTotal*25</f>
        <v>9827.0336000000007</v>
      </c>
      <c r="Y288" s="278">
        <f>GrossWeightTotalR+PalletQtyTotalR*25</f>
        <v>9827.0336000000007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1" t="s">
        <v>388</v>
      </c>
      <c r="Q289" s="357"/>
      <c r="R289" s="357"/>
      <c r="S289" s="357"/>
      <c r="T289" s="357"/>
      <c r="U289" s="357"/>
      <c r="V289" s="358"/>
      <c r="W289" s="37" t="s">
        <v>386</v>
      </c>
      <c r="X289" s="278">
        <f>IFERROR(X23+X30+X37+X45+X50+X54+X58+X63+X69+X75+X80+X86+X97+X103+X112+X116+X120+X126+X132+X138+X143+X148+X153+X158+X165+X173+X177+X183+X190+X196+X204+X209+X214+X220+X226+X232+X238+X244+X248+X256+X261+X267+X283,"0")</f>
        <v>2294</v>
      </c>
      <c r="Y289" s="278">
        <f>IFERROR(Y23+Y30+Y37+Y45+Y50+Y54+Y58+Y63+Y69+Y75+Y80+Y86+Y97+Y103+Y112+Y116+Y120+Y126+Y132+Y138+Y143+Y148+Y153+Y158+Y165+Y173+Y177+Y183+Y190+Y196+Y204+Y209+Y214+Y220+Y226+Y232+Y238+Y244+Y248+Y256+Y261+Y267+Y283,"0")</f>
        <v>2294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1" t="s">
        <v>389</v>
      </c>
      <c r="Q290" s="357"/>
      <c r="R290" s="357"/>
      <c r="S290" s="357"/>
      <c r="T290" s="357"/>
      <c r="U290" s="357"/>
      <c r="V290" s="358"/>
      <c r="W290" s="39" t="s">
        <v>390</v>
      </c>
      <c r="X290" s="37"/>
      <c r="Y290" s="37"/>
      <c r="Z290" s="37">
        <f>IFERROR(Z23+Z30+Z37+Z45+Z50+Z54+Z58+Z63+Z69+Z75+Z80+Z86+Z97+Z103+Z112+Z116+Z120+Z126+Z132+Z138+Z143+Z148+Z153+Z158+Z165+Z173+Z177+Z183+Z190+Z196+Z204+Z209+Z214+Z220+Z226+Z232+Z238+Z244+Z248+Z256+Z261+Z267+Z283,"0")</f>
        <v>28.054200000000002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391</v>
      </c>
      <c r="B292" s="273" t="s">
        <v>63</v>
      </c>
      <c r="C292" s="304" t="s">
        <v>75</v>
      </c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378"/>
      <c r="P292" s="378"/>
      <c r="Q292" s="378"/>
      <c r="R292" s="378"/>
      <c r="S292" s="378"/>
      <c r="T292" s="379"/>
      <c r="U292" s="273" t="s">
        <v>231</v>
      </c>
      <c r="V292" s="273" t="s">
        <v>240</v>
      </c>
      <c r="W292" s="304" t="s">
        <v>259</v>
      </c>
      <c r="X292" s="378"/>
      <c r="Y292" s="378"/>
      <c r="Z292" s="378"/>
      <c r="AA292" s="378"/>
      <c r="AB292" s="379"/>
      <c r="AC292" s="273" t="s">
        <v>316</v>
      </c>
      <c r="AD292" s="273" t="s">
        <v>321</v>
      </c>
      <c r="AE292" s="273" t="s">
        <v>325</v>
      </c>
      <c r="AF292" s="273" t="s">
        <v>333</v>
      </c>
    </row>
    <row r="293" spans="1:32" ht="14.25" customHeight="1" thickTop="1" x14ac:dyDescent="0.2">
      <c r="A293" s="350" t="s">
        <v>392</v>
      </c>
      <c r="B293" s="304" t="s">
        <v>63</v>
      </c>
      <c r="C293" s="304" t="s">
        <v>76</v>
      </c>
      <c r="D293" s="304" t="s">
        <v>87</v>
      </c>
      <c r="E293" s="304" t="s">
        <v>97</v>
      </c>
      <c r="F293" s="304" t="s">
        <v>108</v>
      </c>
      <c r="G293" s="304" t="s">
        <v>133</v>
      </c>
      <c r="H293" s="304" t="s">
        <v>140</v>
      </c>
      <c r="I293" s="304" t="s">
        <v>144</v>
      </c>
      <c r="J293" s="304" t="s">
        <v>152</v>
      </c>
      <c r="K293" s="304" t="s">
        <v>169</v>
      </c>
      <c r="L293" s="304" t="s">
        <v>175</v>
      </c>
      <c r="M293" s="304" t="s">
        <v>195</v>
      </c>
      <c r="N293" s="274"/>
      <c r="O293" s="304" t="s">
        <v>203</v>
      </c>
      <c r="P293" s="304" t="s">
        <v>210</v>
      </c>
      <c r="Q293" s="304" t="s">
        <v>215</v>
      </c>
      <c r="R293" s="304" t="s">
        <v>219</v>
      </c>
      <c r="S293" s="304" t="s">
        <v>222</v>
      </c>
      <c r="T293" s="304" t="s">
        <v>227</v>
      </c>
      <c r="U293" s="304" t="s">
        <v>232</v>
      </c>
      <c r="V293" s="304" t="s">
        <v>241</v>
      </c>
      <c r="W293" s="304" t="s">
        <v>260</v>
      </c>
      <c r="X293" s="304" t="s">
        <v>276</v>
      </c>
      <c r="Y293" s="304" t="s">
        <v>283</v>
      </c>
      <c r="Z293" s="304" t="s">
        <v>294</v>
      </c>
      <c r="AA293" s="304" t="s">
        <v>299</v>
      </c>
      <c r="AB293" s="304" t="s">
        <v>310</v>
      </c>
      <c r="AC293" s="304" t="s">
        <v>317</v>
      </c>
      <c r="AD293" s="304" t="s">
        <v>322</v>
      </c>
      <c r="AE293" s="304" t="s">
        <v>326</v>
      </c>
      <c r="AF293" s="304" t="s">
        <v>333</v>
      </c>
    </row>
    <row r="294" spans="1:32" ht="13.5" customHeight="1" thickBot="1" x14ac:dyDescent="0.25">
      <c r="A294" s="351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393</v>
      </c>
      <c r="B295" s="46">
        <f>IFERROR(X22*H22,"0")</f>
        <v>0</v>
      </c>
      <c r="C295" s="46">
        <f>IFERROR(X28*H28,"0")+IFERROR(X29*H29,"0")</f>
        <v>0</v>
      </c>
      <c r="D295" s="46">
        <f>IFERROR(X34*H34,"0")+IFERROR(X35*H35,"0")+IFERROR(X36*H36,"0")</f>
        <v>0</v>
      </c>
      <c r="E295" s="46">
        <f>IFERROR(X41*H41,"0")+IFERROR(X42*H42,"0")+IFERROR(X43*H43,"0")+IFERROR(X44*H44,"0")</f>
        <v>0</v>
      </c>
      <c r="F295" s="46">
        <f>IFERROR(X49*H49,"0")+IFERROR(X53*H53,"0")+IFERROR(X57*H57,"0")+IFERROR(X61*H61,"0")+IFERROR(X62*H62,"0")+IFERROR(X66*H66,"0")+IFERROR(X67*H67,"0")+IFERROR(X68*H68,"0")</f>
        <v>0</v>
      </c>
      <c r="G295" s="46">
        <f>IFERROR(X73*H73,"0")+IFERROR(X74*H74,"0")</f>
        <v>0</v>
      </c>
      <c r="H295" s="46">
        <f>IFERROR(X79*H79,"0")</f>
        <v>0</v>
      </c>
      <c r="I295" s="46">
        <f>IFERROR(X84*H84,"0")+IFERROR(X85*H85,"0")</f>
        <v>0</v>
      </c>
      <c r="J295" s="46">
        <f>IFERROR(X90*H90,"0")+IFERROR(X91*H91,"0")+IFERROR(X92*H92,"0")+IFERROR(X93*H93,"0")+IFERROR(X94*H94,"0")+IFERROR(X95*H95,"0")+IFERROR(X96*H96,"0")</f>
        <v>0</v>
      </c>
      <c r="K295" s="46">
        <f>IFERROR(X101*H101,"0")+IFERROR(X102*H102,"0")</f>
        <v>0</v>
      </c>
      <c r="L295" s="46">
        <f>IFERROR(X107*H107,"0")+IFERROR(X108*H108,"0")+IFERROR(X109*H109,"0")+IFERROR(X110*H110,"0")+IFERROR(X111*H111,"0")+IFERROR(X115*H115,"0")+IFERROR(X119*H119,"0")</f>
        <v>0</v>
      </c>
      <c r="M295" s="46">
        <f>IFERROR(X124*H124,"0")+IFERROR(X125*H125,"0")</f>
        <v>0</v>
      </c>
      <c r="N295" s="274"/>
      <c r="O295" s="46">
        <f>IFERROR(X130*H130,"0")+IFERROR(X131*H131,"0")</f>
        <v>0</v>
      </c>
      <c r="P295" s="46">
        <f>IFERROR(X136*H136,"0")+IFERROR(X137*H137,"0")</f>
        <v>100.8</v>
      </c>
      <c r="Q295" s="46">
        <f>IFERROR(X142*H142,"0")</f>
        <v>42</v>
      </c>
      <c r="R295" s="46">
        <f>IFERROR(X147*H147,"0")</f>
        <v>0</v>
      </c>
      <c r="S295" s="46">
        <f>IFERROR(X152*H152,"0")</f>
        <v>0</v>
      </c>
      <c r="T295" s="46">
        <f>IFERROR(X157*H157,"0")</f>
        <v>141.12</v>
      </c>
      <c r="U295" s="46">
        <f>IFERROR(X163*H163,"0")+IFERROR(X164*H164,"0")</f>
        <v>0</v>
      </c>
      <c r="V295" s="46">
        <f>IFERROR(X170*H170,"0")+IFERROR(X171*H171,"0")+IFERROR(X172*H172,"0")+IFERROR(X176*H176,"0")</f>
        <v>1344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0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0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7044.6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394</v>
      </c>
      <c r="B297" s="58" t="s">
        <v>395</v>
      </c>
      <c r="C297" s="58" t="s">
        <v>396</v>
      </c>
    </row>
    <row r="298" spans="1:32" x14ac:dyDescent="0.2">
      <c r="A298" s="59">
        <f>SUMPRODUCT(--(BB:BB="ЗПФ"),--(W:W="кор"),H:H,Y:Y)+SUMPRODUCT(--(BB:BB="ЗПФ"),--(W:W="кг"),Y:Y)</f>
        <v>0</v>
      </c>
      <c r="B298" s="60">
        <f>SUMPRODUCT(--(BB:BB="ПГП"),--(W:W="кор"),H:H,Y:Y)+SUMPRODUCT(--(BB:BB="ПГП"),--(W:W="кг"),Y:Y)</f>
        <v>8672.52</v>
      </c>
      <c r="C298" s="60">
        <f>SUMPRODUCT(--(BB:BB="КИЗ"),--(W:W="кор"),H:H,Y:Y)+SUMPRODUCT(--(BB:BB="КИЗ"),--(W:W="кг"),Y:Y)</f>
        <v>0</v>
      </c>
    </row>
  </sheetData>
  <sheetProtection algorithmName="SHA-512" hashValue="5kD+xQnVG/K/PcKmKGbTA3T/J5rteup37PbESOzHIF4TpipOvRJt0O5a1S3gPIM2TalCSysgWw/WCz1Fw+1+wA==" saltValue="+5r9eo443AsYo3dUYMJ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E293:E294"/>
    <mergeCell ref="G293:G294"/>
    <mergeCell ref="D237:E237"/>
    <mergeCell ref="A39:Z39"/>
    <mergeCell ref="I293:I294"/>
    <mergeCell ref="P285:V285"/>
    <mergeCell ref="P85:T85"/>
    <mergeCell ref="D266:E266"/>
    <mergeCell ref="D95:E95"/>
    <mergeCell ref="D57:E57"/>
    <mergeCell ref="P124:T124"/>
    <mergeCell ref="P138:V138"/>
    <mergeCell ref="P76:V76"/>
    <mergeCell ref="A128:Z128"/>
    <mergeCell ref="P218:T218"/>
    <mergeCell ref="P69:V69"/>
    <mergeCell ref="Z293:Z294"/>
    <mergeCell ref="A192:Z192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D102:E102"/>
    <mergeCell ref="P81:V81"/>
    <mergeCell ref="A33:Z33"/>
    <mergeCell ref="A126:O127"/>
    <mergeCell ref="P23:V23"/>
    <mergeCell ref="V12:W12"/>
    <mergeCell ref="U17:V17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Y17:Y18"/>
    <mergeCell ref="A8:C8"/>
    <mergeCell ref="A10:C10"/>
    <mergeCell ref="S293:S294"/>
    <mergeCell ref="P270:T270"/>
    <mergeCell ref="D213:E213"/>
    <mergeCell ref="U293:U294"/>
    <mergeCell ref="P49:T49"/>
    <mergeCell ref="P284:V284"/>
    <mergeCell ref="P36:T36"/>
    <mergeCell ref="P278:T278"/>
    <mergeCell ref="P107:T107"/>
    <mergeCell ref="P101:T101"/>
    <mergeCell ref="P63:V63"/>
    <mergeCell ref="A246:Z246"/>
    <mergeCell ref="P50:V50"/>
    <mergeCell ref="A103:O104"/>
    <mergeCell ref="P286:V286"/>
    <mergeCell ref="P174:V174"/>
    <mergeCell ref="A175:Z175"/>
    <mergeCell ref="A235:Z235"/>
    <mergeCell ref="P102:T102"/>
    <mergeCell ref="A185:Z185"/>
    <mergeCell ref="P287:V287"/>
    <mergeCell ref="A106:Z106"/>
    <mergeCell ref="D164:E164"/>
    <mergeCell ref="R293:R294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M17:M18"/>
    <mergeCell ref="O17:O18"/>
    <mergeCell ref="P62:T62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P148:V148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30:T130"/>
    <mergeCell ref="D136:E136"/>
    <mergeCell ref="P282:T282"/>
    <mergeCell ref="P111:T111"/>
    <mergeCell ref="D225:E225"/>
    <mergeCell ref="P61:T61"/>
    <mergeCell ref="D200:E200"/>
    <mergeCell ref="H10:M10"/>
    <mergeCell ref="AA17:AA18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P262:V262"/>
    <mergeCell ref="P268:V268"/>
    <mergeCell ref="P247:T247"/>
    <mergeCell ref="P276:T276"/>
    <mergeCell ref="D279:E279"/>
    <mergeCell ref="D271:E271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P96:T96"/>
    <mergeCell ref="H17:H18"/>
    <mergeCell ref="A220:O221"/>
    <mergeCell ref="A146:Z146"/>
    <mergeCell ref="P90:T90"/>
    <mergeCell ref="P217:T217"/>
    <mergeCell ref="P104:V104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A252:Z252"/>
    <mergeCell ref="P91:T91"/>
    <mergeCell ref="K293:K294"/>
    <mergeCell ref="D273:E273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P43:T43"/>
    <mergeCell ref="D157:E157"/>
    <mergeCell ref="W293:W294"/>
    <mergeCell ref="Y293:Y29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50:O51"/>
    <mergeCell ref="A80:O81"/>
    <mergeCell ref="A160:Z160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D96:E96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B293:B29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C292:T292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A100:Z100"/>
    <mergeCell ref="P112:V112"/>
    <mergeCell ref="A116:O117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98:V98"/>
    <mergeCell ref="P259:T259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A97:O98"/>
    <mergeCell ref="P271:T271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261:V261"/>
    <mergeCell ref="A151:Z151"/>
    <mergeCell ref="P95:T95"/>
    <mergeCell ref="P38:V38"/>
    <mergeCell ref="P273:T273"/>
    <mergeCell ref="D272:E272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64:E264"/>
    <mergeCell ref="P277:T277"/>
    <mergeCell ref="D93:E93"/>
    <mergeCell ref="A251:Z251"/>
    <mergeCell ref="P288:V288"/>
    <mergeCell ref="A141:Z141"/>
    <mergeCell ref="A135:Z135"/>
    <mergeCell ref="P283:V28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94 X119 X136 X152 X163 X176 X187 X189 X194:X195 X200 X202 X213 X217:X219 X224:X225 X231 X237 X243 X247 X253:X255 X260 X266 X270 X276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3 X95:X96 X101:X102 X107:X111 X115 X124 X130:X131 X137 X142 X147 X157 X164 X170:X172 X182 X186 X188 X201 X203 X208 X259 X264:X265 X271:X273 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5 X274" xr:uid="{00000000-0002-0000-0000-000013000000}">
      <formula1>IF(AK125&gt;0,OR(X125=0,AND(IF(X125-AK125&gt;=0,TRUE,FALSE),X125&gt;0,IF(X125/J125=ROUND(X125/J125,0),TRUE,FALSE))),FALSE)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52"/>
    </row>
    <row r="3" spans="2:8" x14ac:dyDescent="0.2">
      <c r="B3" s="47" t="s">
        <v>398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399</v>
      </c>
      <c r="D6" s="47" t="s">
        <v>400</v>
      </c>
      <c r="E6" s="47"/>
    </row>
    <row r="8" spans="2:8" x14ac:dyDescent="0.2">
      <c r="B8" s="47" t="s">
        <v>19</v>
      </c>
      <c r="C8" s="47" t="s">
        <v>399</v>
      </c>
      <c r="D8" s="47"/>
      <c r="E8" s="47"/>
    </row>
    <row r="10" spans="2:8" x14ac:dyDescent="0.2">
      <c r="B10" s="47" t="s">
        <v>401</v>
      </c>
      <c r="C10" s="47"/>
      <c r="D10" s="47"/>
      <c r="E10" s="47"/>
    </row>
    <row r="11" spans="2:8" x14ac:dyDescent="0.2">
      <c r="B11" s="47" t="s">
        <v>402</v>
      </c>
      <c r="C11" s="47"/>
      <c r="D11" s="47"/>
      <c r="E11" s="47"/>
    </row>
    <row r="12" spans="2:8" x14ac:dyDescent="0.2">
      <c r="B12" s="47" t="s">
        <v>403</v>
      </c>
      <c r="C12" s="47"/>
      <c r="D12" s="47"/>
      <c r="E12" s="47"/>
    </row>
    <row r="13" spans="2:8" x14ac:dyDescent="0.2">
      <c r="B13" s="47" t="s">
        <v>404</v>
      </c>
      <c r="C13" s="47"/>
      <c r="D13" s="47"/>
      <c r="E13" s="47"/>
    </row>
    <row r="14" spans="2:8" x14ac:dyDescent="0.2">
      <c r="B14" s="47" t="s">
        <v>405</v>
      </c>
      <c r="C14" s="47"/>
      <c r="D14" s="47"/>
      <c r="E14" s="47"/>
    </row>
    <row r="15" spans="2:8" x14ac:dyDescent="0.2">
      <c r="B15" s="47" t="s">
        <v>406</v>
      </c>
      <c r="C15" s="47"/>
      <c r="D15" s="47"/>
      <c r="E15" s="47"/>
    </row>
    <row r="16" spans="2:8" x14ac:dyDescent="0.2">
      <c r="B16" s="47" t="s">
        <v>407</v>
      </c>
      <c r="C16" s="47"/>
      <c r="D16" s="47"/>
      <c r="E16" s="47"/>
    </row>
    <row r="17" spans="2:5" x14ac:dyDescent="0.2">
      <c r="B17" s="47" t="s">
        <v>408</v>
      </c>
      <c r="C17" s="47"/>
      <c r="D17" s="47"/>
      <c r="E17" s="47"/>
    </row>
    <row r="18" spans="2:5" x14ac:dyDescent="0.2">
      <c r="B18" s="47" t="s">
        <v>409</v>
      </c>
      <c r="C18" s="47"/>
      <c r="D18" s="47"/>
      <c r="E18" s="47"/>
    </row>
    <row r="19" spans="2:5" x14ac:dyDescent="0.2">
      <c r="B19" s="47" t="s">
        <v>410</v>
      </c>
      <c r="C19" s="47"/>
      <c r="D19" s="47"/>
      <c r="E19" s="47"/>
    </row>
    <row r="20" spans="2:5" x14ac:dyDescent="0.2">
      <c r="B20" s="47" t="s">
        <v>411</v>
      </c>
      <c r="C20" s="47"/>
      <c r="D20" s="47"/>
      <c r="E20" s="47"/>
    </row>
  </sheetData>
  <sheetProtection algorithmName="SHA-512" hashValue="s/VDsmMcLvPl7nJioQOiG/DsVAJ746oliUu/lvtC5tKrLzhqo5nWllepYXBYinG82HD5oCL9/BIInXrucaU6JQ==" saltValue="ZCMRpd+t4uUTGqe7EcuD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2025-09-26T06:33:49Z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