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1FD08BAE-85F5-4EC9-A7E0-3CF7C52A38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P217" i="1"/>
  <c r="BO216" i="1"/>
  <c r="BM216" i="1"/>
  <c r="Z216" i="1"/>
  <c r="Y216" i="1"/>
  <c r="P216" i="1"/>
  <c r="Y214" i="1"/>
  <c r="X214" i="1"/>
  <c r="Z213" i="1"/>
  <c r="X213" i="1"/>
  <c r="BO212" i="1"/>
  <c r="BM212" i="1"/>
  <c r="Z212" i="1"/>
  <c r="Y212" i="1"/>
  <c r="P212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BP193" i="1"/>
  <c r="BO193" i="1"/>
  <c r="BN193" i="1"/>
  <c r="BM193" i="1"/>
  <c r="Z193" i="1"/>
  <c r="Y193" i="1"/>
  <c r="Y195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4" i="1" s="1"/>
  <c r="Y38" i="1"/>
  <c r="Y45" i="1"/>
  <c r="Y288" i="1" s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Y285" i="1" s="1"/>
  <c r="BN34" i="1"/>
  <c r="BP34" i="1"/>
  <c r="Y286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Z289" i="1" s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C297" i="1" l="1"/>
  <c r="Y287" i="1"/>
  <c r="A297" i="1"/>
  <c r="X287" i="1"/>
  <c r="B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<sst xmlns="http://schemas.openxmlformats.org/spreadsheetml/2006/main" count="1271" uniqueCount="410">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</sst>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9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7" customWidth="1"/>
    <col min="19" max="19" width="6.140625" style="2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7" customWidth="1"/>
    <col min="25" max="25" width="11" style="267" customWidth="1"/>
    <col min="26" max="26" width="10" style="267" customWidth="1"/>
    <col min="27" max="27" width="11.5703125" style="267" customWidth="1"/>
    <col min="28" max="28" width="10.42578125" style="267" customWidth="1"/>
    <col min="29" max="29" width="30" style="2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7" customWidth="1"/>
    <col min="34" max="34" width="9.140625" style="267" customWidth="1"/>
    <col min="35" max="16384" width="9.140625" style="267"/>
  </cols>
  <sheetData>
    <row r="1" spans="1:32" s="271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1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2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71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71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71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5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71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72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71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70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1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5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71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1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1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2"/>
      <c r="AB18" s="392"/>
      <c r="AC18" s="392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68"/>
      <c r="AB21" s="268"/>
      <c r="AC21" s="26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68"/>
      <c r="AB27" s="268"/>
      <c r="AC27" s="26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70</v>
      </c>
      <c r="Y28" s="275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112</v>
      </c>
      <c r="Y30" s="276">
        <f>IFERROR(SUM(Y28:Y29),"0")</f>
        <v>112</v>
      </c>
      <c r="Z30" s="276">
        <f>IFERROR(IF(Z28="",0,Z28),"0")+IFERROR(IF(Z29="",0,Z29),"0")</f>
        <v>1.05392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168</v>
      </c>
      <c r="Y31" s="276">
        <f>IFERROR(SUMPRODUCT(Y28:Y29*H28:H29),"0")</f>
        <v>168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68"/>
      <c r="AB33" s="268"/>
      <c r="AC33" s="268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36</v>
      </c>
      <c r="Y34" s="275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36</v>
      </c>
      <c r="Y36" s="275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72</v>
      </c>
      <c r="Y37" s="276">
        <f>IFERROR(SUM(Y34:Y36),"0")</f>
        <v>72</v>
      </c>
      <c r="Z37" s="276">
        <f>IFERROR(IF(Z34="",0,Z34),"0")+IFERROR(IF(Z35="",0,Z35),"0")+IFERROR(IF(Z36="",0,Z36),"0")</f>
        <v>1.1160000000000001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403.2</v>
      </c>
      <c r="Y38" s="276">
        <f>IFERROR(SUMPRODUCT(Y34:Y36*H34:H36),"0")</f>
        <v>403.2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68"/>
      <c r="AB40" s="268"/>
      <c r="AC40" s="268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60</v>
      </c>
      <c r="Y41" s="275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84</v>
      </c>
      <c r="Y45" s="276">
        <f>IFERROR(SUM(Y41:Y44),"0")</f>
        <v>84</v>
      </c>
      <c r="Z45" s="276">
        <f>IFERROR(IF(Z41="",0,Z41),"0")+IFERROR(IF(Z42="",0,Z42),"0")+IFERROR(IF(Z43="",0,Z43),"0")+IFERROR(IF(Z44="",0,Z44),"0")</f>
        <v>1.302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588</v>
      </c>
      <c r="Y46" s="276">
        <f>IFERROR(SUMPRODUCT(Y41:Y44*H41:H44),"0")</f>
        <v>588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68"/>
      <c r="AB48" s="268"/>
      <c r="AC48" s="268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68"/>
      <c r="AB52" s="268"/>
      <c r="AC52" s="268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68"/>
      <c r="AB56" s="268"/>
      <c r="AC56" s="268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68"/>
      <c r="AB60" s="268"/>
      <c r="AC60" s="268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68"/>
      <c r="AB65" s="268"/>
      <c r="AC65" s="268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135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68"/>
      <c r="AB72" s="268"/>
      <c r="AC72" s="268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customHeight="1" x14ac:dyDescent="0.25">
      <c r="A77" s="295" t="s">
        <v>142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68"/>
      <c r="AB78" s="268"/>
      <c r="AC78" s="268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42</v>
      </c>
      <c r="Y79" s="275">
        <f>IFERROR(IF(X79="","",X79),"")</f>
        <v>42</v>
      </c>
      <c r="Z79" s="36">
        <f>IFERROR(IF(X79="","",X79*0.01788),"")</f>
        <v>0.75095999999999996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42</v>
      </c>
      <c r="Y80" s="276">
        <f>IFERROR(SUM(Y79:Y79),"0")</f>
        <v>42</v>
      </c>
      <c r="Z80" s="276">
        <f>IFERROR(IF(Z79="",0,Z79),"0")</f>
        <v>0.75095999999999996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151.20000000000002</v>
      </c>
      <c r="Y81" s="276">
        <f>IFERROR(SUMPRODUCT(Y79:Y79*H79:H79),"0")</f>
        <v>151.20000000000002</v>
      </c>
      <c r="Z81" s="37"/>
      <c r="AA81" s="277"/>
      <c r="AB81" s="277"/>
      <c r="AC81" s="277"/>
    </row>
    <row r="82" spans="1:68" ht="16.5" customHeight="1" x14ac:dyDescent="0.25">
      <c r="A82" s="295" t="s">
        <v>146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147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68"/>
      <c r="AB83" s="268"/>
      <c r="AC83" s="268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42</v>
      </c>
      <c r="Y85" s="275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84</v>
      </c>
      <c r="Y86" s="276">
        <f>IFERROR(SUM(Y84:Y85),"0")</f>
        <v>84</v>
      </c>
      <c r="Z86" s="276">
        <f>IFERROR(IF(Z84="",0,Z84),"0")+IFERROR(IF(Z85="",0,Z85),"0")</f>
        <v>1.5019199999999999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302.40000000000003</v>
      </c>
      <c r="Y87" s="276">
        <f>IFERROR(SUMPRODUCT(Y84:Y85*H84:H85),"0")</f>
        <v>302.40000000000003</v>
      </c>
      <c r="Z87" s="37"/>
      <c r="AA87" s="277"/>
      <c r="AB87" s="277"/>
      <c r="AC87" s="277"/>
    </row>
    <row r="88" spans="1:68" ht="16.5" customHeight="1" x14ac:dyDescent="0.25">
      <c r="A88" s="295" t="s">
        <v>154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68"/>
      <c r="AB89" s="268"/>
      <c r="AC89" s="268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112</v>
      </c>
      <c r="Y90" s="275">
        <f t="shared" ref="Y90:Y95" si="0">IFERROR(IF(X90="","",X90),"")</f>
        <v>112</v>
      </c>
      <c r="Z90" s="36">
        <f t="shared" ref="Z90:Z95" si="1">IFERROR(IF(X90="","",X90*0.01788),"")</f>
        <v>2.0025599999999999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401.36320000000001</v>
      </c>
      <c r="BN90" s="67">
        <f t="shared" ref="BN90:BN95" si="3">IFERROR(Y90*I90,"0")</f>
        <v>401.36320000000001</v>
      </c>
      <c r="BO90" s="67">
        <f t="shared" ref="BO90:BO95" si="4">IFERROR(X90/J90,"0")</f>
        <v>1.6</v>
      </c>
      <c r="BP90" s="67">
        <f t="shared" ref="BP90:BP95" si="5">IFERROR(Y90/J90,"0")</f>
        <v>1.6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70</v>
      </c>
      <c r="Y93" s="275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14</v>
      </c>
      <c r="Y95" s="275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266</v>
      </c>
      <c r="Y96" s="276">
        <f>IFERROR(SUM(Y90:Y95),"0")</f>
        <v>266</v>
      </c>
      <c r="Z96" s="276">
        <f>IFERROR(IF(Z90="",0,Z90),"0")+IFERROR(IF(Z91="",0,Z91),"0")+IFERROR(IF(Z92="",0,Z92),"0")+IFERROR(IF(Z93="",0,Z93),"0")+IFERROR(IF(Z94="",0,Z94),"0")+IFERROR(IF(Z95="",0,Z95),"0")</f>
        <v>4.7560799999999999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784.56000000000006</v>
      </c>
      <c r="Y97" s="276">
        <f>IFERROR(SUMPRODUCT(Y90:Y95*H90:H95),"0")</f>
        <v>784.56000000000006</v>
      </c>
      <c r="Z97" s="37"/>
      <c r="AA97" s="277"/>
      <c r="AB97" s="277"/>
      <c r="AC97" s="277"/>
    </row>
    <row r="98" spans="1:68" ht="16.5" customHeight="1" x14ac:dyDescent="0.25">
      <c r="A98" s="295" t="s">
        <v>169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68"/>
      <c r="AB99" s="268"/>
      <c r="AC99" s="268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28</v>
      </c>
      <c r="Y101" s="275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28</v>
      </c>
      <c r="Y102" s="276">
        <f>IFERROR(SUM(Y100:Y101),"0")</f>
        <v>28</v>
      </c>
      <c r="Z102" s="276">
        <f>IFERROR(IF(Z100="",0,Z100),"0")+IFERROR(IF(Z101="",0,Z101),"0")</f>
        <v>0.50063999999999997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100.8</v>
      </c>
      <c r="Y103" s="276">
        <f>IFERROR(SUMPRODUCT(Y100:Y101*H100:H101),"0")</f>
        <v>100.8</v>
      </c>
      <c r="Z103" s="37"/>
      <c r="AA103" s="277"/>
      <c r="AB103" s="277"/>
      <c r="AC103" s="277"/>
    </row>
    <row r="104" spans="1:68" ht="16.5" customHeight="1" x14ac:dyDescent="0.25">
      <c r="A104" s="295" t="s">
        <v>175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68"/>
      <c r="AB105" s="268"/>
      <c r="AC105" s="268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12</v>
      </c>
      <c r="Y106" s="275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24</v>
      </c>
      <c r="Y107" s="275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144</v>
      </c>
      <c r="Y108" s="275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60</v>
      </c>
      <c r="Y109" s="275">
        <f>IFERROR(IF(X109="","",X109),"")</f>
        <v>60</v>
      </c>
      <c r="Z109" s="36">
        <f>IFERROR(IF(X109="","",X109*0.0155),"")</f>
        <v>0.92999999999999994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403.17599999999999</v>
      </c>
      <c r="BN109" s="67">
        <f>IFERROR(Y109*I109,"0")</f>
        <v>403.17599999999999</v>
      </c>
      <c r="BO109" s="67">
        <f>IFERROR(X109/J109,"0")</f>
        <v>0.7142857142857143</v>
      </c>
      <c r="BP109" s="67">
        <f>IFERROR(Y109/J109,"0")</f>
        <v>0.7142857142857143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132</v>
      </c>
      <c r="Y110" s="275">
        <f>IFERROR(IF(X110="","",X110),"")</f>
        <v>132</v>
      </c>
      <c r="Z110" s="36">
        <f>IFERROR(IF(X110="","",X110*0.0155),"")</f>
        <v>2.0459999999999998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963.6</v>
      </c>
      <c r="BN110" s="67">
        <f>IFERROR(Y110*I110,"0")</f>
        <v>963.6</v>
      </c>
      <c r="BO110" s="67">
        <f>IFERROR(X110/J110,"0")</f>
        <v>1.5714285714285714</v>
      </c>
      <c r="BP110" s="67">
        <f>IFERROR(Y110/J110,"0")</f>
        <v>1.5714285714285714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372</v>
      </c>
      <c r="Y111" s="276">
        <f>IFERROR(SUM(Y106:Y110),"0")</f>
        <v>372</v>
      </c>
      <c r="Z111" s="276">
        <f>IFERROR(IF(Z106="",0,Z106),"0")+IFERROR(IF(Z107="",0,Z107),"0")+IFERROR(IF(Z108="",0,Z108),"0")+IFERROR(IF(Z109="",0,Z109),"0")+IFERROR(IF(Z110="",0,Z110),"0")</f>
        <v>5.766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2553.6</v>
      </c>
      <c r="Y112" s="276">
        <f>IFERROR(SUMPRODUCT(Y106:Y110*H106:H110),"0")</f>
        <v>2553.6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68"/>
      <c r="AB113" s="268"/>
      <c r="AC113" s="268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28</v>
      </c>
      <c r="Y114" s="275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28</v>
      </c>
      <c r="Y115" s="276">
        <f>IFERROR(SUM(Y114:Y114),"0")</f>
        <v>28</v>
      </c>
      <c r="Z115" s="276">
        <f>IFERROR(IF(Z114="",0,Z114),"0")</f>
        <v>0.50063999999999997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73.92</v>
      </c>
      <c r="Y116" s="276">
        <f>IFERROR(SUMPRODUCT(Y114:Y114*H114:H114),"0")</f>
        <v>73.92</v>
      </c>
      <c r="Z116" s="37"/>
      <c r="AA116" s="277"/>
      <c r="AB116" s="277"/>
      <c r="AC116" s="277"/>
    </row>
    <row r="117" spans="1:68" ht="14.25" customHeight="1" x14ac:dyDescent="0.25">
      <c r="A117" s="287" t="s">
        <v>190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68"/>
      <c r="AB117" s="268"/>
      <c r="AC117" s="268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193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195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68"/>
      <c r="AB122" s="268"/>
      <c r="AC122" s="268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42</v>
      </c>
      <c r="Y124" s="275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42</v>
      </c>
      <c r="Y125" s="276">
        <f>IFERROR(SUM(Y123:Y124),"0")</f>
        <v>42</v>
      </c>
      <c r="Z125" s="276">
        <f>IFERROR(IF(Z123="",0,Z123),"0")+IFERROR(IF(Z124="",0,Z124),"0")</f>
        <v>0.75095999999999996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126</v>
      </c>
      <c r="Y126" s="276">
        <f>IFERROR(SUMPRODUCT(Y123:Y124*H123:H124),"0")</f>
        <v>126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68"/>
      <c r="AB128" s="268"/>
      <c r="AC128" s="268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42</v>
      </c>
      <c r="Y129" s="27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42</v>
      </c>
      <c r="Y131" s="276">
        <f>IFERROR(SUM(Y129:Y130),"0")</f>
        <v>42</v>
      </c>
      <c r="Z131" s="276">
        <f>IFERROR(IF(Z129="",0,Z129),"0")+IFERROR(IF(Z130="",0,Z130),"0")</f>
        <v>0.75095999999999996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126</v>
      </c>
      <c r="Y132" s="276">
        <f>IFERROR(SUMPRODUCT(Y129:Y130*H129:H130),"0")</f>
        <v>126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68"/>
      <c r="AB134" s="268"/>
      <c r="AC134" s="268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14</v>
      </c>
      <c r="Y135" s="275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14</v>
      </c>
      <c r="Y137" s="276">
        <f>IFERROR(SUM(Y135:Y136),"0")</f>
        <v>14</v>
      </c>
      <c r="Z137" s="276">
        <f>IFERROR(IF(Z135="",0,Z135),"0")+IFERROR(IF(Z136="",0,Z136),"0")</f>
        <v>0.25031999999999999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33.6</v>
      </c>
      <c r="Y138" s="276">
        <f>IFERROR(SUMPRODUCT(Y135:Y136*H135:H136),"0")</f>
        <v>33.6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68"/>
      <c r="AB140" s="268"/>
      <c r="AC140" s="268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68"/>
      <c r="AB145" s="268"/>
      <c r="AC145" s="268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190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68"/>
      <c r="AB150" s="268"/>
      <c r="AC150" s="268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68"/>
      <c r="AB155" s="268"/>
      <c r="AC155" s="268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56</v>
      </c>
      <c r="Y156" s="275">
        <f>IFERROR(IF(X156="","",X156),"")</f>
        <v>56</v>
      </c>
      <c r="Z156" s="36">
        <f>IFERROR(IF(X156="","",X156*0.00941),"")</f>
        <v>0.52695999999999998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117.70079999999999</v>
      </c>
      <c r="BN156" s="67">
        <f>IFERROR(Y156*I156,"0")</f>
        <v>117.70079999999999</v>
      </c>
      <c r="BO156" s="67">
        <f>IFERROR(X156/J156,"0")</f>
        <v>0.4</v>
      </c>
      <c r="BP156" s="67">
        <f>IFERROR(Y156/J156,"0")</f>
        <v>0.4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56</v>
      </c>
      <c r="Y157" s="276">
        <f>IFERROR(SUM(Y156:Y156),"0")</f>
        <v>56</v>
      </c>
      <c r="Z157" s="276">
        <f>IFERROR(IF(Z156="",0,Z156),"0")</f>
        <v>0.52695999999999998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94.08</v>
      </c>
      <c r="Y158" s="276">
        <f>IFERROR(SUMPRODUCT(Y156:Y156*H156:H156),"0")</f>
        <v>94.08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68"/>
      <c r="AB161" s="268"/>
      <c r="AC161" s="268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68"/>
      <c r="AB168" s="268"/>
      <c r="AC168" s="268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70</v>
      </c>
      <c r="Y169" s="275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98</v>
      </c>
      <c r="Y170" s="275">
        <f>IFERROR(IF(X170="","",X170),"")</f>
        <v>98</v>
      </c>
      <c r="Z170" s="36">
        <f>IFERROR(IF(X170="","",X170*0.01788),"")</f>
        <v>1.75224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332.024</v>
      </c>
      <c r="BN170" s="67">
        <f>IFERROR(Y170*I170,"0")</f>
        <v>332.024</v>
      </c>
      <c r="BO170" s="67">
        <f>IFERROR(X170/J170,"0")</f>
        <v>1.4</v>
      </c>
      <c r="BP170" s="67">
        <f>IFERROR(Y170/J170,"0")</f>
        <v>1.4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70</v>
      </c>
      <c r="Y171" s="275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261.52000000000004</v>
      </c>
      <c r="BN171" s="67">
        <f>IFERROR(Y171*I171,"0")</f>
        <v>261.52000000000004</v>
      </c>
      <c r="BO171" s="67">
        <f>IFERROR(X171/J171,"0")</f>
        <v>1</v>
      </c>
      <c r="BP171" s="67">
        <f>IFERROR(Y171/J171,"0")</f>
        <v>1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238</v>
      </c>
      <c r="Y172" s="276">
        <f>IFERROR(SUM(Y169:Y171),"0")</f>
        <v>238</v>
      </c>
      <c r="Z172" s="276">
        <f>IFERROR(IF(Z169="",0,Z169),"0")+IFERROR(IF(Z170="",0,Z170),"0")+IFERROR(IF(Z171="",0,Z171),"0")</f>
        <v>4.2554400000000001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714</v>
      </c>
      <c r="Y173" s="276">
        <f>IFERROR(SUMPRODUCT(Y169:Y171*H169:H171),"0")</f>
        <v>714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68"/>
      <c r="AB174" s="268"/>
      <c r="AC174" s="268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68"/>
      <c r="AB180" s="268"/>
      <c r="AC180" s="268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68"/>
      <c r="AB184" s="268"/>
      <c r="AC184" s="268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14</v>
      </c>
      <c r="Y185" s="275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14</v>
      </c>
      <c r="Y189" s="276">
        <f>IFERROR(SUM(Y185:Y188),"0")</f>
        <v>14</v>
      </c>
      <c r="Z189" s="276">
        <f>IFERROR(IF(Z185="",0,Z185),"0")+IFERROR(IF(Z186="",0,Z186),"0")+IFERROR(IF(Z187="",0,Z187),"0")+IFERROR(IF(Z188="",0,Z188),"0")</f>
        <v>0.25031999999999999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33.6</v>
      </c>
      <c r="Y190" s="276">
        <f>IFERROR(SUMPRODUCT(Y185:Y188*H185:H188),"0")</f>
        <v>33.6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68"/>
      <c r="AB192" s="268"/>
      <c r="AC192" s="268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68"/>
      <c r="AB198" s="268"/>
      <c r="AC198" s="268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48</v>
      </c>
      <c r="Y200" s="275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358.56</v>
      </c>
      <c r="BN200" s="67">
        <f>IFERROR(Y200*I200,"0")</f>
        <v>358.56</v>
      </c>
      <c r="BO200" s="67">
        <f>IFERROR(X200/J200,"0")</f>
        <v>0.5714285714285714</v>
      </c>
      <c r="BP200" s="67">
        <f>IFERROR(Y200/J200,"0")</f>
        <v>0.5714285714285714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48</v>
      </c>
      <c r="Y202" s="275">
        <f>IFERROR(IF(X202="","",X202),"")</f>
        <v>48</v>
      </c>
      <c r="Z202" s="36">
        <f>IFERROR(IF(X202="","",X202*0.0155),"")</f>
        <v>0.74399999999999999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358.56</v>
      </c>
      <c r="BN202" s="67">
        <f>IFERROR(Y202*I202,"0")</f>
        <v>358.56</v>
      </c>
      <c r="BO202" s="67">
        <f>IFERROR(X202/J202,"0")</f>
        <v>0.5714285714285714</v>
      </c>
      <c r="BP202" s="67">
        <f>IFERROR(Y202/J202,"0")</f>
        <v>0.5714285714285714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96</v>
      </c>
      <c r="Y203" s="276">
        <f>IFERROR(SUM(Y199:Y202),"0")</f>
        <v>96</v>
      </c>
      <c r="Z203" s="276">
        <f>IFERROR(IF(Z199="",0,Z199),"0")+IFERROR(IF(Z200="",0,Z200),"0")+IFERROR(IF(Z201="",0,Z201),"0")+IFERROR(IF(Z202="",0,Z202),"0")</f>
        <v>1.488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691.2</v>
      </c>
      <c r="Y204" s="276">
        <f>IFERROR(SUMPRODUCT(Y199:Y202*H199:H202),"0")</f>
        <v>691.2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68"/>
      <c r="AB206" s="268"/>
      <c r="AC206" s="268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68"/>
      <c r="AB211" s="268"/>
      <c r="AC211" s="268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68"/>
      <c r="AB215" s="268"/>
      <c r="AC215" s="268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28</v>
      </c>
      <c r="Y216" s="275">
        <f>IFERROR(IF(X216="","",X216),"")</f>
        <v>28</v>
      </c>
      <c r="Z216" s="36">
        <f>IFERROR(IF(X216="","",X216*0.01788),"")</f>
        <v>0.50063999999999997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86.900800000000004</v>
      </c>
      <c r="BN216" s="67">
        <f>IFERROR(Y216*I216,"0")</f>
        <v>86.900800000000004</v>
      </c>
      <c r="BO216" s="67">
        <f>IFERROR(X216/J216,"0")</f>
        <v>0.4</v>
      </c>
      <c r="BP216" s="67">
        <f>IFERROR(Y216/J216,"0")</f>
        <v>0.4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28</v>
      </c>
      <c r="Y219" s="276">
        <f>IFERROR(SUM(Y216:Y218),"0")</f>
        <v>28</v>
      </c>
      <c r="Z219" s="276">
        <f>IFERROR(IF(Z216="",0,Z216),"0")+IFERROR(IF(Z217="",0,Z217),"0")+IFERROR(IF(Z218="",0,Z218),"0")</f>
        <v>0.50063999999999997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67.2</v>
      </c>
      <c r="Y220" s="276">
        <f>IFERROR(SUMPRODUCT(Y216:Y218*H216:H218),"0")</f>
        <v>67.2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68"/>
      <c r="AB222" s="268"/>
      <c r="AC222" s="268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68"/>
      <c r="AB229" s="268"/>
      <c r="AC229" s="268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68"/>
      <c r="AB235" s="268"/>
      <c r="AC235" s="268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120</v>
      </c>
      <c r="Y236" s="275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631.43999999999994</v>
      </c>
      <c r="BN236" s="67">
        <f>IFERROR(Y236*I236,"0")</f>
        <v>631.43999999999994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120</v>
      </c>
      <c r="Y237" s="276">
        <f>IFERROR(SUM(Y236:Y236),"0")</f>
        <v>120</v>
      </c>
      <c r="Z237" s="276">
        <f>IFERROR(IF(Z236="",0,Z236),"0")</f>
        <v>1.8599999999999999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600</v>
      </c>
      <c r="Y238" s="276">
        <f>IFERROR(SUMPRODUCT(Y236:Y236*H236:H236),"0")</f>
        <v>600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68"/>
      <c r="AB241" s="268"/>
      <c r="AC241" s="268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68"/>
      <c r="AB245" s="268"/>
      <c r="AC245" s="268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68"/>
      <c r="AB251" s="268"/>
      <c r="AC251" s="268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24</v>
      </c>
      <c r="Y253" s="275">
        <f>IFERROR(IF(X253="","",X253),"")</f>
        <v>24</v>
      </c>
      <c r="Z253" s="36">
        <f>IFERROR(IF(X253="","",X253*0.0155),"")</f>
        <v>0.372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174.72</v>
      </c>
      <c r="BN253" s="67">
        <f>IFERROR(Y253*I253,"0")</f>
        <v>174.72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24</v>
      </c>
      <c r="Y255" s="276">
        <f>IFERROR(SUM(Y252:Y254),"0")</f>
        <v>24</v>
      </c>
      <c r="Z255" s="276">
        <f>IFERROR(IF(Z252="",0,Z252),"0")+IFERROR(IF(Z253="",0,Z253),"0")+IFERROR(IF(Z254="",0,Z254),"0")</f>
        <v>0.372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168</v>
      </c>
      <c r="Y256" s="276">
        <f>IFERROR(SUMPRODUCT(Y252:Y254*H252:H254),"0")</f>
        <v>168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68"/>
      <c r="AB257" s="268"/>
      <c r="AC257" s="268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68"/>
      <c r="AB262" s="268"/>
      <c r="AC262" s="268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42</v>
      </c>
      <c r="Y263" s="275">
        <f>IFERROR(IF(X263="","",X263),"")</f>
        <v>42</v>
      </c>
      <c r="Z263" s="36">
        <f>IFERROR(IF(X263="","",X263*0.00936),"")</f>
        <v>0.39312000000000002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121.40520000000001</v>
      </c>
      <c r="BN263" s="67">
        <f>IFERROR(Y263*I263,"0")</f>
        <v>121.40520000000001</v>
      </c>
      <c r="BO263" s="67">
        <f>IFERROR(X263/J263,"0")</f>
        <v>0.33333333333333331</v>
      </c>
      <c r="BP263" s="67">
        <f>IFERROR(Y263/J263,"0")</f>
        <v>0.33333333333333331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36</v>
      </c>
      <c r="Y264" s="275">
        <f>IFERROR(IF(X264="","",X264),"")</f>
        <v>36</v>
      </c>
      <c r="Z264" s="36">
        <f>IFERROR(IF(X264="","",X264*0.0155),"")</f>
        <v>0.55800000000000005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188.46</v>
      </c>
      <c r="BN264" s="67">
        <f>IFERROR(Y264*I264,"0")</f>
        <v>188.46</v>
      </c>
      <c r="BO264" s="67">
        <f>IFERROR(X264/J264,"0")</f>
        <v>0.42857142857142855</v>
      </c>
      <c r="BP264" s="67">
        <f>IFERROR(Y264/J264,"0")</f>
        <v>0.42857142857142855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78</v>
      </c>
      <c r="Y266" s="276">
        <f>IFERROR(SUM(Y263:Y265),"0")</f>
        <v>78</v>
      </c>
      <c r="Z266" s="276">
        <f>IFERROR(IF(Z263="",0,Z263),"0")+IFERROR(IF(Z264="",0,Z264),"0")+IFERROR(IF(Z265="",0,Z265),"0")</f>
        <v>0.95112000000000008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293.39999999999998</v>
      </c>
      <c r="Y267" s="276">
        <f>IFERROR(SUMPRODUCT(Y263:Y265*H263:H265),"0")</f>
        <v>293.39999999999998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68"/>
      <c r="AB268" s="268"/>
      <c r="AC268" s="268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42</v>
      </c>
      <c r="Y272" s="275">
        <f t="shared" si="6"/>
        <v>42</v>
      </c>
      <c r="Z272" s="36">
        <f t="shared" ref="Z272:Z277" si="11">IFERROR(IF(X272="","",X272*0.00936),"")</f>
        <v>0.39312000000000002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134.06400000000002</v>
      </c>
      <c r="BN272" s="67">
        <f t="shared" si="8"/>
        <v>134.06400000000002</v>
      </c>
      <c r="BO272" s="67">
        <f t="shared" si="9"/>
        <v>0.33333333333333331</v>
      </c>
      <c r="BP272" s="67">
        <f t="shared" si="10"/>
        <v>0.33333333333333331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43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54</v>
      </c>
      <c r="Y282" s="276">
        <f>IFERROR(SUM(Y269:Y281),"0")</f>
        <v>54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0.57912000000000008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192</v>
      </c>
      <c r="Y283" s="276">
        <f>IFERROR(SUMPRODUCT(Y269:Y281*H269:H281),"0")</f>
        <v>192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9023.4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9023.4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9898.6468000000004</v>
      </c>
      <c r="Y285" s="276">
        <f>IFERROR(SUM(BN22:BN281),"0")</f>
        <v>9898.6468000000004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26</v>
      </c>
      <c r="Y286" s="38">
        <f>ROUNDUP(SUM(BP22:BP281),0)</f>
        <v>26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10548.6468</v>
      </c>
      <c r="Y287" s="276">
        <f>GrossWeightTotalR+PalletQtyTotalR*25</f>
        <v>10548.6468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2052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2052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32.266319999999993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66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66" t="s">
        <v>229</v>
      </c>
      <c r="V291" s="266" t="s">
        <v>238</v>
      </c>
      <c r="W291" s="291" t="s">
        <v>257</v>
      </c>
      <c r="X291" s="293"/>
      <c r="Y291" s="293"/>
      <c r="Z291" s="293"/>
      <c r="AA291" s="293"/>
      <c r="AB291" s="294"/>
      <c r="AC291" s="266" t="s">
        <v>314</v>
      </c>
      <c r="AD291" s="266" t="s">
        <v>319</v>
      </c>
      <c r="AE291" s="266" t="s">
        <v>323</v>
      </c>
      <c r="AF291" s="266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135</v>
      </c>
      <c r="H292" s="291" t="s">
        <v>142</v>
      </c>
      <c r="I292" s="291" t="s">
        <v>146</v>
      </c>
      <c r="J292" s="291" t="s">
        <v>154</v>
      </c>
      <c r="K292" s="291" t="s">
        <v>169</v>
      </c>
      <c r="L292" s="291" t="s">
        <v>175</v>
      </c>
      <c r="M292" s="291" t="s">
        <v>195</v>
      </c>
      <c r="N292" s="267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67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168</v>
      </c>
      <c r="D294" s="46">
        <f>IFERROR(X34*H34,"0")+IFERROR(X35*H35,"0")+IFERROR(X36*H36,"0")</f>
        <v>403.2</v>
      </c>
      <c r="E294" s="46">
        <f>IFERROR(X41*H41,"0")+IFERROR(X42*H42,"0")+IFERROR(X43*H43,"0")+IFERROR(X44*H44,"0")</f>
        <v>588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151.20000000000002</v>
      </c>
      <c r="I294" s="46">
        <f>IFERROR(X84*H84,"0")+IFERROR(X85*H85,"0")</f>
        <v>302.40000000000003</v>
      </c>
      <c r="J294" s="46">
        <f>IFERROR(X90*H90,"0")+IFERROR(X91*H91,"0")+IFERROR(X92*H92,"0")+IFERROR(X93*H93,"0")+IFERROR(X94*H94,"0")+IFERROR(X95*H95,"0")</f>
        <v>784.56000000000006</v>
      </c>
      <c r="K294" s="46">
        <f>IFERROR(X100*H100,"0")+IFERROR(X101*H101,"0")</f>
        <v>100.8</v>
      </c>
      <c r="L294" s="46">
        <f>IFERROR(X106*H106,"0")+IFERROR(X107*H107,"0")+IFERROR(X108*H108,"0")+IFERROR(X109*H109,"0")+IFERROR(X110*H110,"0")+IFERROR(X114*H114,"0")+IFERROR(X118*H118,"0")</f>
        <v>2627.52</v>
      </c>
      <c r="M294" s="46">
        <f>IFERROR(X123*H123,"0")+IFERROR(X124*H124,"0")</f>
        <v>126</v>
      </c>
      <c r="N294" s="267"/>
      <c r="O294" s="46">
        <f>IFERROR(X129*H129,"0")+IFERROR(X130*H130,"0")</f>
        <v>126</v>
      </c>
      <c r="P294" s="46">
        <f>IFERROR(X135*H135,"0")+IFERROR(X136*H136,"0")</f>
        <v>33.6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94.08</v>
      </c>
      <c r="U294" s="46">
        <f>IFERROR(X162*H162,"0")+IFERROR(X163*H163,"0")</f>
        <v>0</v>
      </c>
      <c r="V294" s="46">
        <f>IFERROR(X169*H169,"0")+IFERROR(X170*H170,"0")+IFERROR(X171*H171,"0")+IFERROR(X175*H175,"0")</f>
        <v>714</v>
      </c>
      <c r="W294" s="46">
        <f>IFERROR(X181*H181,"0")+IFERROR(X185*H185,"0")+IFERROR(X186*H186,"0")+IFERROR(X187*H187,"0")+IFERROR(X188*H188,"0")</f>
        <v>72.240000000000009</v>
      </c>
      <c r="X294" s="46">
        <f>IFERROR(X193*H193,"0")+IFERROR(X194*H194,"0")</f>
        <v>0</v>
      </c>
      <c r="Y294" s="46">
        <f>IFERROR(X199*H199,"0")+IFERROR(X200*H200,"0")+IFERROR(X201*H201,"0")+IFERROR(X202*H202,"0")</f>
        <v>691.2</v>
      </c>
      <c r="Z294" s="46">
        <f>IFERROR(X207*H207,"0")</f>
        <v>720</v>
      </c>
      <c r="AA294" s="46">
        <f>IFERROR(X212*H212,"0")+IFERROR(X216*H216,"0")+IFERROR(X217*H217,"0")+IFERROR(X218*H218,"0")</f>
        <v>67.2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600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653.4</v>
      </c>
    </row>
    <row r="295" spans="1:32" ht="13.5" customHeight="1" thickTop="1" x14ac:dyDescent="0.2">
      <c r="C295" s="267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5724</v>
      </c>
      <c r="B297" s="60">
        <f>SUMPRODUCT(--(BB:BB="ПГП"),--(W:W="кор"),H:H,Y:Y)+SUMPRODUCT(--(BB:BB="ПГП"),--(W:W="кг"),Y:Y)</f>
        <v>3299.3999999999992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P124:T124"/>
    <mergeCell ref="A260:O261"/>
    <mergeCell ref="P138:V138"/>
    <mergeCell ref="P151:T151"/>
    <mergeCell ref="P76:V76"/>
    <mergeCell ref="A137:O138"/>
    <mergeCell ref="A128:Z128"/>
    <mergeCell ref="P218:T218"/>
    <mergeCell ref="P69:V69"/>
    <mergeCell ref="A21:Z21"/>
    <mergeCell ref="A192:Z192"/>
    <mergeCell ref="H292:H293"/>
    <mergeCell ref="J292:J293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P283:V283"/>
    <mergeCell ref="D271:E271"/>
    <mergeCell ref="D42:E42"/>
    <mergeCell ref="A213:O214"/>
    <mergeCell ref="D123:E123"/>
    <mergeCell ref="P202:T202"/>
    <mergeCell ref="A52:Z52"/>
    <mergeCell ref="D110:E110"/>
    <mergeCell ref="D44:E44"/>
    <mergeCell ref="Q5:R5"/>
    <mergeCell ref="F17:F18"/>
    <mergeCell ref="A58:O59"/>
    <mergeCell ref="P199:T199"/>
    <mergeCell ref="D242:E242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8:C8"/>
    <mergeCell ref="A10:C10"/>
    <mergeCell ref="D17:E18"/>
    <mergeCell ref="A249:Z249"/>
    <mergeCell ref="P289:V289"/>
    <mergeCell ref="A257:Z257"/>
    <mergeCell ref="A191:Z191"/>
    <mergeCell ref="D276:E276"/>
    <mergeCell ref="A178:Z178"/>
    <mergeCell ref="D170:E170"/>
    <mergeCell ref="P132:V132"/>
    <mergeCell ref="N17:N18"/>
    <mergeCell ref="D49:E49"/>
    <mergeCell ref="X17:X18"/>
    <mergeCell ref="B292:B293"/>
    <mergeCell ref="A115:O116"/>
    <mergeCell ref="D270:E270"/>
    <mergeCell ref="AD17:AF18"/>
    <mergeCell ref="D101:E101"/>
    <mergeCell ref="P142:V142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16:E216"/>
    <mergeCell ref="M17:M18"/>
    <mergeCell ref="O17:O18"/>
    <mergeCell ref="P131:V131"/>
    <mergeCell ref="A104:Z104"/>
    <mergeCell ref="A235:Z235"/>
    <mergeCell ref="P189:V189"/>
    <mergeCell ref="P287:V287"/>
    <mergeCell ref="P62:T62"/>
    <mergeCell ref="P2:W3"/>
    <mergeCell ref="D35:E35"/>
    <mergeCell ref="D10:E10"/>
    <mergeCell ref="A23:O24"/>
    <mergeCell ref="F10:G10"/>
    <mergeCell ref="P135:T135"/>
    <mergeCell ref="D34:E34"/>
    <mergeCell ref="D265:E265"/>
    <mergeCell ref="P195:V195"/>
    <mergeCell ref="A20:Z20"/>
    <mergeCell ref="D252:E252"/>
    <mergeCell ref="P123:T123"/>
    <mergeCell ref="P110:T110"/>
    <mergeCell ref="P137:V137"/>
    <mergeCell ref="D218:E218"/>
    <mergeCell ref="A127:Z127"/>
    <mergeCell ref="AB292:AB293"/>
    <mergeCell ref="AD292:AD293"/>
    <mergeCell ref="P175:T175"/>
    <mergeCell ref="P266:V266"/>
    <mergeCell ref="P162:T162"/>
    <mergeCell ref="A86:O87"/>
    <mergeCell ref="P106:T106"/>
    <mergeCell ref="P93:T93"/>
    <mergeCell ref="D85:E85"/>
    <mergeCell ref="D207:E207"/>
    <mergeCell ref="P269:T269"/>
    <mergeCell ref="P120:V120"/>
    <mergeCell ref="A231:O232"/>
    <mergeCell ref="A152:O153"/>
    <mergeCell ref="A167:Z167"/>
    <mergeCell ref="P188:T188"/>
    <mergeCell ref="P148:V148"/>
    <mergeCell ref="A292:A293"/>
    <mergeCell ref="P130:T130"/>
    <mergeCell ref="D136:E136"/>
    <mergeCell ref="A176:O177"/>
    <mergeCell ref="A227:Z227"/>
    <mergeCell ref="D200:E200"/>
    <mergeCell ref="A243:O244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Q13:R13"/>
    <mergeCell ref="P97:V97"/>
    <mergeCell ref="A155:Z155"/>
    <mergeCell ref="P201:T201"/>
    <mergeCell ref="A125:O126"/>
    <mergeCell ref="V6:W9"/>
    <mergeCell ref="D199:E199"/>
    <mergeCell ref="P109:T109"/>
    <mergeCell ref="D186:E186"/>
    <mergeCell ref="P274:T274"/>
    <mergeCell ref="D217:E217"/>
    <mergeCell ref="P84:T84"/>
    <mergeCell ref="P22:T22"/>
    <mergeCell ref="P193:T193"/>
    <mergeCell ref="A88:Z88"/>
    <mergeCell ref="P54:V54"/>
    <mergeCell ref="D194:E194"/>
    <mergeCell ref="Z17:Z18"/>
    <mergeCell ref="P173:V173"/>
    <mergeCell ref="A172:O173"/>
    <mergeCell ref="P237:V237"/>
    <mergeCell ref="A219:O220"/>
    <mergeCell ref="P114:T114"/>
    <mergeCell ref="P41:T41"/>
    <mergeCell ref="D84:E84"/>
    <mergeCell ref="D22:E22"/>
    <mergeCell ref="A222:Z222"/>
    <mergeCell ref="P255:V255"/>
    <mergeCell ref="P34:T34"/>
    <mergeCell ref="H10:M10"/>
    <mergeCell ref="AA17:AA18"/>
    <mergeCell ref="P212:T212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107:T107"/>
    <mergeCell ref="P278:T278"/>
    <mergeCell ref="P63:V63"/>
    <mergeCell ref="P101:T101"/>
    <mergeCell ref="A255:O256"/>
    <mergeCell ref="P50:V50"/>
    <mergeCell ref="L292:L293"/>
    <mergeCell ref="P30:V30"/>
    <mergeCell ref="P152:V152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D273:E273"/>
    <mergeCell ref="P156:T156"/>
    <mergeCell ref="A80:O81"/>
    <mergeCell ref="A160:Z160"/>
    <mergeCell ref="T292:T293"/>
    <mergeCell ref="V292:V293"/>
    <mergeCell ref="P284:V284"/>
    <mergeCell ref="U292:U293"/>
    <mergeCell ref="W292:W293"/>
    <mergeCell ref="P286:V286"/>
    <mergeCell ref="A233:Z233"/>
    <mergeCell ref="P86:V86"/>
    <mergeCell ref="P157:V157"/>
    <mergeCell ref="P213:V213"/>
    <mergeCell ref="P207:T207"/>
    <mergeCell ref="A131:O132"/>
    <mergeCell ref="P172:V172"/>
    <mergeCell ref="A40:Z40"/>
    <mergeCell ref="A211:Z211"/>
    <mergeCell ref="P165:V165"/>
    <mergeCell ref="M292:M293"/>
    <mergeCell ref="D185:E185"/>
    <mergeCell ref="D41:E41"/>
    <mergeCell ref="O292:O293"/>
    <mergeCell ref="D277:E277"/>
    <mergeCell ref="P256:V256"/>
    <mergeCell ref="D292:D293"/>
    <mergeCell ref="D43:E43"/>
    <mergeCell ref="A145:Z145"/>
    <mergeCell ref="A139:Z139"/>
    <mergeCell ref="P216:T216"/>
    <mergeCell ref="A210:Z210"/>
    <mergeCell ref="P80:V80"/>
    <mergeCell ref="D74:E74"/>
    <mergeCell ref="D130:E130"/>
    <mergeCell ref="D68:E68"/>
    <mergeCell ref="D201:E201"/>
    <mergeCell ref="P126:V126"/>
    <mergeCell ref="D188:E188"/>
    <mergeCell ref="P224:T224"/>
    <mergeCell ref="P225:V225"/>
    <mergeCell ref="P58:V58"/>
    <mergeCell ref="P244:V244"/>
    <mergeCell ref="D61:E61"/>
    <mergeCell ref="D280:E280"/>
    <mergeCell ref="T5:U5"/>
    <mergeCell ref="V5:W5"/>
    <mergeCell ref="D246:E246"/>
    <mergeCell ref="A48:Z48"/>
    <mergeCell ref="Q8:R8"/>
    <mergeCell ref="D275:E275"/>
    <mergeCell ref="T6:U9"/>
    <mergeCell ref="Q10:R10"/>
    <mergeCell ref="A30:O31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D62:E62"/>
    <mergeCell ref="P141:T141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Q12:R12"/>
    <mergeCell ref="A203:O204"/>
    <mergeCell ref="D90:E90"/>
    <mergeCell ref="P169:T169"/>
    <mergeCell ref="P280:T280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A69:O70"/>
    <mergeCell ref="D156:E156"/>
    <mergeCell ref="P272:T272"/>
    <mergeCell ref="D106:E106"/>
    <mergeCell ref="P185:T185"/>
    <mergeCell ref="D93:E93"/>
    <mergeCell ref="D264:E264"/>
    <mergeCell ref="Y292:Y293"/>
    <mergeCell ref="P214:V214"/>
    <mergeCell ref="A239:Z239"/>
    <mergeCell ref="AA292:AA293"/>
    <mergeCell ref="Q9:R9"/>
    <mergeCell ref="P267:V267"/>
    <mergeCell ref="A113:Z113"/>
    <mergeCell ref="A32:Z32"/>
    <mergeCell ref="A37:O38"/>
    <mergeCell ref="A159:Z159"/>
    <mergeCell ref="Q11:R11"/>
    <mergeCell ref="A195:O196"/>
    <mergeCell ref="X292:X293"/>
    <mergeCell ref="C291:T291"/>
    <mergeCell ref="C292:C293"/>
    <mergeCell ref="E292:E293"/>
    <mergeCell ref="Z292:Z293"/>
    <mergeCell ref="P277:T277"/>
    <mergeCell ref="A251:Z251"/>
    <mergeCell ref="P288:V288"/>
    <mergeCell ref="P43:T43"/>
    <mergeCell ref="A12:M12"/>
    <mergeCell ref="A180:Z180"/>
    <mergeCell ref="A240:Z240"/>
    <mergeCell ref="D1:F1"/>
    <mergeCell ref="P190:V190"/>
    <mergeCell ref="P46:V46"/>
    <mergeCell ref="A71:Z71"/>
    <mergeCell ref="P111:V111"/>
    <mergeCell ref="P282:V282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H1:Q1"/>
    <mergeCell ref="P38:V38"/>
    <mergeCell ref="A268:Z268"/>
    <mergeCell ref="A99:Z99"/>
    <mergeCell ref="D259:E259"/>
    <mergeCell ref="A237:O238"/>
    <mergeCell ref="D28:E28"/>
    <mergeCell ref="D236:E236"/>
    <mergeCell ref="D92:E92"/>
    <mergeCell ref="P171:T171"/>
    <mergeCell ref="P242:T242"/>
    <mergeCell ref="D67:E67"/>
    <mergeCell ref="D5:E5"/>
    <mergeCell ref="A140:Z140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7:M7"/>
    <mergeCell ref="D129:E129"/>
    <mergeCell ref="Q292:Q293"/>
    <mergeCell ref="S292:S293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45:V45"/>
    <mergeCell ref="A241:Z241"/>
    <mergeCell ref="A228:Z228"/>
    <mergeCell ref="P95:T95"/>
    <mergeCell ref="P182:V182"/>
    <mergeCell ref="P273:T273"/>
    <mergeCell ref="D272:E272"/>
    <mergeCell ref="D274:E274"/>
    <mergeCell ref="D224:E224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D124:E124"/>
    <mergeCell ref="P252:T252"/>
    <mergeCell ref="V10:W10"/>
    <mergeCell ref="A197:Z197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P292:P293"/>
    <mergeCell ref="R292:R293"/>
    <mergeCell ref="P59:V59"/>
    <mergeCell ref="P230:T230"/>
    <mergeCell ref="F292:F293"/>
    <mergeCell ref="A182:O18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D135:E135"/>
    <mergeCell ref="A119:O120"/>
    <mergeCell ref="P176:V176"/>
    <mergeCell ref="P281:T281"/>
    <mergeCell ref="P203:V203"/>
    <mergeCell ref="P74:T74"/>
    <mergeCell ref="P243:V243"/>
    <mergeCell ref="A19:Z19"/>
    <mergeCell ref="A117:Z117"/>
    <mergeCell ref="A14:M14"/>
    <mergeCell ref="D109:E109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