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1 машина на 28,09 Луганск + СЫРЫ(Ост.)\"/>
    </mc:Choice>
  </mc:AlternateContent>
  <xr:revisionPtr revIDLastSave="0" documentId="13_ncr:1_{710969BF-05B5-40B2-AA56-192C178502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500" i="1" s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Z293" i="1" s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414" i="1"/>
  <c r="Z349" i="1"/>
  <c r="Z330" i="1"/>
  <c r="Z324" i="1"/>
  <c r="Z201" i="1"/>
  <c r="Z175" i="1"/>
  <c r="Z246" i="1"/>
  <c r="Z455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<sst xmlns="http://schemas.openxmlformats.org/spreadsheetml/2006/main" count="2182" uniqueCount="798">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</sst>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791" t="s">
        <v>0</v>
      </c>
      <c r="E1" s="566"/>
      <c r="F1" s="566"/>
      <c r="G1" s="12" t="s">
        <v>1</v>
      </c>
      <c r="H1" s="79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840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752" t="s">
        <v>8</v>
      </c>
      <c r="B5" s="569"/>
      <c r="C5" s="570"/>
      <c r="D5" s="647"/>
      <c r="E5" s="649"/>
      <c r="F5" s="601" t="s">
        <v>9</v>
      </c>
      <c r="G5" s="570"/>
      <c r="H5" s="647"/>
      <c r="I5" s="648"/>
      <c r="J5" s="648"/>
      <c r="K5" s="648"/>
      <c r="L5" s="648"/>
      <c r="M5" s="649"/>
      <c r="N5" s="58"/>
      <c r="P5" s="24" t="s">
        <v>10</v>
      </c>
      <c r="Q5" s="582">
        <v>45929</v>
      </c>
      <c r="R5" s="583"/>
      <c r="T5" s="734" t="s">
        <v>11</v>
      </c>
      <c r="U5" s="735"/>
      <c r="V5" s="737" t="s">
        <v>12</v>
      </c>
      <c r="W5" s="583"/>
      <c r="AB5" s="51"/>
      <c r="AC5" s="51"/>
      <c r="AD5" s="51"/>
      <c r="AE5" s="51"/>
    </row>
    <row r="6" spans="1:32" s="535" customFormat="1" ht="24" customHeight="1" x14ac:dyDescent="0.2">
      <c r="A6" s="752" t="s">
        <v>13</v>
      </c>
      <c r="B6" s="569"/>
      <c r="C6" s="570"/>
      <c r="D6" s="652" t="s">
        <v>14</v>
      </c>
      <c r="E6" s="653"/>
      <c r="F6" s="653"/>
      <c r="G6" s="653"/>
      <c r="H6" s="653"/>
      <c r="I6" s="653"/>
      <c r="J6" s="653"/>
      <c r="K6" s="653"/>
      <c r="L6" s="653"/>
      <c r="M6" s="583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Понедельник</v>
      </c>
      <c r="R6" s="551"/>
      <c r="T6" s="743" t="s">
        <v>16</v>
      </c>
      <c r="U6" s="735"/>
      <c r="V6" s="664" t="s">
        <v>17</v>
      </c>
      <c r="W6" s="665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812" t="str">
        <f>IFERROR(VLOOKUP(DeliveryAddress,Table,3,0),1)</f>
        <v>4</v>
      </c>
      <c r="E7" s="813"/>
      <c r="F7" s="813"/>
      <c r="G7" s="813"/>
      <c r="H7" s="813"/>
      <c r="I7" s="813"/>
      <c r="J7" s="813"/>
      <c r="K7" s="813"/>
      <c r="L7" s="813"/>
      <c r="M7" s="739"/>
      <c r="N7" s="60"/>
      <c r="P7" s="24"/>
      <c r="Q7" s="42"/>
      <c r="R7" s="42"/>
      <c r="T7" s="557"/>
      <c r="U7" s="735"/>
      <c r="V7" s="666"/>
      <c r="W7" s="667"/>
      <c r="AB7" s="51"/>
      <c r="AC7" s="51"/>
      <c r="AD7" s="51"/>
      <c r="AE7" s="51"/>
    </row>
    <row r="8" spans="1:32" s="535" customFormat="1" ht="25.5" customHeight="1" x14ac:dyDescent="0.2">
      <c r="A8" s="545" t="s">
        <v>18</v>
      </c>
      <c r="B8" s="546"/>
      <c r="C8" s="547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738">
        <v>0.41666666666666669</v>
      </c>
      <c r="R8" s="739"/>
      <c r="T8" s="557"/>
      <c r="U8" s="735"/>
      <c r="V8" s="666"/>
      <c r="W8" s="667"/>
      <c r="AB8" s="51"/>
      <c r="AC8" s="51"/>
      <c r="AD8" s="51"/>
      <c r="AE8" s="51"/>
    </row>
    <row r="9" spans="1:32" s="535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31"/>
      <c r="E9" s="632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533"/>
      <c r="P9" s="26" t="s">
        <v>20</v>
      </c>
      <c r="Q9" s="775"/>
      <c r="R9" s="606"/>
      <c r="T9" s="557"/>
      <c r="U9" s="735"/>
      <c r="V9" s="668"/>
      <c r="W9" s="669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31"/>
      <c r="E10" s="632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678" t="str">
        <f>IFERROR(VLOOKUP($D$10,Proxy,2,FALSE),"")</f>
        <v/>
      </c>
      <c r="I10" s="557"/>
      <c r="J10" s="557"/>
      <c r="K10" s="557"/>
      <c r="L10" s="557"/>
      <c r="M10" s="557"/>
      <c r="N10" s="534"/>
      <c r="P10" s="26" t="s">
        <v>21</v>
      </c>
      <c r="Q10" s="744"/>
      <c r="R10" s="745"/>
      <c r="U10" s="24" t="s">
        <v>22</v>
      </c>
      <c r="V10" s="835" t="s">
        <v>23</v>
      </c>
      <c r="W10" s="665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7"/>
      <c r="R11" s="583"/>
      <c r="U11" s="24" t="s">
        <v>26</v>
      </c>
      <c r="V11" s="605" t="s">
        <v>27</v>
      </c>
      <c r="W11" s="60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13" t="s">
        <v>28</v>
      </c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70"/>
      <c r="N12" s="62"/>
      <c r="P12" s="24" t="s">
        <v>29</v>
      </c>
      <c r="Q12" s="738"/>
      <c r="R12" s="739"/>
      <c r="S12" s="23"/>
      <c r="U12" s="24"/>
      <c r="V12" s="566"/>
      <c r="W12" s="557"/>
      <c r="AB12" s="51"/>
      <c r="AC12" s="51"/>
      <c r="AD12" s="51"/>
      <c r="AE12" s="51"/>
    </row>
    <row r="13" spans="1:32" s="535" customFormat="1" ht="23.25" customHeight="1" x14ac:dyDescent="0.2">
      <c r="A13" s="713" t="s">
        <v>30</v>
      </c>
      <c r="B13" s="569"/>
      <c r="C13" s="569"/>
      <c r="D13" s="569"/>
      <c r="E13" s="569"/>
      <c r="F13" s="569"/>
      <c r="G13" s="569"/>
      <c r="H13" s="569"/>
      <c r="I13" s="569"/>
      <c r="J13" s="569"/>
      <c r="K13" s="569"/>
      <c r="L13" s="569"/>
      <c r="M13" s="570"/>
      <c r="N13" s="62"/>
      <c r="O13" s="26"/>
      <c r="P13" s="26" t="s">
        <v>31</v>
      </c>
      <c r="Q13" s="605"/>
      <c r="R13" s="6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13" t="s">
        <v>32</v>
      </c>
      <c r="B14" s="569"/>
      <c r="C14" s="569"/>
      <c r="D14" s="569"/>
      <c r="E14" s="569"/>
      <c r="F14" s="569"/>
      <c r="G14" s="569"/>
      <c r="H14" s="569"/>
      <c r="I14" s="569"/>
      <c r="J14" s="569"/>
      <c r="K14" s="569"/>
      <c r="L14" s="569"/>
      <c r="M14" s="5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16" t="s">
        <v>33</v>
      </c>
      <c r="B15" s="569"/>
      <c r="C15" s="569"/>
      <c r="D15" s="569"/>
      <c r="E15" s="569"/>
      <c r="F15" s="569"/>
      <c r="G15" s="569"/>
      <c r="H15" s="569"/>
      <c r="I15" s="569"/>
      <c r="J15" s="569"/>
      <c r="K15" s="569"/>
      <c r="L15" s="569"/>
      <c r="M15" s="570"/>
      <c r="N15" s="63"/>
      <c r="P15" s="780" t="s">
        <v>34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56" t="s">
        <v>37</v>
      </c>
      <c r="D17" s="562" t="s">
        <v>38</v>
      </c>
      <c r="E17" s="563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792"/>
      <c r="R17" s="792"/>
      <c r="S17" s="792"/>
      <c r="T17" s="563"/>
      <c r="U17" s="576" t="s">
        <v>50</v>
      </c>
      <c r="V17" s="570"/>
      <c r="W17" s="562" t="s">
        <v>51</v>
      </c>
      <c r="X17" s="562" t="s">
        <v>52</v>
      </c>
      <c r="Y17" s="574" t="s">
        <v>53</v>
      </c>
      <c r="Z17" s="683" t="s">
        <v>54</v>
      </c>
      <c r="AA17" s="611" t="s">
        <v>55</v>
      </c>
      <c r="AB17" s="611" t="s">
        <v>56</v>
      </c>
      <c r="AC17" s="611" t="s">
        <v>57</v>
      </c>
      <c r="AD17" s="611" t="s">
        <v>58</v>
      </c>
      <c r="AE17" s="612"/>
      <c r="AF17" s="613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564"/>
      <c r="E18" s="56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564"/>
      <c r="Q18" s="793"/>
      <c r="R18" s="793"/>
      <c r="S18" s="793"/>
      <c r="T18" s="565"/>
      <c r="U18" s="67" t="s">
        <v>60</v>
      </c>
      <c r="V18" s="67" t="s">
        <v>61</v>
      </c>
      <c r="W18" s="585"/>
      <c r="X18" s="585"/>
      <c r="Y18" s="575"/>
      <c r="Z18" s="684"/>
      <c r="AA18" s="679"/>
      <c r="AB18" s="679"/>
      <c r="AC18" s="679"/>
      <c r="AD18" s="614"/>
      <c r="AE18" s="615"/>
      <c r="AF18" s="616"/>
      <c r="AG18" s="66"/>
      <c r="BD18" s="65"/>
    </row>
    <row r="19" spans="1:68" ht="27.75" customHeight="1" x14ac:dyDescent="0.2">
      <c r="A19" s="548" t="s">
        <v>62</v>
      </c>
      <c r="B19" s="549"/>
      <c r="C19" s="549"/>
      <c r="D19" s="549"/>
      <c r="E19" s="549"/>
      <c r="F19" s="549"/>
      <c r="G19" s="549"/>
      <c r="H19" s="549"/>
      <c r="I19" s="549"/>
      <c r="J19" s="549"/>
      <c r="K19" s="549"/>
      <c r="L19" s="549"/>
      <c r="M19" s="549"/>
      <c r="N19" s="549"/>
      <c r="O19" s="549"/>
      <c r="P19" s="549"/>
      <c r="Q19" s="549"/>
      <c r="R19" s="549"/>
      <c r="S19" s="549"/>
      <c r="T19" s="549"/>
      <c r="U19" s="549"/>
      <c r="V19" s="549"/>
      <c r="W19" s="549"/>
      <c r="X19" s="549"/>
      <c r="Y19" s="549"/>
      <c r="Z19" s="549"/>
      <c r="AA19" s="48"/>
      <c r="AB19" s="48"/>
      <c r="AC19" s="48"/>
    </row>
    <row r="20" spans="1:68" ht="16.5" customHeight="1" x14ac:dyDescent="0.25">
      <c r="A20" s="559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6"/>
      <c r="AB20" s="536"/>
      <c r="AC20" s="536"/>
    </row>
    <row r="21" spans="1:68" ht="14.25" customHeight="1" x14ac:dyDescent="0.25">
      <c r="A21" s="558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0">
        <v>4680115886643</v>
      </c>
      <c r="E22" s="551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3"/>
      <c r="R22" s="553"/>
      <c r="S22" s="553"/>
      <c r="T22" s="554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55" t="s">
        <v>70</v>
      </c>
      <c r="Q23" s="546"/>
      <c r="R23" s="546"/>
      <c r="S23" s="546"/>
      <c r="T23" s="546"/>
      <c r="U23" s="546"/>
      <c r="V23" s="547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55" t="s">
        <v>70</v>
      </c>
      <c r="Q24" s="546"/>
      <c r="R24" s="546"/>
      <c r="S24" s="546"/>
      <c r="T24" s="546"/>
      <c r="U24" s="546"/>
      <c r="V24" s="547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0">
        <v>4680115887350</v>
      </c>
      <c r="E26" s="551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3"/>
      <c r="R26" s="553"/>
      <c r="S26" s="553"/>
      <c r="T26" s="554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0">
        <v>4680115885912</v>
      </c>
      <c r="E27" s="551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3"/>
      <c r="R27" s="553"/>
      <c r="S27" s="553"/>
      <c r="T27" s="554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0">
        <v>4607091388237</v>
      </c>
      <c r="E28" s="551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3"/>
      <c r="R28" s="553"/>
      <c r="S28" s="553"/>
      <c r="T28" s="554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0">
        <v>4680115886230</v>
      </c>
      <c r="E29" s="551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3"/>
      <c r="R29" s="553"/>
      <c r="S29" s="553"/>
      <c r="T29" s="554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0">
        <v>4680115885905</v>
      </c>
      <c r="E30" s="551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3"/>
      <c r="R30" s="553"/>
      <c r="S30" s="553"/>
      <c r="T30" s="554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0">
        <v>4607091388244</v>
      </c>
      <c r="E31" s="551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3"/>
      <c r="R31" s="553"/>
      <c r="S31" s="553"/>
      <c r="T31" s="554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55" t="s">
        <v>70</v>
      </c>
      <c r="Q32" s="546"/>
      <c r="R32" s="546"/>
      <c r="S32" s="546"/>
      <c r="T32" s="546"/>
      <c r="U32" s="546"/>
      <c r="V32" s="547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1"/>
      <c r="P33" s="555" t="s">
        <v>70</v>
      </c>
      <c r="Q33" s="546"/>
      <c r="R33" s="546"/>
      <c r="S33" s="546"/>
      <c r="T33" s="546"/>
      <c r="U33" s="546"/>
      <c r="V33" s="547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0">
        <v>4607091388503</v>
      </c>
      <c r="E35" s="551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3"/>
      <c r="R35" s="553"/>
      <c r="S35" s="553"/>
      <c r="T35" s="554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55" t="s">
        <v>70</v>
      </c>
      <c r="Q36" s="546"/>
      <c r="R36" s="546"/>
      <c r="S36" s="546"/>
      <c r="T36" s="546"/>
      <c r="U36" s="546"/>
      <c r="V36" s="547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1"/>
      <c r="P37" s="555" t="s">
        <v>70</v>
      </c>
      <c r="Q37" s="546"/>
      <c r="R37" s="546"/>
      <c r="S37" s="546"/>
      <c r="T37" s="546"/>
      <c r="U37" s="546"/>
      <c r="V37" s="547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48" t="s">
        <v>101</v>
      </c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48"/>
      <c r="AB38" s="48"/>
      <c r="AC38" s="48"/>
    </row>
    <row r="39" spans="1:68" ht="16.5" customHeight="1" x14ac:dyDescent="0.25">
      <c r="A39" s="559" t="s">
        <v>102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6"/>
      <c r="AB39" s="536"/>
      <c r="AC39" s="536"/>
    </row>
    <row r="40" spans="1:68" ht="14.25" customHeight="1" x14ac:dyDescent="0.25">
      <c r="A40" s="558" t="s">
        <v>103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0">
        <v>4607091385670</v>
      </c>
      <c r="E41" s="551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3"/>
      <c r="R41" s="553"/>
      <c r="S41" s="553"/>
      <c r="T41" s="554"/>
      <c r="U41" s="34"/>
      <c r="V41" s="34"/>
      <c r="W41" s="35" t="s">
        <v>68</v>
      </c>
      <c r="X41" s="541">
        <v>400</v>
      </c>
      <c r="Y41" s="542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0">
        <v>4607091385687</v>
      </c>
      <c r="E42" s="551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8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3"/>
      <c r="R42" s="553"/>
      <c r="S42" s="553"/>
      <c r="T42" s="554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0">
        <v>4680115882539</v>
      </c>
      <c r="E43" s="551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3"/>
      <c r="R43" s="553"/>
      <c r="S43" s="553"/>
      <c r="T43" s="554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55" t="s">
        <v>70</v>
      </c>
      <c r="Q44" s="546"/>
      <c r="R44" s="546"/>
      <c r="S44" s="546"/>
      <c r="T44" s="546"/>
      <c r="U44" s="546"/>
      <c r="V44" s="547"/>
      <c r="W44" s="37" t="s">
        <v>71</v>
      </c>
      <c r="X44" s="543">
        <f>IFERROR(X41/H41,"0")+IFERROR(X42/H42,"0")+IFERROR(X43/H43,"0")</f>
        <v>37.037037037037038</v>
      </c>
      <c r="Y44" s="543">
        <f>IFERROR(Y41/H41,"0")+IFERROR(Y42/H42,"0")+IFERROR(Y43/H43,"0")</f>
        <v>38</v>
      </c>
      <c r="Z44" s="543">
        <f>IFERROR(IF(Z41="",0,Z41),"0")+IFERROR(IF(Z42="",0,Z42),"0")+IFERROR(IF(Z43="",0,Z43),"0")</f>
        <v>0.72123999999999999</v>
      </c>
      <c r="AA44" s="544"/>
      <c r="AB44" s="544"/>
      <c r="AC44" s="544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1"/>
      <c r="P45" s="555" t="s">
        <v>70</v>
      </c>
      <c r="Q45" s="546"/>
      <c r="R45" s="546"/>
      <c r="S45" s="546"/>
      <c r="T45" s="546"/>
      <c r="U45" s="546"/>
      <c r="V45" s="547"/>
      <c r="W45" s="37" t="s">
        <v>68</v>
      </c>
      <c r="X45" s="543">
        <f>IFERROR(SUM(X41:X43),"0")</f>
        <v>400</v>
      </c>
      <c r="Y45" s="543">
        <f>IFERROR(SUM(Y41:Y43),"0")</f>
        <v>410.40000000000003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0">
        <v>4680115884915</v>
      </c>
      <c r="E47" s="551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3"/>
      <c r="R47" s="553"/>
      <c r="S47" s="553"/>
      <c r="T47" s="554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55" t="s">
        <v>70</v>
      </c>
      <c r="Q48" s="546"/>
      <c r="R48" s="546"/>
      <c r="S48" s="546"/>
      <c r="T48" s="546"/>
      <c r="U48" s="546"/>
      <c r="V48" s="547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1"/>
      <c r="P49" s="555" t="s">
        <v>70</v>
      </c>
      <c r="Q49" s="546"/>
      <c r="R49" s="546"/>
      <c r="S49" s="546"/>
      <c r="T49" s="546"/>
      <c r="U49" s="546"/>
      <c r="V49" s="547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59" t="s">
        <v>117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6"/>
      <c r="AB50" s="536"/>
      <c r="AC50" s="536"/>
    </row>
    <row r="51" spans="1:68" ht="14.25" customHeight="1" x14ac:dyDescent="0.25">
      <c r="A51" s="558" t="s">
        <v>103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0">
        <v>4680115885882</v>
      </c>
      <c r="E52" s="551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7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3"/>
      <c r="R52" s="553"/>
      <c r="S52" s="553"/>
      <c r="T52" s="554"/>
      <c r="U52" s="34"/>
      <c r="V52" s="34"/>
      <c r="W52" s="35" t="s">
        <v>68</v>
      </c>
      <c r="X52" s="541">
        <v>381</v>
      </c>
      <c r="Y52" s="542">
        <f t="shared" ref="Y52:Y57" si="6">IFERROR(IF(X52="",0,CEILING((X52/$H52),1)*$H52),"")</f>
        <v>392</v>
      </c>
      <c r="Z52" s="36">
        <f>IFERROR(IF(Y52=0,"",ROUNDUP(Y52/H52,0)*0.01898),"")</f>
        <v>0.6643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395.79776785714284</v>
      </c>
      <c r="BN52" s="64">
        <f t="shared" ref="BN52:BN57" si="8">IFERROR(Y52*I52/H52,"0")</f>
        <v>407.22500000000002</v>
      </c>
      <c r="BO52" s="64">
        <f t="shared" ref="BO52:BO57" si="9">IFERROR(1/J52*(X52/H52),"0")</f>
        <v>0.5315290178571429</v>
      </c>
      <c r="BP52" s="64">
        <f t="shared" ref="BP52:BP57" si="10">IFERROR(1/J52*(Y52/H52),"0")</f>
        <v>0.546875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0">
        <v>4680115881426</v>
      </c>
      <c r="E53" s="551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3"/>
      <c r="R53" s="553"/>
      <c r="S53" s="553"/>
      <c r="T53" s="554"/>
      <c r="U53" s="34"/>
      <c r="V53" s="34"/>
      <c r="W53" s="35" t="s">
        <v>68</v>
      </c>
      <c r="X53" s="541">
        <v>172</v>
      </c>
      <c r="Y53" s="542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178.92777777777775</v>
      </c>
      <c r="BN53" s="64">
        <f t="shared" si="8"/>
        <v>179.76</v>
      </c>
      <c r="BO53" s="64">
        <f t="shared" si="9"/>
        <v>0.24884259259259259</v>
      </c>
      <c r="BP53" s="64">
        <f t="shared" si="10"/>
        <v>0.25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0">
        <v>4680115880283</v>
      </c>
      <c r="E54" s="551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3"/>
      <c r="R54" s="553"/>
      <c r="S54" s="553"/>
      <c r="T54" s="554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0">
        <v>4680115881525</v>
      </c>
      <c r="E55" s="551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3"/>
      <c r="R55" s="553"/>
      <c r="S55" s="553"/>
      <c r="T55" s="554"/>
      <c r="U55" s="34"/>
      <c r="V55" s="34"/>
      <c r="W55" s="35" t="s">
        <v>68</v>
      </c>
      <c r="X55" s="541">
        <v>80</v>
      </c>
      <c r="Y55" s="542">
        <f t="shared" si="6"/>
        <v>80</v>
      </c>
      <c r="Z55" s="36">
        <f>IFERROR(IF(Y55=0,"",ROUNDUP(Y55/H55,0)*0.00902),"")</f>
        <v>0.1804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84.2</v>
      </c>
      <c r="BN55" s="64">
        <f t="shared" si="8"/>
        <v>84.2</v>
      </c>
      <c r="BO55" s="64">
        <f t="shared" si="9"/>
        <v>0.15151515151515152</v>
      </c>
      <c r="BP55" s="64">
        <f t="shared" si="10"/>
        <v>0.15151515151515152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0">
        <v>4680115885899</v>
      </c>
      <c r="E56" s="551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3"/>
      <c r="R56" s="553"/>
      <c r="S56" s="553"/>
      <c r="T56" s="554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0">
        <v>4680115881419</v>
      </c>
      <c r="E57" s="551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60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3"/>
      <c r="R57" s="553"/>
      <c r="S57" s="553"/>
      <c r="T57" s="554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55" t="s">
        <v>70</v>
      </c>
      <c r="Q58" s="546"/>
      <c r="R58" s="546"/>
      <c r="S58" s="546"/>
      <c r="T58" s="546"/>
      <c r="U58" s="546"/>
      <c r="V58" s="547"/>
      <c r="W58" s="37" t="s">
        <v>71</v>
      </c>
      <c r="X58" s="543">
        <f>IFERROR(X52/H52,"0")+IFERROR(X53/H53,"0")+IFERROR(X54/H54,"0")+IFERROR(X55/H55,"0")+IFERROR(X56/H56,"0")+IFERROR(X57/H57,"0")</f>
        <v>69.943783068783063</v>
      </c>
      <c r="Y58" s="543">
        <f>IFERROR(Y52/H52,"0")+IFERROR(Y53/H53,"0")+IFERROR(Y54/H54,"0")+IFERROR(Y55/H55,"0")+IFERROR(Y56/H56,"0")+IFERROR(Y57/H57,"0")</f>
        <v>71</v>
      </c>
      <c r="Z58" s="543">
        <f>IFERROR(IF(Z52="",0,Z52),"0")+IFERROR(IF(Z53="",0,Z53),"0")+IFERROR(IF(Z54="",0,Z54),"0")+IFERROR(IF(Z55="",0,Z55),"0")+IFERROR(IF(Z56="",0,Z56),"0")+IFERROR(IF(Z57="",0,Z57),"0")</f>
        <v>1.14838</v>
      </c>
      <c r="AA58" s="544"/>
      <c r="AB58" s="544"/>
      <c r="AC58" s="544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1"/>
      <c r="P59" s="555" t="s">
        <v>70</v>
      </c>
      <c r="Q59" s="546"/>
      <c r="R59" s="546"/>
      <c r="S59" s="546"/>
      <c r="T59" s="546"/>
      <c r="U59" s="546"/>
      <c r="V59" s="547"/>
      <c r="W59" s="37" t="s">
        <v>68</v>
      </c>
      <c r="X59" s="543">
        <f>IFERROR(SUM(X52:X57),"0")</f>
        <v>633</v>
      </c>
      <c r="Y59" s="543">
        <f>IFERROR(SUM(Y52:Y57),"0")</f>
        <v>644.79999999999995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0">
        <v>4680115881440</v>
      </c>
      <c r="E61" s="551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3"/>
      <c r="R61" s="553"/>
      <c r="S61" s="553"/>
      <c r="T61" s="554"/>
      <c r="U61" s="34"/>
      <c r="V61" s="34"/>
      <c r="W61" s="35" t="s">
        <v>68</v>
      </c>
      <c r="X61" s="541">
        <v>366</v>
      </c>
      <c r="Y61" s="542">
        <f>IFERROR(IF(X61="",0,CEILING((X61/$H61),1)*$H61),"")</f>
        <v>367.20000000000005</v>
      </c>
      <c r="Z61" s="36">
        <f>IFERROR(IF(Y61=0,"",ROUNDUP(Y61/H61,0)*0.01898),"")</f>
        <v>0.64532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380.74166666666667</v>
      </c>
      <c r="BN61" s="64">
        <f>IFERROR(Y61*I61/H61,"0")</f>
        <v>381.99</v>
      </c>
      <c r="BO61" s="64">
        <f>IFERROR(1/J61*(X61/H61),"0")</f>
        <v>0.52951388888888884</v>
      </c>
      <c r="BP61" s="64">
        <f>IFERROR(1/J61*(Y61/H61),"0")</f>
        <v>0.53125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0">
        <v>4680115885950</v>
      </c>
      <c r="E62" s="551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3"/>
      <c r="R62" s="553"/>
      <c r="S62" s="553"/>
      <c r="T62" s="554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0">
        <v>4680115881433</v>
      </c>
      <c r="E63" s="551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7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3"/>
      <c r="R63" s="553"/>
      <c r="S63" s="553"/>
      <c r="T63" s="554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55" t="s">
        <v>70</v>
      </c>
      <c r="Q64" s="546"/>
      <c r="R64" s="546"/>
      <c r="S64" s="546"/>
      <c r="T64" s="546"/>
      <c r="U64" s="546"/>
      <c r="V64" s="547"/>
      <c r="W64" s="37" t="s">
        <v>71</v>
      </c>
      <c r="X64" s="543">
        <f>IFERROR(X61/H61,"0")+IFERROR(X62/H62,"0")+IFERROR(X63/H63,"0")</f>
        <v>33.888888888888886</v>
      </c>
      <c r="Y64" s="543">
        <f>IFERROR(Y61/H61,"0")+IFERROR(Y62/H62,"0")+IFERROR(Y63/H63,"0")</f>
        <v>34</v>
      </c>
      <c r="Z64" s="543">
        <f>IFERROR(IF(Z61="",0,Z61),"0")+IFERROR(IF(Z62="",0,Z62),"0")+IFERROR(IF(Z63="",0,Z63),"0")</f>
        <v>0.64532</v>
      </c>
      <c r="AA64" s="544"/>
      <c r="AB64" s="544"/>
      <c r="AC64" s="544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1"/>
      <c r="P65" s="555" t="s">
        <v>70</v>
      </c>
      <c r="Q65" s="546"/>
      <c r="R65" s="546"/>
      <c r="S65" s="546"/>
      <c r="T65" s="546"/>
      <c r="U65" s="546"/>
      <c r="V65" s="547"/>
      <c r="W65" s="37" t="s">
        <v>68</v>
      </c>
      <c r="X65" s="543">
        <f>IFERROR(SUM(X61:X63),"0")</f>
        <v>366</v>
      </c>
      <c r="Y65" s="543">
        <f>IFERROR(SUM(Y61:Y63),"0")</f>
        <v>367.20000000000005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0">
        <v>4680115885073</v>
      </c>
      <c r="E67" s="551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3"/>
      <c r="R67" s="553"/>
      <c r="S67" s="553"/>
      <c r="T67" s="554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0">
        <v>4680115885059</v>
      </c>
      <c r="E68" s="551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3"/>
      <c r="R68" s="553"/>
      <c r="S68" s="553"/>
      <c r="T68" s="554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0">
        <v>4680115885097</v>
      </c>
      <c r="E69" s="551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3"/>
      <c r="R69" s="553"/>
      <c r="S69" s="553"/>
      <c r="T69" s="554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55" t="s">
        <v>70</v>
      </c>
      <c r="Q70" s="546"/>
      <c r="R70" s="546"/>
      <c r="S70" s="546"/>
      <c r="T70" s="546"/>
      <c r="U70" s="546"/>
      <c r="V70" s="547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1"/>
      <c r="P71" s="555" t="s">
        <v>70</v>
      </c>
      <c r="Q71" s="546"/>
      <c r="R71" s="546"/>
      <c r="S71" s="546"/>
      <c r="T71" s="546"/>
      <c r="U71" s="546"/>
      <c r="V71" s="547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0">
        <v>4680115881891</v>
      </c>
      <c r="E73" s="551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8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3"/>
      <c r="R73" s="553"/>
      <c r="S73" s="553"/>
      <c r="T73" s="554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0">
        <v>4680115885769</v>
      </c>
      <c r="E74" s="551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3"/>
      <c r="R74" s="553"/>
      <c r="S74" s="553"/>
      <c r="T74" s="554"/>
      <c r="U74" s="34"/>
      <c r="V74" s="34"/>
      <c r="W74" s="35" t="s">
        <v>68</v>
      </c>
      <c r="X74" s="541">
        <v>17</v>
      </c>
      <c r="Y74" s="542">
        <f>IFERROR(IF(X74="",0,CEILING((X74/$H74),1)*$H74),"")</f>
        <v>25.200000000000003</v>
      </c>
      <c r="Z74" s="36">
        <f>IFERROR(IF(Y74=0,"",ROUNDUP(Y74/H74,0)*0.01898),"")</f>
        <v>5.6940000000000004E-2</v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17.880357142857143</v>
      </c>
      <c r="BN74" s="64">
        <f>IFERROR(Y74*I74/H74,"0")</f>
        <v>26.505000000000006</v>
      </c>
      <c r="BO74" s="64">
        <f>IFERROR(1/J74*(X74/H74),"0")</f>
        <v>3.1622023809523808E-2</v>
      </c>
      <c r="BP74" s="64">
        <f>IFERROR(1/J74*(Y74/H74),"0")</f>
        <v>4.6875E-2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0">
        <v>4680115884311</v>
      </c>
      <c r="E75" s="551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3"/>
      <c r="R75" s="553"/>
      <c r="S75" s="553"/>
      <c r="T75" s="554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0">
        <v>4680115885929</v>
      </c>
      <c r="E76" s="551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3"/>
      <c r="R76" s="553"/>
      <c r="S76" s="553"/>
      <c r="T76" s="554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0">
        <v>4680115884403</v>
      </c>
      <c r="E77" s="551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3"/>
      <c r="R77" s="553"/>
      <c r="S77" s="553"/>
      <c r="T77" s="554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55" t="s">
        <v>70</v>
      </c>
      <c r="Q78" s="546"/>
      <c r="R78" s="546"/>
      <c r="S78" s="546"/>
      <c r="T78" s="546"/>
      <c r="U78" s="546"/>
      <c r="V78" s="547"/>
      <c r="W78" s="37" t="s">
        <v>71</v>
      </c>
      <c r="X78" s="543">
        <f>IFERROR(X73/H73,"0")+IFERROR(X74/H74,"0")+IFERROR(X75/H75,"0")+IFERROR(X76/H76,"0")+IFERROR(X77/H77,"0")</f>
        <v>2.0238095238095237</v>
      </c>
      <c r="Y78" s="543">
        <f>IFERROR(Y73/H73,"0")+IFERROR(Y74/H74,"0")+IFERROR(Y75/H75,"0")+IFERROR(Y76/H76,"0")+IFERROR(Y77/H77,"0")</f>
        <v>3</v>
      </c>
      <c r="Z78" s="543">
        <f>IFERROR(IF(Z73="",0,Z73),"0")+IFERROR(IF(Z74="",0,Z74),"0")+IFERROR(IF(Z75="",0,Z75),"0")+IFERROR(IF(Z76="",0,Z76),"0")+IFERROR(IF(Z77="",0,Z77),"0")</f>
        <v>5.6940000000000004E-2</v>
      </c>
      <c r="AA78" s="544"/>
      <c r="AB78" s="544"/>
      <c r="AC78" s="544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1"/>
      <c r="P79" s="555" t="s">
        <v>70</v>
      </c>
      <c r="Q79" s="546"/>
      <c r="R79" s="546"/>
      <c r="S79" s="546"/>
      <c r="T79" s="546"/>
      <c r="U79" s="546"/>
      <c r="V79" s="547"/>
      <c r="W79" s="37" t="s">
        <v>68</v>
      </c>
      <c r="X79" s="543">
        <f>IFERROR(SUM(X73:X77),"0")</f>
        <v>17</v>
      </c>
      <c r="Y79" s="543">
        <f>IFERROR(SUM(Y73:Y77),"0")</f>
        <v>25.200000000000003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0">
        <v>4680115881532</v>
      </c>
      <c r="E81" s="551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3"/>
      <c r="R81" s="553"/>
      <c r="S81" s="553"/>
      <c r="T81" s="554"/>
      <c r="U81" s="34"/>
      <c r="V81" s="34"/>
      <c r="W81" s="35" t="s">
        <v>68</v>
      </c>
      <c r="X81" s="541">
        <v>72</v>
      </c>
      <c r="Y81" s="542">
        <f>IFERROR(IF(X81="",0,CEILING((X81/$H81),1)*$H81),"")</f>
        <v>78</v>
      </c>
      <c r="Z81" s="36">
        <f>IFERROR(IF(Y81=0,"",ROUNDUP(Y81/H81,0)*0.01898),"")</f>
        <v>0.1898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76.015384615384619</v>
      </c>
      <c r="BN81" s="64">
        <f>IFERROR(Y81*I81/H81,"0")</f>
        <v>82.35</v>
      </c>
      <c r="BO81" s="64">
        <f>IFERROR(1/J81*(X81/H81),"0")</f>
        <v>0.14423076923076925</v>
      </c>
      <c r="BP81" s="64">
        <f>IFERROR(1/J81*(Y81/H81),"0")</f>
        <v>0.15625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0">
        <v>4680115881464</v>
      </c>
      <c r="E82" s="551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6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3"/>
      <c r="R82" s="553"/>
      <c r="S82" s="553"/>
      <c r="T82" s="554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55" t="s">
        <v>70</v>
      </c>
      <c r="Q83" s="546"/>
      <c r="R83" s="546"/>
      <c r="S83" s="546"/>
      <c r="T83" s="546"/>
      <c r="U83" s="546"/>
      <c r="V83" s="547"/>
      <c r="W83" s="37" t="s">
        <v>71</v>
      </c>
      <c r="X83" s="543">
        <f>IFERROR(X81/H81,"0")+IFERROR(X82/H82,"0")</f>
        <v>9.2307692307692317</v>
      </c>
      <c r="Y83" s="543">
        <f>IFERROR(Y81/H81,"0")+IFERROR(Y82/H82,"0")</f>
        <v>10</v>
      </c>
      <c r="Z83" s="543">
        <f>IFERROR(IF(Z81="",0,Z81),"0")+IFERROR(IF(Z82="",0,Z82),"0")</f>
        <v>0.1898</v>
      </c>
      <c r="AA83" s="544"/>
      <c r="AB83" s="544"/>
      <c r="AC83" s="544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1"/>
      <c r="P84" s="555" t="s">
        <v>70</v>
      </c>
      <c r="Q84" s="546"/>
      <c r="R84" s="546"/>
      <c r="S84" s="546"/>
      <c r="T84" s="546"/>
      <c r="U84" s="546"/>
      <c r="V84" s="547"/>
      <c r="W84" s="37" t="s">
        <v>68</v>
      </c>
      <c r="X84" s="543">
        <f>IFERROR(SUM(X81:X82),"0")</f>
        <v>72</v>
      </c>
      <c r="Y84" s="543">
        <f>IFERROR(SUM(Y81:Y82),"0")</f>
        <v>78</v>
      </c>
      <c r="Z84" s="37"/>
      <c r="AA84" s="544"/>
      <c r="AB84" s="544"/>
      <c r="AC84" s="544"/>
    </row>
    <row r="85" spans="1:68" ht="16.5" customHeight="1" x14ac:dyDescent="0.25">
      <c r="A85" s="559" t="s">
        <v>172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6"/>
      <c r="AB85" s="536"/>
      <c r="AC85" s="536"/>
    </row>
    <row r="86" spans="1:68" ht="14.25" customHeight="1" x14ac:dyDescent="0.25">
      <c r="A86" s="558" t="s">
        <v>103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0">
        <v>4680115881327</v>
      </c>
      <c r="E87" s="551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3"/>
      <c r="R87" s="553"/>
      <c r="S87" s="553"/>
      <c r="T87" s="554"/>
      <c r="U87" s="34"/>
      <c r="V87" s="34"/>
      <c r="W87" s="35" t="s">
        <v>68</v>
      </c>
      <c r="X87" s="541">
        <v>717</v>
      </c>
      <c r="Y87" s="542">
        <f>IFERROR(IF(X87="",0,CEILING((X87/$H87),1)*$H87),"")</f>
        <v>723.6</v>
      </c>
      <c r="Z87" s="36">
        <f>IFERROR(IF(Y87=0,"",ROUNDUP(Y87/H87,0)*0.01898),"")</f>
        <v>1.27166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745.87916666666661</v>
      </c>
      <c r="BN87" s="64">
        <f>IFERROR(Y87*I87/H87,"0")</f>
        <v>752.74499999999989</v>
      </c>
      <c r="BO87" s="64">
        <f>IFERROR(1/J87*(X87/H87),"0")</f>
        <v>1.0373263888888888</v>
      </c>
      <c r="BP87" s="64">
        <f>IFERROR(1/J87*(Y87/H87),"0")</f>
        <v>1.046875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0">
        <v>4680115881518</v>
      </c>
      <c r="E88" s="551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3"/>
      <c r="R88" s="553"/>
      <c r="S88" s="553"/>
      <c r="T88" s="554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0">
        <v>4680115881303</v>
      </c>
      <c r="E89" s="551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8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3"/>
      <c r="R89" s="553"/>
      <c r="S89" s="553"/>
      <c r="T89" s="554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55" t="s">
        <v>70</v>
      </c>
      <c r="Q90" s="546"/>
      <c r="R90" s="546"/>
      <c r="S90" s="546"/>
      <c r="T90" s="546"/>
      <c r="U90" s="546"/>
      <c r="V90" s="547"/>
      <c r="W90" s="37" t="s">
        <v>71</v>
      </c>
      <c r="X90" s="543">
        <f>IFERROR(X87/H87,"0")+IFERROR(X88/H88,"0")+IFERROR(X89/H89,"0")</f>
        <v>66.388888888888886</v>
      </c>
      <c r="Y90" s="543">
        <f>IFERROR(Y87/H87,"0")+IFERROR(Y88/H88,"0")+IFERROR(Y89/H89,"0")</f>
        <v>67</v>
      </c>
      <c r="Z90" s="543">
        <f>IFERROR(IF(Z87="",0,Z87),"0")+IFERROR(IF(Z88="",0,Z88),"0")+IFERROR(IF(Z89="",0,Z89),"0")</f>
        <v>1.27166</v>
      </c>
      <c r="AA90" s="544"/>
      <c r="AB90" s="544"/>
      <c r="AC90" s="544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1"/>
      <c r="P91" s="555" t="s">
        <v>70</v>
      </c>
      <c r="Q91" s="546"/>
      <c r="R91" s="546"/>
      <c r="S91" s="546"/>
      <c r="T91" s="546"/>
      <c r="U91" s="546"/>
      <c r="V91" s="547"/>
      <c r="W91" s="37" t="s">
        <v>68</v>
      </c>
      <c r="X91" s="543">
        <f>IFERROR(SUM(X87:X89),"0")</f>
        <v>717</v>
      </c>
      <c r="Y91" s="543">
        <f>IFERROR(SUM(Y87:Y89),"0")</f>
        <v>723.6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0">
        <v>4607091386967</v>
      </c>
      <c r="E93" s="551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657" t="s">
        <v>182</v>
      </c>
      <c r="Q93" s="553"/>
      <c r="R93" s="553"/>
      <c r="S93" s="553"/>
      <c r="T93" s="554"/>
      <c r="U93" s="34"/>
      <c r="V93" s="34"/>
      <c r="W93" s="35" t="s">
        <v>68</v>
      </c>
      <c r="X93" s="541">
        <v>300</v>
      </c>
      <c r="Y93" s="542">
        <f>IFERROR(IF(X93="",0,CEILING((X93/$H93),1)*$H93),"")</f>
        <v>307.8</v>
      </c>
      <c r="Z93" s="36">
        <f>IFERROR(IF(Y93=0,"",ROUNDUP(Y93/H93,0)*0.01898),"")</f>
        <v>0.72123999999999999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319.22222222222223</v>
      </c>
      <c r="BN93" s="64">
        <f>IFERROR(Y93*I93/H93,"0")</f>
        <v>327.52199999999999</v>
      </c>
      <c r="BO93" s="64">
        <f>IFERROR(1/J93*(X93/H93),"0")</f>
        <v>0.57870370370370372</v>
      </c>
      <c r="BP93" s="64">
        <f>IFERROR(1/J93*(Y93/H93),"0")</f>
        <v>0.59375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0">
        <v>4680115884953</v>
      </c>
      <c r="E94" s="551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1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3"/>
      <c r="R94" s="553"/>
      <c r="S94" s="553"/>
      <c r="T94" s="554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0">
        <v>4607091385731</v>
      </c>
      <c r="E95" s="551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3"/>
      <c r="R95" s="553"/>
      <c r="S95" s="553"/>
      <c r="T95" s="554"/>
      <c r="U95" s="34"/>
      <c r="V95" s="34"/>
      <c r="W95" s="35" t="s">
        <v>68</v>
      </c>
      <c r="X95" s="541">
        <v>102</v>
      </c>
      <c r="Y95" s="542">
        <f>IFERROR(IF(X95="",0,CEILING((X95/$H95),1)*$H95),"")</f>
        <v>102.60000000000001</v>
      </c>
      <c r="Z95" s="36">
        <f>IFERROR(IF(Y95=0,"",ROUNDUP(Y95/H95,0)*0.00651),"")</f>
        <v>0.24738000000000002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111.51999999999998</v>
      </c>
      <c r="BN95" s="64">
        <f>IFERROR(Y95*I95/H95,"0")</f>
        <v>112.176</v>
      </c>
      <c r="BO95" s="64">
        <f>IFERROR(1/J95*(X95/H95),"0")</f>
        <v>0.20757020757020758</v>
      </c>
      <c r="BP95" s="64">
        <f>IFERROR(1/J95*(Y95/H95),"0")</f>
        <v>0.2087912087912088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0">
        <v>4680115880894</v>
      </c>
      <c r="E96" s="551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3"/>
      <c r="R96" s="553"/>
      <c r="S96" s="553"/>
      <c r="T96" s="554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0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55" t="s">
        <v>70</v>
      </c>
      <c r="Q97" s="546"/>
      <c r="R97" s="546"/>
      <c r="S97" s="546"/>
      <c r="T97" s="546"/>
      <c r="U97" s="546"/>
      <c r="V97" s="547"/>
      <c r="W97" s="37" t="s">
        <v>71</v>
      </c>
      <c r="X97" s="543">
        <f>IFERROR(X93/H93,"0")+IFERROR(X94/H94,"0")+IFERROR(X95/H95,"0")+IFERROR(X96/H96,"0")</f>
        <v>74.81481481481481</v>
      </c>
      <c r="Y97" s="543">
        <f>IFERROR(Y93/H93,"0")+IFERROR(Y94/H94,"0")+IFERROR(Y95/H95,"0")+IFERROR(Y96/H96,"0")</f>
        <v>76</v>
      </c>
      <c r="Z97" s="543">
        <f>IFERROR(IF(Z93="",0,Z93),"0")+IFERROR(IF(Z94="",0,Z94),"0")+IFERROR(IF(Z95="",0,Z95),"0")+IFERROR(IF(Z96="",0,Z96),"0")</f>
        <v>0.96862000000000004</v>
      </c>
      <c r="AA97" s="544"/>
      <c r="AB97" s="544"/>
      <c r="AC97" s="544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1"/>
      <c r="P98" s="555" t="s">
        <v>70</v>
      </c>
      <c r="Q98" s="546"/>
      <c r="R98" s="546"/>
      <c r="S98" s="546"/>
      <c r="T98" s="546"/>
      <c r="U98" s="546"/>
      <c r="V98" s="547"/>
      <c r="W98" s="37" t="s">
        <v>68</v>
      </c>
      <c r="X98" s="543">
        <f>IFERROR(SUM(X93:X96),"0")</f>
        <v>402</v>
      </c>
      <c r="Y98" s="543">
        <f>IFERROR(SUM(Y93:Y96),"0")</f>
        <v>410.40000000000003</v>
      </c>
      <c r="Z98" s="37"/>
      <c r="AA98" s="544"/>
      <c r="AB98" s="544"/>
      <c r="AC98" s="544"/>
    </row>
    <row r="99" spans="1:68" ht="16.5" customHeight="1" x14ac:dyDescent="0.25">
      <c r="A99" s="559" t="s">
        <v>192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6"/>
      <c r="AB99" s="536"/>
      <c r="AC99" s="536"/>
    </row>
    <row r="100" spans="1:68" ht="14.25" customHeight="1" x14ac:dyDescent="0.25">
      <c r="A100" s="558" t="s">
        <v>103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0">
        <v>4680115882133</v>
      </c>
      <c r="E101" s="551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3"/>
      <c r="R101" s="553"/>
      <c r="S101" s="553"/>
      <c r="T101" s="554"/>
      <c r="U101" s="34"/>
      <c r="V101" s="34"/>
      <c r="W101" s="35" t="s">
        <v>68</v>
      </c>
      <c r="X101" s="541">
        <v>296</v>
      </c>
      <c r="Y101" s="542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307.92222222222222</v>
      </c>
      <c r="BN101" s="64">
        <f>IFERROR(Y101*I101/H101,"0")</f>
        <v>314.58000000000004</v>
      </c>
      <c r="BO101" s="64">
        <f>IFERROR(1/J101*(X101/H101),"0")</f>
        <v>0.4282407407407407</v>
      </c>
      <c r="BP101" s="64">
        <f>IFERROR(1/J101*(Y101/H101),"0")</f>
        <v>0.4375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0">
        <v>4680115880269</v>
      </c>
      <c r="E102" s="551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6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3"/>
      <c r="R102" s="553"/>
      <c r="S102" s="553"/>
      <c r="T102" s="554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0">
        <v>4680115880429</v>
      </c>
      <c r="E103" s="551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8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3"/>
      <c r="R103" s="553"/>
      <c r="S103" s="553"/>
      <c r="T103" s="554"/>
      <c r="U103" s="34"/>
      <c r="V103" s="34"/>
      <c r="W103" s="35" t="s">
        <v>68</v>
      </c>
      <c r="X103" s="541">
        <v>135</v>
      </c>
      <c r="Y103" s="542">
        <f>IFERROR(IF(X103="",0,CEILING((X103/$H103),1)*$H103),"")</f>
        <v>135</v>
      </c>
      <c r="Z103" s="36">
        <f>IFERROR(IF(Y103=0,"",ROUNDUP(Y103/H103,0)*0.00902),"")</f>
        <v>0.27060000000000001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141.30000000000001</v>
      </c>
      <c r="BN103" s="64">
        <f>IFERROR(Y103*I103/H103,"0")</f>
        <v>141.30000000000001</v>
      </c>
      <c r="BO103" s="64">
        <f>IFERROR(1/J103*(X103/H103),"0")</f>
        <v>0.22727272727272729</v>
      </c>
      <c r="BP103" s="64">
        <f>IFERROR(1/J103*(Y103/H103),"0")</f>
        <v>0.22727272727272729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0">
        <v>4680115881457</v>
      </c>
      <c r="E104" s="551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3"/>
      <c r="R104" s="553"/>
      <c r="S104" s="553"/>
      <c r="T104" s="554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0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55" t="s">
        <v>70</v>
      </c>
      <c r="Q105" s="546"/>
      <c r="R105" s="546"/>
      <c r="S105" s="546"/>
      <c r="T105" s="546"/>
      <c r="U105" s="546"/>
      <c r="V105" s="547"/>
      <c r="W105" s="37" t="s">
        <v>71</v>
      </c>
      <c r="X105" s="543">
        <f>IFERROR(X101/H101,"0")+IFERROR(X102/H102,"0")+IFERROR(X103/H103,"0")+IFERROR(X104/H104,"0")</f>
        <v>57.407407407407405</v>
      </c>
      <c r="Y105" s="543">
        <f>IFERROR(Y101/H101,"0")+IFERROR(Y102/H102,"0")+IFERROR(Y103/H103,"0")+IFERROR(Y104/H104,"0")</f>
        <v>58</v>
      </c>
      <c r="Z105" s="543">
        <f>IFERROR(IF(Z101="",0,Z101),"0")+IFERROR(IF(Z102="",0,Z102),"0")+IFERROR(IF(Z103="",0,Z103),"0")+IFERROR(IF(Z104="",0,Z104),"0")</f>
        <v>0.80204000000000009</v>
      </c>
      <c r="AA105" s="544"/>
      <c r="AB105" s="544"/>
      <c r="AC105" s="544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1"/>
      <c r="P106" s="555" t="s">
        <v>70</v>
      </c>
      <c r="Q106" s="546"/>
      <c r="R106" s="546"/>
      <c r="S106" s="546"/>
      <c r="T106" s="546"/>
      <c r="U106" s="546"/>
      <c r="V106" s="547"/>
      <c r="W106" s="37" t="s">
        <v>68</v>
      </c>
      <c r="X106" s="543">
        <f>IFERROR(SUM(X101:X104),"0")</f>
        <v>431</v>
      </c>
      <c r="Y106" s="543">
        <f>IFERROR(SUM(Y101:Y104),"0")</f>
        <v>437.40000000000003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0">
        <v>4680115881488</v>
      </c>
      <c r="E108" s="551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3"/>
      <c r="R108" s="553"/>
      <c r="S108" s="553"/>
      <c r="T108" s="554"/>
      <c r="U108" s="34"/>
      <c r="V108" s="34"/>
      <c r="W108" s="35" t="s">
        <v>68</v>
      </c>
      <c r="X108" s="541">
        <v>200</v>
      </c>
      <c r="Y108" s="542">
        <f>IFERROR(IF(X108="",0,CEILING((X108/$H108),1)*$H108),"")</f>
        <v>205.20000000000002</v>
      </c>
      <c r="Z108" s="36">
        <f>IFERROR(IF(Y108=0,"",ROUNDUP(Y108/H108,0)*0.01898),"")</f>
        <v>0.36062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208.05555555555554</v>
      </c>
      <c r="BN108" s="64">
        <f>IFERROR(Y108*I108/H108,"0")</f>
        <v>213.46499999999997</v>
      </c>
      <c r="BO108" s="64">
        <f>IFERROR(1/J108*(X108/H108),"0")</f>
        <v>0.28935185185185186</v>
      </c>
      <c r="BP108" s="64">
        <f>IFERROR(1/J108*(Y108/H108),"0")</f>
        <v>0.296875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0">
        <v>4680115882775</v>
      </c>
      <c r="E109" s="551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3"/>
      <c r="R109" s="553"/>
      <c r="S109" s="553"/>
      <c r="T109" s="554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0">
        <v>4680115880658</v>
      </c>
      <c r="E110" s="551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62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3"/>
      <c r="R110" s="553"/>
      <c r="S110" s="553"/>
      <c r="T110" s="554"/>
      <c r="U110" s="34"/>
      <c r="V110" s="34"/>
      <c r="W110" s="35" t="s">
        <v>68</v>
      </c>
      <c r="X110" s="541">
        <v>100</v>
      </c>
      <c r="Y110" s="542">
        <f>IFERROR(IF(X110="",0,CEILING((X110/$H110),1)*$H110),"")</f>
        <v>100.8</v>
      </c>
      <c r="Z110" s="36">
        <f>IFERROR(IF(Y110=0,"",ROUNDUP(Y110/H110,0)*0.00651),"")</f>
        <v>0.27342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107.5</v>
      </c>
      <c r="BN110" s="64">
        <f>IFERROR(Y110*I110/H110,"0")</f>
        <v>108.36000000000001</v>
      </c>
      <c r="BO110" s="64">
        <f>IFERROR(1/J110*(X110/H110),"0")</f>
        <v>0.22893772893772898</v>
      </c>
      <c r="BP110" s="64">
        <f>IFERROR(1/J110*(Y110/H110),"0")</f>
        <v>0.23076923076923078</v>
      </c>
    </row>
    <row r="111" spans="1:68" x14ac:dyDescent="0.2">
      <c r="A111" s="560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55" t="s">
        <v>70</v>
      </c>
      <c r="Q111" s="546"/>
      <c r="R111" s="546"/>
      <c r="S111" s="546"/>
      <c r="T111" s="546"/>
      <c r="U111" s="546"/>
      <c r="V111" s="547"/>
      <c r="W111" s="37" t="s">
        <v>71</v>
      </c>
      <c r="X111" s="543">
        <f>IFERROR(X108/H108,"0")+IFERROR(X109/H109,"0")+IFERROR(X110/H110,"0")</f>
        <v>60.18518518518519</v>
      </c>
      <c r="Y111" s="543">
        <f>IFERROR(Y108/H108,"0")+IFERROR(Y109/H109,"0")+IFERROR(Y110/H110,"0")</f>
        <v>61</v>
      </c>
      <c r="Z111" s="543">
        <f>IFERROR(IF(Z108="",0,Z108),"0")+IFERROR(IF(Z109="",0,Z109),"0")+IFERROR(IF(Z110="",0,Z110),"0")</f>
        <v>0.63403999999999994</v>
      </c>
      <c r="AA111" s="544"/>
      <c r="AB111" s="544"/>
      <c r="AC111" s="544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1"/>
      <c r="P112" s="555" t="s">
        <v>70</v>
      </c>
      <c r="Q112" s="546"/>
      <c r="R112" s="546"/>
      <c r="S112" s="546"/>
      <c r="T112" s="546"/>
      <c r="U112" s="546"/>
      <c r="V112" s="547"/>
      <c r="W112" s="37" t="s">
        <v>68</v>
      </c>
      <c r="X112" s="543">
        <f>IFERROR(SUM(X108:X110),"0")</f>
        <v>300</v>
      </c>
      <c r="Y112" s="543">
        <f>IFERROR(SUM(Y108:Y110),"0")</f>
        <v>306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0">
        <v>4607091385168</v>
      </c>
      <c r="E114" s="551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63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3"/>
      <c r="R114" s="553"/>
      <c r="S114" s="553"/>
      <c r="T114" s="554"/>
      <c r="U114" s="34"/>
      <c r="V114" s="34"/>
      <c r="W114" s="35" t="s">
        <v>68</v>
      </c>
      <c r="X114" s="541">
        <v>250</v>
      </c>
      <c r="Y114" s="542">
        <f>IFERROR(IF(X114="",0,CEILING((X114/$H114),1)*$H114),"")</f>
        <v>251.1</v>
      </c>
      <c r="Z114" s="36">
        <f>IFERROR(IF(Y114=0,"",ROUNDUP(Y114/H114,0)*0.01898),"")</f>
        <v>0.58838000000000001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265.83333333333337</v>
      </c>
      <c r="BN114" s="64">
        <f>IFERROR(Y114*I114/H114,"0")</f>
        <v>267.00299999999999</v>
      </c>
      <c r="BO114" s="64">
        <f>IFERROR(1/J114*(X114/H114),"0")</f>
        <v>0.48225308641975312</v>
      </c>
      <c r="BP114" s="64">
        <f>IFERROR(1/J114*(Y114/H114),"0")</f>
        <v>0.484375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0">
        <v>4607091383256</v>
      </c>
      <c r="E115" s="551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3"/>
      <c r="R115" s="553"/>
      <c r="S115" s="553"/>
      <c r="T115" s="554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0">
        <v>4607091385748</v>
      </c>
      <c r="E116" s="551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3"/>
      <c r="R116" s="553"/>
      <c r="S116" s="553"/>
      <c r="T116" s="554"/>
      <c r="U116" s="34"/>
      <c r="V116" s="34"/>
      <c r="W116" s="35" t="s">
        <v>68</v>
      </c>
      <c r="X116" s="541">
        <v>360</v>
      </c>
      <c r="Y116" s="542">
        <f>IFERROR(IF(X116="",0,CEILING((X116/$H116),1)*$H116),"")</f>
        <v>361.8</v>
      </c>
      <c r="Z116" s="36">
        <f>IFERROR(IF(Y116=0,"",ROUNDUP(Y116/H116,0)*0.00651),"")</f>
        <v>0.87234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393.59999999999997</v>
      </c>
      <c r="BN116" s="64">
        <f>IFERROR(Y116*I116/H116,"0")</f>
        <v>395.56799999999998</v>
      </c>
      <c r="BO116" s="64">
        <f>IFERROR(1/J116*(X116/H116),"0")</f>
        <v>0.73260073260073255</v>
      </c>
      <c r="BP116" s="64">
        <f>IFERROR(1/J116*(Y116/H116),"0")</f>
        <v>0.73626373626373631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0">
        <v>4680115884533</v>
      </c>
      <c r="E117" s="551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3"/>
      <c r="R117" s="553"/>
      <c r="S117" s="553"/>
      <c r="T117" s="554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0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55" t="s">
        <v>70</v>
      </c>
      <c r="Q118" s="546"/>
      <c r="R118" s="546"/>
      <c r="S118" s="546"/>
      <c r="T118" s="546"/>
      <c r="U118" s="546"/>
      <c r="V118" s="547"/>
      <c r="W118" s="37" t="s">
        <v>71</v>
      </c>
      <c r="X118" s="543">
        <f>IFERROR(X114/H114,"0")+IFERROR(X115/H115,"0")+IFERROR(X116/H116,"0")+IFERROR(X117/H117,"0")</f>
        <v>164.19753086419752</v>
      </c>
      <c r="Y118" s="543">
        <f>IFERROR(Y114/H114,"0")+IFERROR(Y115/H115,"0")+IFERROR(Y116/H116,"0")+IFERROR(Y117/H117,"0")</f>
        <v>165</v>
      </c>
      <c r="Z118" s="543">
        <f>IFERROR(IF(Z114="",0,Z114),"0")+IFERROR(IF(Z115="",0,Z115),"0")+IFERROR(IF(Z116="",0,Z116),"0")+IFERROR(IF(Z117="",0,Z117),"0")</f>
        <v>1.46072</v>
      </c>
      <c r="AA118" s="544"/>
      <c r="AB118" s="544"/>
      <c r="AC118" s="544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1"/>
      <c r="P119" s="555" t="s">
        <v>70</v>
      </c>
      <c r="Q119" s="546"/>
      <c r="R119" s="546"/>
      <c r="S119" s="546"/>
      <c r="T119" s="546"/>
      <c r="U119" s="546"/>
      <c r="V119" s="547"/>
      <c r="W119" s="37" t="s">
        <v>68</v>
      </c>
      <c r="X119" s="543">
        <f>IFERROR(SUM(X114:X117),"0")</f>
        <v>610</v>
      </c>
      <c r="Y119" s="543">
        <f>IFERROR(SUM(Y114:Y117),"0")</f>
        <v>612.9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0">
        <v>4680115882652</v>
      </c>
      <c r="E121" s="551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3"/>
      <c r="R121" s="553"/>
      <c r="S121" s="553"/>
      <c r="T121" s="554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0">
        <v>4680115880238</v>
      </c>
      <c r="E122" s="551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8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3"/>
      <c r="R122" s="553"/>
      <c r="S122" s="553"/>
      <c r="T122" s="554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0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1"/>
      <c r="P123" s="555" t="s">
        <v>70</v>
      </c>
      <c r="Q123" s="546"/>
      <c r="R123" s="546"/>
      <c r="S123" s="546"/>
      <c r="T123" s="546"/>
      <c r="U123" s="546"/>
      <c r="V123" s="547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1"/>
      <c r="P124" s="555" t="s">
        <v>70</v>
      </c>
      <c r="Q124" s="546"/>
      <c r="R124" s="546"/>
      <c r="S124" s="546"/>
      <c r="T124" s="546"/>
      <c r="U124" s="546"/>
      <c r="V124" s="547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59" t="s">
        <v>225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6"/>
      <c r="AB125" s="536"/>
      <c r="AC125" s="536"/>
    </row>
    <row r="126" spans="1:68" ht="14.25" customHeight="1" x14ac:dyDescent="0.25">
      <c r="A126" s="558" t="s">
        <v>103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0">
        <v>4680115882577</v>
      </c>
      <c r="E127" s="551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6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3"/>
      <c r="R127" s="553"/>
      <c r="S127" s="553"/>
      <c r="T127" s="554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0">
        <v>4680115882577</v>
      </c>
      <c r="E128" s="551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63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3"/>
      <c r="R128" s="553"/>
      <c r="S128" s="553"/>
      <c r="T128" s="554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0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1"/>
      <c r="P129" s="555" t="s">
        <v>70</v>
      </c>
      <c r="Q129" s="546"/>
      <c r="R129" s="546"/>
      <c r="S129" s="546"/>
      <c r="T129" s="546"/>
      <c r="U129" s="546"/>
      <c r="V129" s="547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1"/>
      <c r="P130" s="555" t="s">
        <v>70</v>
      </c>
      <c r="Q130" s="546"/>
      <c r="R130" s="546"/>
      <c r="S130" s="546"/>
      <c r="T130" s="546"/>
      <c r="U130" s="546"/>
      <c r="V130" s="547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0">
        <v>4680115883444</v>
      </c>
      <c r="E132" s="551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7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3"/>
      <c r="R132" s="553"/>
      <c r="S132" s="553"/>
      <c r="T132" s="554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0">
        <v>4680115883444</v>
      </c>
      <c r="E133" s="551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6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3"/>
      <c r="R133" s="553"/>
      <c r="S133" s="553"/>
      <c r="T133" s="554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0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1"/>
      <c r="P134" s="555" t="s">
        <v>70</v>
      </c>
      <c r="Q134" s="546"/>
      <c r="R134" s="546"/>
      <c r="S134" s="546"/>
      <c r="T134" s="546"/>
      <c r="U134" s="546"/>
      <c r="V134" s="547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1"/>
      <c r="P135" s="555" t="s">
        <v>70</v>
      </c>
      <c r="Q135" s="546"/>
      <c r="R135" s="546"/>
      <c r="S135" s="546"/>
      <c r="T135" s="546"/>
      <c r="U135" s="546"/>
      <c r="V135" s="547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0">
        <v>4680115882584</v>
      </c>
      <c r="E137" s="551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7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3"/>
      <c r="R137" s="553"/>
      <c r="S137" s="553"/>
      <c r="T137" s="554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0">
        <v>4680115882584</v>
      </c>
      <c r="E138" s="551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3"/>
      <c r="R138" s="553"/>
      <c r="S138" s="553"/>
      <c r="T138" s="554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0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1"/>
      <c r="P139" s="555" t="s">
        <v>70</v>
      </c>
      <c r="Q139" s="546"/>
      <c r="R139" s="546"/>
      <c r="S139" s="546"/>
      <c r="T139" s="546"/>
      <c r="U139" s="546"/>
      <c r="V139" s="547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1"/>
      <c r="P140" s="555" t="s">
        <v>70</v>
      </c>
      <c r="Q140" s="546"/>
      <c r="R140" s="546"/>
      <c r="S140" s="546"/>
      <c r="T140" s="546"/>
      <c r="U140" s="546"/>
      <c r="V140" s="547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59" t="s">
        <v>101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6"/>
      <c r="AB141" s="536"/>
      <c r="AC141" s="536"/>
    </row>
    <row r="142" spans="1:68" ht="14.25" customHeight="1" x14ac:dyDescent="0.25">
      <c r="A142" s="558" t="s">
        <v>103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0">
        <v>4607091384604</v>
      </c>
      <c r="E143" s="551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3"/>
      <c r="R143" s="553"/>
      <c r="S143" s="553"/>
      <c r="T143" s="554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0">
        <v>4680115886810</v>
      </c>
      <c r="E144" s="551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858" t="s">
        <v>242</v>
      </c>
      <c r="Q144" s="553"/>
      <c r="R144" s="553"/>
      <c r="S144" s="553"/>
      <c r="T144" s="554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1"/>
      <c r="P145" s="555" t="s">
        <v>70</v>
      </c>
      <c r="Q145" s="546"/>
      <c r="R145" s="546"/>
      <c r="S145" s="546"/>
      <c r="T145" s="546"/>
      <c r="U145" s="546"/>
      <c r="V145" s="547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1"/>
      <c r="P146" s="555" t="s">
        <v>70</v>
      </c>
      <c r="Q146" s="546"/>
      <c r="R146" s="546"/>
      <c r="S146" s="546"/>
      <c r="T146" s="546"/>
      <c r="U146" s="546"/>
      <c r="V146" s="547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0">
        <v>4607091387667</v>
      </c>
      <c r="E148" s="551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8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3"/>
      <c r="R148" s="553"/>
      <c r="S148" s="553"/>
      <c r="T148" s="554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0">
        <v>4607091387636</v>
      </c>
      <c r="E149" s="551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3"/>
      <c r="R149" s="553"/>
      <c r="S149" s="553"/>
      <c r="T149" s="554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0">
        <v>4607091382426</v>
      </c>
      <c r="E150" s="551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8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3"/>
      <c r="R150" s="553"/>
      <c r="S150" s="553"/>
      <c r="T150" s="554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1"/>
      <c r="P151" s="555" t="s">
        <v>70</v>
      </c>
      <c r="Q151" s="546"/>
      <c r="R151" s="546"/>
      <c r="S151" s="546"/>
      <c r="T151" s="546"/>
      <c r="U151" s="546"/>
      <c r="V151" s="547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1"/>
      <c r="P152" s="555" t="s">
        <v>70</v>
      </c>
      <c r="Q152" s="546"/>
      <c r="R152" s="546"/>
      <c r="S152" s="546"/>
      <c r="T152" s="546"/>
      <c r="U152" s="546"/>
      <c r="V152" s="547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48" t="s">
        <v>253</v>
      </c>
      <c r="B153" s="549"/>
      <c r="C153" s="549"/>
      <c r="D153" s="549"/>
      <c r="E153" s="549"/>
      <c r="F153" s="549"/>
      <c r="G153" s="549"/>
      <c r="H153" s="549"/>
      <c r="I153" s="549"/>
      <c r="J153" s="549"/>
      <c r="K153" s="549"/>
      <c r="L153" s="549"/>
      <c r="M153" s="549"/>
      <c r="N153" s="549"/>
      <c r="O153" s="549"/>
      <c r="P153" s="549"/>
      <c r="Q153" s="549"/>
      <c r="R153" s="549"/>
      <c r="S153" s="549"/>
      <c r="T153" s="549"/>
      <c r="U153" s="549"/>
      <c r="V153" s="549"/>
      <c r="W153" s="549"/>
      <c r="X153" s="549"/>
      <c r="Y153" s="549"/>
      <c r="Z153" s="549"/>
      <c r="AA153" s="48"/>
      <c r="AB153" s="48"/>
      <c r="AC153" s="48"/>
    </row>
    <row r="154" spans="1:68" ht="16.5" customHeight="1" x14ac:dyDescent="0.25">
      <c r="A154" s="559" t="s">
        <v>254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6"/>
      <c r="AB154" s="536"/>
      <c r="AC154" s="536"/>
    </row>
    <row r="155" spans="1:68" ht="14.25" customHeight="1" x14ac:dyDescent="0.25">
      <c r="A155" s="558" t="s">
        <v>135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0">
        <v>4680115886223</v>
      </c>
      <c r="E156" s="551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8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3"/>
      <c r="R156" s="553"/>
      <c r="S156" s="553"/>
      <c r="T156" s="554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1"/>
      <c r="P157" s="555" t="s">
        <v>70</v>
      </c>
      <c r="Q157" s="546"/>
      <c r="R157" s="546"/>
      <c r="S157" s="546"/>
      <c r="T157" s="546"/>
      <c r="U157" s="546"/>
      <c r="V157" s="547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1"/>
      <c r="P158" s="555" t="s">
        <v>70</v>
      </c>
      <c r="Q158" s="546"/>
      <c r="R158" s="546"/>
      <c r="S158" s="546"/>
      <c r="T158" s="546"/>
      <c r="U158" s="546"/>
      <c r="V158" s="547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0">
        <v>4680115880993</v>
      </c>
      <c r="E160" s="551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8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3"/>
      <c r="R160" s="553"/>
      <c r="S160" s="553"/>
      <c r="T160" s="554"/>
      <c r="U160" s="34"/>
      <c r="V160" s="34"/>
      <c r="W160" s="35" t="s">
        <v>68</v>
      </c>
      <c r="X160" s="541">
        <v>320</v>
      </c>
      <c r="Y160" s="542">
        <f t="shared" ref="Y160:Y168" si="11">IFERROR(IF(X160="",0,CEILING((X160/$H160),1)*$H160),"")</f>
        <v>323.40000000000003</v>
      </c>
      <c r="Z160" s="36">
        <f>IFERROR(IF(Y160=0,"",ROUNDUP(Y160/H160,0)*0.00902),"")</f>
        <v>0.69454000000000005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340.5714285714285</v>
      </c>
      <c r="BN160" s="64">
        <f t="shared" ref="BN160:BN168" si="13">IFERROR(Y160*I160/H160,"0")</f>
        <v>344.19000000000005</v>
      </c>
      <c r="BO160" s="64">
        <f t="shared" ref="BO160:BO168" si="14">IFERROR(1/J160*(X160/H160),"0")</f>
        <v>0.57720057720057716</v>
      </c>
      <c r="BP160" s="64">
        <f t="shared" ref="BP160:BP168" si="15">IFERROR(1/J160*(Y160/H160),"0")</f>
        <v>0.58333333333333337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0">
        <v>4680115881761</v>
      </c>
      <c r="E161" s="551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3"/>
      <c r="R161" s="553"/>
      <c r="S161" s="553"/>
      <c r="T161" s="554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0">
        <v>4680115881563</v>
      </c>
      <c r="E162" s="551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3"/>
      <c r="R162" s="553"/>
      <c r="S162" s="553"/>
      <c r="T162" s="554"/>
      <c r="U162" s="34"/>
      <c r="V162" s="34"/>
      <c r="W162" s="35" t="s">
        <v>68</v>
      </c>
      <c r="X162" s="541">
        <v>93</v>
      </c>
      <c r="Y162" s="542">
        <f t="shared" si="11"/>
        <v>96.600000000000009</v>
      </c>
      <c r="Z162" s="36">
        <f>IFERROR(IF(Y162=0,"",ROUNDUP(Y162/H162,0)*0.00902),"")</f>
        <v>0.20746000000000001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97.649999999999991</v>
      </c>
      <c r="BN162" s="64">
        <f t="shared" si="13"/>
        <v>101.43</v>
      </c>
      <c r="BO162" s="64">
        <f t="shared" si="14"/>
        <v>0.16774891774891776</v>
      </c>
      <c r="BP162" s="64">
        <f t="shared" si="15"/>
        <v>0.17424242424242425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0">
        <v>4680115880986</v>
      </c>
      <c r="E163" s="551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3"/>
      <c r="R163" s="553"/>
      <c r="S163" s="553"/>
      <c r="T163" s="554"/>
      <c r="U163" s="34"/>
      <c r="V163" s="34"/>
      <c r="W163" s="35" t="s">
        <v>68</v>
      </c>
      <c r="X163" s="541">
        <v>93</v>
      </c>
      <c r="Y163" s="542">
        <f t="shared" si="11"/>
        <v>94.5</v>
      </c>
      <c r="Z163" s="36">
        <f>IFERROR(IF(Y163=0,"",ROUNDUP(Y163/H163,0)*0.00502),"")</f>
        <v>0.22590000000000002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98.757142857142853</v>
      </c>
      <c r="BN163" s="64">
        <f t="shared" si="13"/>
        <v>100.35</v>
      </c>
      <c r="BO163" s="64">
        <f t="shared" si="14"/>
        <v>0.18925518925518928</v>
      </c>
      <c r="BP163" s="64">
        <f t="shared" si="15"/>
        <v>0.19230769230769232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0">
        <v>4680115881785</v>
      </c>
      <c r="E164" s="551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3"/>
      <c r="R164" s="553"/>
      <c r="S164" s="553"/>
      <c r="T164" s="554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0">
        <v>4680115886537</v>
      </c>
      <c r="E165" s="551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3"/>
      <c r="R165" s="553"/>
      <c r="S165" s="553"/>
      <c r="T165" s="554"/>
      <c r="U165" s="34"/>
      <c r="V165" s="34"/>
      <c r="W165" s="35" t="s">
        <v>68</v>
      </c>
      <c r="X165" s="541">
        <v>53</v>
      </c>
      <c r="Y165" s="542">
        <f t="shared" si="11"/>
        <v>54</v>
      </c>
      <c r="Z165" s="36">
        <f>IFERROR(IF(Y165=0,"",ROUNDUP(Y165/H165,0)*0.00502),"")</f>
        <v>0.15060000000000001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56.827777777777769</v>
      </c>
      <c r="BN165" s="64">
        <f t="shared" si="13"/>
        <v>57.9</v>
      </c>
      <c r="BO165" s="64">
        <f t="shared" si="14"/>
        <v>0.12583095916429252</v>
      </c>
      <c r="BP165" s="64">
        <f t="shared" si="15"/>
        <v>0.12820512820512822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0">
        <v>4680115881679</v>
      </c>
      <c r="E166" s="551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3"/>
      <c r="R166" s="553"/>
      <c r="S166" s="553"/>
      <c r="T166" s="554"/>
      <c r="U166" s="34"/>
      <c r="V166" s="34"/>
      <c r="W166" s="35" t="s">
        <v>68</v>
      </c>
      <c r="X166" s="541">
        <v>231</v>
      </c>
      <c r="Y166" s="542">
        <f t="shared" si="11"/>
        <v>231</v>
      </c>
      <c r="Z166" s="36">
        <f>IFERROR(IF(Y166=0,"",ROUNDUP(Y166/H166,0)*0.00502),"")</f>
        <v>0.55220000000000002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242</v>
      </c>
      <c r="BN166" s="64">
        <f t="shared" si="13"/>
        <v>242</v>
      </c>
      <c r="BO166" s="64">
        <f t="shared" si="14"/>
        <v>0.47008547008547014</v>
      </c>
      <c r="BP166" s="64">
        <f t="shared" si="15"/>
        <v>0.47008547008547014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0">
        <v>4680115880191</v>
      </c>
      <c r="E167" s="551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3"/>
      <c r="R167" s="553"/>
      <c r="S167" s="553"/>
      <c r="T167" s="554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0">
        <v>4680115883963</v>
      </c>
      <c r="E168" s="551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3"/>
      <c r="R168" s="553"/>
      <c r="S168" s="553"/>
      <c r="T168" s="554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1"/>
      <c r="P169" s="555" t="s">
        <v>70</v>
      </c>
      <c r="Q169" s="546"/>
      <c r="R169" s="546"/>
      <c r="S169" s="546"/>
      <c r="T169" s="546"/>
      <c r="U169" s="546"/>
      <c r="V169" s="547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282.06349206349205</v>
      </c>
      <c r="Y169" s="543">
        <f>IFERROR(Y160/H160,"0")+IFERROR(Y161/H161,"0")+IFERROR(Y162/H162,"0")+IFERROR(Y163/H163,"0")+IFERROR(Y164/H164,"0")+IFERROR(Y165/H165,"0")+IFERROR(Y166/H166,"0")+IFERROR(Y167/H167,"0")+IFERROR(Y168/H168,"0")</f>
        <v>285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1.8307000000000002</v>
      </c>
      <c r="AA169" s="544"/>
      <c r="AB169" s="544"/>
      <c r="AC169" s="544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1"/>
      <c r="P170" s="555" t="s">
        <v>70</v>
      </c>
      <c r="Q170" s="546"/>
      <c r="R170" s="546"/>
      <c r="S170" s="546"/>
      <c r="T170" s="546"/>
      <c r="U170" s="546"/>
      <c r="V170" s="547"/>
      <c r="W170" s="37" t="s">
        <v>68</v>
      </c>
      <c r="X170" s="543">
        <f>IFERROR(SUM(X160:X168),"0")</f>
        <v>790</v>
      </c>
      <c r="Y170" s="543">
        <f>IFERROR(SUM(Y160:Y168),"0")</f>
        <v>799.5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0">
        <v>4680115886780</v>
      </c>
      <c r="E172" s="551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8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3"/>
      <c r="R172" s="553"/>
      <c r="S172" s="553"/>
      <c r="T172" s="554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0">
        <v>4680115886742</v>
      </c>
      <c r="E173" s="551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1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3"/>
      <c r="R173" s="553"/>
      <c r="S173" s="553"/>
      <c r="T173" s="554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0">
        <v>4680115886766</v>
      </c>
      <c r="E174" s="551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5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3"/>
      <c r="R174" s="553"/>
      <c r="S174" s="553"/>
      <c r="T174" s="554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1"/>
      <c r="P175" s="555" t="s">
        <v>70</v>
      </c>
      <c r="Q175" s="546"/>
      <c r="R175" s="546"/>
      <c r="S175" s="546"/>
      <c r="T175" s="546"/>
      <c r="U175" s="546"/>
      <c r="V175" s="547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1"/>
      <c r="P176" s="555" t="s">
        <v>70</v>
      </c>
      <c r="Q176" s="546"/>
      <c r="R176" s="546"/>
      <c r="S176" s="546"/>
      <c r="T176" s="546"/>
      <c r="U176" s="546"/>
      <c r="V176" s="547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0">
        <v>4680115886797</v>
      </c>
      <c r="E178" s="551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3"/>
      <c r="R178" s="553"/>
      <c r="S178" s="553"/>
      <c r="T178" s="554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1"/>
      <c r="P179" s="555" t="s">
        <v>70</v>
      </c>
      <c r="Q179" s="546"/>
      <c r="R179" s="546"/>
      <c r="S179" s="546"/>
      <c r="T179" s="546"/>
      <c r="U179" s="546"/>
      <c r="V179" s="547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1"/>
      <c r="P180" s="555" t="s">
        <v>70</v>
      </c>
      <c r="Q180" s="546"/>
      <c r="R180" s="546"/>
      <c r="S180" s="546"/>
      <c r="T180" s="546"/>
      <c r="U180" s="546"/>
      <c r="V180" s="547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59" t="s">
        <v>294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6"/>
      <c r="AB181" s="536"/>
      <c r="AC181" s="536"/>
    </row>
    <row r="182" spans="1:68" ht="14.25" customHeight="1" x14ac:dyDescent="0.25">
      <c r="A182" s="558" t="s">
        <v>103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0">
        <v>4680115881402</v>
      </c>
      <c r="E183" s="551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3"/>
      <c r="R183" s="553"/>
      <c r="S183" s="553"/>
      <c r="T183" s="554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0">
        <v>4680115881396</v>
      </c>
      <c r="E184" s="551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3"/>
      <c r="R184" s="553"/>
      <c r="S184" s="553"/>
      <c r="T184" s="554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1"/>
      <c r="P185" s="555" t="s">
        <v>70</v>
      </c>
      <c r="Q185" s="546"/>
      <c r="R185" s="546"/>
      <c r="S185" s="546"/>
      <c r="T185" s="546"/>
      <c r="U185" s="546"/>
      <c r="V185" s="547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1"/>
      <c r="P186" s="555" t="s">
        <v>70</v>
      </c>
      <c r="Q186" s="546"/>
      <c r="R186" s="546"/>
      <c r="S186" s="546"/>
      <c r="T186" s="546"/>
      <c r="U186" s="546"/>
      <c r="V186" s="547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0">
        <v>4680115882935</v>
      </c>
      <c r="E188" s="551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6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3"/>
      <c r="R188" s="553"/>
      <c r="S188" s="553"/>
      <c r="T188" s="554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0">
        <v>4680115880764</v>
      </c>
      <c r="E189" s="551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7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3"/>
      <c r="R189" s="553"/>
      <c r="S189" s="553"/>
      <c r="T189" s="554"/>
      <c r="U189" s="34"/>
      <c r="V189" s="34"/>
      <c r="W189" s="35" t="s">
        <v>68</v>
      </c>
      <c r="X189" s="541">
        <v>47</v>
      </c>
      <c r="Y189" s="542">
        <f>IFERROR(IF(X189="",0,CEILING((X189/$H189),1)*$H189),"")</f>
        <v>48.300000000000004</v>
      </c>
      <c r="Z189" s="36">
        <f>IFERROR(IF(Y189=0,"",ROUNDUP(Y189/H189,0)*0.00651),"")</f>
        <v>0.14973</v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51.028571428571425</v>
      </c>
      <c r="BN189" s="64">
        <f>IFERROR(Y189*I189/H189,"0")</f>
        <v>52.44</v>
      </c>
      <c r="BO189" s="64">
        <f>IFERROR(1/J189*(X189/H189),"0")</f>
        <v>0.12297226582940869</v>
      </c>
      <c r="BP189" s="64">
        <f>IFERROR(1/J189*(Y189/H189),"0")</f>
        <v>0.1263736263736264</v>
      </c>
    </row>
    <row r="190" spans="1:68" x14ac:dyDescent="0.2">
      <c r="A190" s="560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1"/>
      <c r="P190" s="555" t="s">
        <v>70</v>
      </c>
      <c r="Q190" s="546"/>
      <c r="R190" s="546"/>
      <c r="S190" s="546"/>
      <c r="T190" s="546"/>
      <c r="U190" s="546"/>
      <c r="V190" s="547"/>
      <c r="W190" s="37" t="s">
        <v>71</v>
      </c>
      <c r="X190" s="543">
        <f>IFERROR(X188/H188,"0")+IFERROR(X189/H189,"0")</f>
        <v>22.38095238095238</v>
      </c>
      <c r="Y190" s="543">
        <f>IFERROR(Y188/H188,"0")+IFERROR(Y189/H189,"0")</f>
        <v>23</v>
      </c>
      <c r="Z190" s="543">
        <f>IFERROR(IF(Z188="",0,Z188),"0")+IFERROR(IF(Z189="",0,Z189),"0")</f>
        <v>0.14973</v>
      </c>
      <c r="AA190" s="544"/>
      <c r="AB190" s="544"/>
      <c r="AC190" s="544"/>
    </row>
    <row r="191" spans="1:68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1"/>
      <c r="P191" s="555" t="s">
        <v>70</v>
      </c>
      <c r="Q191" s="546"/>
      <c r="R191" s="546"/>
      <c r="S191" s="546"/>
      <c r="T191" s="546"/>
      <c r="U191" s="546"/>
      <c r="V191" s="547"/>
      <c r="W191" s="37" t="s">
        <v>68</v>
      </c>
      <c r="X191" s="543">
        <f>IFERROR(SUM(X188:X189),"0")</f>
        <v>47</v>
      </c>
      <c r="Y191" s="543">
        <f>IFERROR(SUM(Y188:Y189),"0")</f>
        <v>48.300000000000004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0">
        <v>4680115882683</v>
      </c>
      <c r="E193" s="551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6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3"/>
      <c r="R193" s="553"/>
      <c r="S193" s="553"/>
      <c r="T193" s="554"/>
      <c r="U193" s="34"/>
      <c r="V193" s="34"/>
      <c r="W193" s="35" t="s">
        <v>68</v>
      </c>
      <c r="X193" s="541">
        <v>499</v>
      </c>
      <c r="Y193" s="542">
        <f t="shared" ref="Y193:Y200" si="16">IFERROR(IF(X193="",0,CEILING((X193/$H193),1)*$H193),"")</f>
        <v>502.20000000000005</v>
      </c>
      <c r="Z193" s="36">
        <f>IFERROR(IF(Y193=0,"",ROUNDUP(Y193/H193,0)*0.00902),"")</f>
        <v>0.83886000000000005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518.40555555555557</v>
      </c>
      <c r="BN193" s="64">
        <f t="shared" ref="BN193:BN200" si="18">IFERROR(Y193*I193/H193,"0")</f>
        <v>521.73</v>
      </c>
      <c r="BO193" s="64">
        <f t="shared" ref="BO193:BO200" si="19">IFERROR(1/J193*(X193/H193),"0")</f>
        <v>0.70005611672278334</v>
      </c>
      <c r="BP193" s="64">
        <f t="shared" ref="BP193:BP200" si="20">IFERROR(1/J193*(Y193/H193),"0")</f>
        <v>0.70454545454545459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0">
        <v>4680115882690</v>
      </c>
      <c r="E194" s="551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7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3"/>
      <c r="R194" s="553"/>
      <c r="S194" s="553"/>
      <c r="T194" s="554"/>
      <c r="U194" s="34"/>
      <c r="V194" s="34"/>
      <c r="W194" s="35" t="s">
        <v>68</v>
      </c>
      <c r="X194" s="541">
        <v>467</v>
      </c>
      <c r="Y194" s="542">
        <f t="shared" si="16"/>
        <v>469.8</v>
      </c>
      <c r="Z194" s="36">
        <f>IFERROR(IF(Y194=0,"",ROUNDUP(Y194/H194,0)*0.00902),"")</f>
        <v>0.78473999999999999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485.16111111111115</v>
      </c>
      <c r="BN194" s="64">
        <f t="shared" si="18"/>
        <v>488.07000000000005</v>
      </c>
      <c r="BO194" s="64">
        <f t="shared" si="19"/>
        <v>0.65516273849607187</v>
      </c>
      <c r="BP194" s="64">
        <f t="shared" si="20"/>
        <v>0.65909090909090906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0">
        <v>4680115882669</v>
      </c>
      <c r="E195" s="551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3"/>
      <c r="R195" s="553"/>
      <c r="S195" s="553"/>
      <c r="T195" s="554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0">
        <v>4680115882676</v>
      </c>
      <c r="E196" s="551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6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3"/>
      <c r="R196" s="553"/>
      <c r="S196" s="553"/>
      <c r="T196" s="554"/>
      <c r="U196" s="34"/>
      <c r="V196" s="34"/>
      <c r="W196" s="35" t="s">
        <v>68</v>
      </c>
      <c r="X196" s="541">
        <v>508</v>
      </c>
      <c r="Y196" s="542">
        <f t="shared" si="16"/>
        <v>513</v>
      </c>
      <c r="Z196" s="36">
        <f>IFERROR(IF(Y196=0,"",ROUNDUP(Y196/H196,0)*0.00902),"")</f>
        <v>0.8569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527.75555555555559</v>
      </c>
      <c r="BN196" s="64">
        <f t="shared" si="18"/>
        <v>532.95000000000005</v>
      </c>
      <c r="BO196" s="64">
        <f t="shared" si="19"/>
        <v>0.71268237934904599</v>
      </c>
      <c r="BP196" s="64">
        <f t="shared" si="20"/>
        <v>0.71969696969696972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0">
        <v>4680115884014</v>
      </c>
      <c r="E197" s="551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3"/>
      <c r="R197" s="553"/>
      <c r="S197" s="553"/>
      <c r="T197" s="554"/>
      <c r="U197" s="34"/>
      <c r="V197" s="34"/>
      <c r="W197" s="35" t="s">
        <v>68</v>
      </c>
      <c r="X197" s="541">
        <v>50</v>
      </c>
      <c r="Y197" s="542">
        <f t="shared" si="16"/>
        <v>50.4</v>
      </c>
      <c r="Z197" s="36">
        <f>IFERROR(IF(Y197=0,"",ROUNDUP(Y197/H197,0)*0.00502),"")</f>
        <v>0.14056000000000002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53.611111111111107</v>
      </c>
      <c r="BN197" s="64">
        <f t="shared" si="18"/>
        <v>54.039999999999992</v>
      </c>
      <c r="BO197" s="64">
        <f t="shared" si="19"/>
        <v>0.11870845204178539</v>
      </c>
      <c r="BP197" s="64">
        <f t="shared" si="20"/>
        <v>0.11965811965811968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0">
        <v>4680115884007</v>
      </c>
      <c r="E198" s="551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3"/>
      <c r="R198" s="553"/>
      <c r="S198" s="553"/>
      <c r="T198" s="554"/>
      <c r="U198" s="34"/>
      <c r="V198" s="34"/>
      <c r="W198" s="35" t="s">
        <v>68</v>
      </c>
      <c r="X198" s="541">
        <v>47</v>
      </c>
      <c r="Y198" s="542">
        <f t="shared" si="16"/>
        <v>48.6</v>
      </c>
      <c r="Z198" s="36">
        <f>IFERROR(IF(Y198=0,"",ROUNDUP(Y198/H198,0)*0.00502),"")</f>
        <v>0.13553999999999999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49.611111111111107</v>
      </c>
      <c r="BN198" s="64">
        <f t="shared" si="18"/>
        <v>51.3</v>
      </c>
      <c r="BO198" s="64">
        <f t="shared" si="19"/>
        <v>0.11158594491927826</v>
      </c>
      <c r="BP198" s="64">
        <f t="shared" si="20"/>
        <v>0.11538461538461539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0">
        <v>4680115884038</v>
      </c>
      <c r="E199" s="551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3"/>
      <c r="R199" s="553"/>
      <c r="S199" s="553"/>
      <c r="T199" s="554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0">
        <v>4680115884021</v>
      </c>
      <c r="E200" s="551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3"/>
      <c r="R200" s="553"/>
      <c r="S200" s="553"/>
      <c r="T200" s="554"/>
      <c r="U200" s="34"/>
      <c r="V200" s="34"/>
      <c r="W200" s="35" t="s">
        <v>68</v>
      </c>
      <c r="X200" s="541">
        <v>67</v>
      </c>
      <c r="Y200" s="542">
        <f t="shared" si="16"/>
        <v>68.400000000000006</v>
      </c>
      <c r="Z200" s="36">
        <f>IFERROR(IF(Y200=0,"",ROUNDUP(Y200/H200,0)*0.00502),"")</f>
        <v>0.19076000000000001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70.722222222222214</v>
      </c>
      <c r="BN200" s="64">
        <f t="shared" si="18"/>
        <v>72.2</v>
      </c>
      <c r="BO200" s="64">
        <f t="shared" si="19"/>
        <v>0.15906932573599242</v>
      </c>
      <c r="BP200" s="64">
        <f t="shared" si="20"/>
        <v>0.1623931623931624</v>
      </c>
    </row>
    <row r="201" spans="1:68" x14ac:dyDescent="0.2">
      <c r="A201" s="560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1"/>
      <c r="P201" s="555" t="s">
        <v>70</v>
      </c>
      <c r="Q201" s="546"/>
      <c r="R201" s="546"/>
      <c r="S201" s="546"/>
      <c r="T201" s="546"/>
      <c r="U201" s="546"/>
      <c r="V201" s="547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364.07407407407402</v>
      </c>
      <c r="Y201" s="543">
        <f>IFERROR(Y193/H193,"0")+IFERROR(Y194/H194,"0")+IFERROR(Y195/H195,"0")+IFERROR(Y196/H196,"0")+IFERROR(Y197/H197,"0")+IFERROR(Y198/H198,"0")+IFERROR(Y199/H199,"0")+IFERROR(Y200/H200,"0")</f>
        <v>368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2.9473599999999998</v>
      </c>
      <c r="AA201" s="544"/>
      <c r="AB201" s="544"/>
      <c r="AC201" s="544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1"/>
      <c r="P202" s="555" t="s">
        <v>70</v>
      </c>
      <c r="Q202" s="546"/>
      <c r="R202" s="546"/>
      <c r="S202" s="546"/>
      <c r="T202" s="546"/>
      <c r="U202" s="546"/>
      <c r="V202" s="547"/>
      <c r="W202" s="37" t="s">
        <v>68</v>
      </c>
      <c r="X202" s="543">
        <f>IFERROR(SUM(X193:X200),"0")</f>
        <v>1638</v>
      </c>
      <c r="Y202" s="543">
        <f>IFERROR(SUM(Y193:Y200),"0")</f>
        <v>1652.4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0">
        <v>4680115881594</v>
      </c>
      <c r="E204" s="551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3"/>
      <c r="R204" s="553"/>
      <c r="S204" s="553"/>
      <c r="T204" s="554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0">
        <v>4680115881617</v>
      </c>
      <c r="E205" s="551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3"/>
      <c r="R205" s="553"/>
      <c r="S205" s="553"/>
      <c r="T205" s="554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0">
        <v>4680115880573</v>
      </c>
      <c r="E206" s="551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3"/>
      <c r="R206" s="553"/>
      <c r="S206" s="553"/>
      <c r="T206" s="554"/>
      <c r="U206" s="34"/>
      <c r="V206" s="34"/>
      <c r="W206" s="35" t="s">
        <v>68</v>
      </c>
      <c r="X206" s="541">
        <v>61</v>
      </c>
      <c r="Y206" s="542">
        <f t="shared" si="21"/>
        <v>69.599999999999994</v>
      </c>
      <c r="Z206" s="36">
        <f>IFERROR(IF(Y206=0,"",ROUNDUP(Y206/H206,0)*0.01898),"")</f>
        <v>0.15184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64.638965517241374</v>
      </c>
      <c r="BN206" s="64">
        <f t="shared" si="23"/>
        <v>73.751999999999995</v>
      </c>
      <c r="BO206" s="64">
        <f t="shared" si="24"/>
        <v>0.10955459770114943</v>
      </c>
      <c r="BP206" s="64">
        <f t="shared" si="25"/>
        <v>0.125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0">
        <v>4680115882195</v>
      </c>
      <c r="E207" s="551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3"/>
      <c r="R207" s="553"/>
      <c r="S207" s="553"/>
      <c r="T207" s="554"/>
      <c r="U207" s="34"/>
      <c r="V207" s="34"/>
      <c r="W207" s="35" t="s">
        <v>68</v>
      </c>
      <c r="X207" s="541">
        <v>188</v>
      </c>
      <c r="Y207" s="542">
        <f t="shared" si="21"/>
        <v>189.6</v>
      </c>
      <c r="Z207" s="36">
        <f t="shared" ref="Z207:Z212" si="26">IFERROR(IF(Y207=0,"",ROUNDUP(Y207/H207,0)*0.00651),"")</f>
        <v>0.51429000000000002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209.15</v>
      </c>
      <c r="BN207" s="64">
        <f t="shared" si="23"/>
        <v>210.93</v>
      </c>
      <c r="BO207" s="64">
        <f t="shared" si="24"/>
        <v>0.43040293040293048</v>
      </c>
      <c r="BP207" s="64">
        <f t="shared" si="25"/>
        <v>0.43406593406593408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0">
        <v>4680115882607</v>
      </c>
      <c r="E208" s="551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3"/>
      <c r="R208" s="553"/>
      <c r="S208" s="553"/>
      <c r="T208" s="554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0">
        <v>4680115880092</v>
      </c>
      <c r="E209" s="551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3"/>
      <c r="R209" s="553"/>
      <c r="S209" s="553"/>
      <c r="T209" s="554"/>
      <c r="U209" s="34"/>
      <c r="V209" s="34"/>
      <c r="W209" s="35" t="s">
        <v>68</v>
      </c>
      <c r="X209" s="541">
        <v>199</v>
      </c>
      <c r="Y209" s="542">
        <f t="shared" si="21"/>
        <v>199.2</v>
      </c>
      <c r="Z209" s="36">
        <f t="shared" si="26"/>
        <v>0.54032999999999998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219.89500000000004</v>
      </c>
      <c r="BN209" s="64">
        <f t="shared" si="23"/>
        <v>220.11600000000001</v>
      </c>
      <c r="BO209" s="64">
        <f t="shared" si="24"/>
        <v>0.45558608058608063</v>
      </c>
      <c r="BP209" s="64">
        <f t="shared" si="25"/>
        <v>0.45604395604395609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0">
        <v>4680115880221</v>
      </c>
      <c r="E210" s="551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7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3"/>
      <c r="R210" s="553"/>
      <c r="S210" s="553"/>
      <c r="T210" s="554"/>
      <c r="U210" s="34"/>
      <c r="V210" s="34"/>
      <c r="W210" s="35" t="s">
        <v>68</v>
      </c>
      <c r="X210" s="541">
        <v>338</v>
      </c>
      <c r="Y210" s="542">
        <f t="shared" si="21"/>
        <v>338.4</v>
      </c>
      <c r="Z210" s="36">
        <f t="shared" si="26"/>
        <v>0.91791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373.49000000000007</v>
      </c>
      <c r="BN210" s="64">
        <f t="shared" si="23"/>
        <v>373.93200000000002</v>
      </c>
      <c r="BO210" s="64">
        <f t="shared" si="24"/>
        <v>0.77380952380952395</v>
      </c>
      <c r="BP210" s="64">
        <f t="shared" si="25"/>
        <v>0.77472527472527475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0">
        <v>4680115880504</v>
      </c>
      <c r="E211" s="551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8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3"/>
      <c r="R211" s="553"/>
      <c r="S211" s="553"/>
      <c r="T211" s="554"/>
      <c r="U211" s="34"/>
      <c r="V211" s="34"/>
      <c r="W211" s="35" t="s">
        <v>68</v>
      </c>
      <c r="X211" s="541">
        <v>142</v>
      </c>
      <c r="Y211" s="542">
        <f t="shared" si="21"/>
        <v>144</v>
      </c>
      <c r="Z211" s="36">
        <f t="shared" si="26"/>
        <v>0.3906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156.91</v>
      </c>
      <c r="BN211" s="64">
        <f t="shared" si="23"/>
        <v>159.12000000000003</v>
      </c>
      <c r="BO211" s="64">
        <f t="shared" si="24"/>
        <v>0.32509157509157516</v>
      </c>
      <c r="BP211" s="64">
        <f t="shared" si="25"/>
        <v>0.32967032967032972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0">
        <v>4680115882164</v>
      </c>
      <c r="E212" s="551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6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3"/>
      <c r="R212" s="553"/>
      <c r="S212" s="553"/>
      <c r="T212" s="554"/>
      <c r="U212" s="34"/>
      <c r="V212" s="34"/>
      <c r="W212" s="35" t="s">
        <v>68</v>
      </c>
      <c r="X212" s="541">
        <v>171</v>
      </c>
      <c r="Y212" s="542">
        <f t="shared" si="21"/>
        <v>172.79999999999998</v>
      </c>
      <c r="Z212" s="36">
        <f t="shared" si="26"/>
        <v>0.46872000000000003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189.38249999999999</v>
      </c>
      <c r="BN212" s="64">
        <f t="shared" si="23"/>
        <v>191.37599999999998</v>
      </c>
      <c r="BO212" s="64">
        <f t="shared" si="24"/>
        <v>0.39148351648351654</v>
      </c>
      <c r="BP212" s="64">
        <f t="shared" si="25"/>
        <v>0.39560439560439564</v>
      </c>
    </row>
    <row r="213" spans="1:68" x14ac:dyDescent="0.2">
      <c r="A213" s="560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1"/>
      <c r="P213" s="555" t="s">
        <v>70</v>
      </c>
      <c r="Q213" s="546"/>
      <c r="R213" s="546"/>
      <c r="S213" s="546"/>
      <c r="T213" s="546"/>
      <c r="U213" s="546"/>
      <c r="V213" s="547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439.5114942528736</v>
      </c>
      <c r="Y213" s="543">
        <f>IFERROR(Y204/H204,"0")+IFERROR(Y205/H205,"0")+IFERROR(Y206/H206,"0")+IFERROR(Y207/H207,"0")+IFERROR(Y208/H208,"0")+IFERROR(Y209/H209,"0")+IFERROR(Y210/H210,"0")+IFERROR(Y211/H211,"0")+IFERROR(Y212/H212,"0")</f>
        <v>443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2.9836900000000002</v>
      </c>
      <c r="AA213" s="544"/>
      <c r="AB213" s="544"/>
      <c r="AC213" s="544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1"/>
      <c r="P214" s="555" t="s">
        <v>70</v>
      </c>
      <c r="Q214" s="546"/>
      <c r="R214" s="546"/>
      <c r="S214" s="546"/>
      <c r="T214" s="546"/>
      <c r="U214" s="546"/>
      <c r="V214" s="547"/>
      <c r="W214" s="37" t="s">
        <v>68</v>
      </c>
      <c r="X214" s="543">
        <f>IFERROR(SUM(X204:X212),"0")</f>
        <v>1099</v>
      </c>
      <c r="Y214" s="543">
        <f>IFERROR(SUM(Y204:Y212),"0")</f>
        <v>1113.5999999999999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0">
        <v>4680115880818</v>
      </c>
      <c r="E216" s="551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3"/>
      <c r="R216" s="553"/>
      <c r="S216" s="553"/>
      <c r="T216" s="554"/>
      <c r="U216" s="34"/>
      <c r="V216" s="34"/>
      <c r="W216" s="35" t="s">
        <v>68</v>
      </c>
      <c r="X216" s="541">
        <v>44</v>
      </c>
      <c r="Y216" s="542">
        <f>IFERROR(IF(X216="",0,CEILING((X216/$H216),1)*$H216),"")</f>
        <v>45.6</v>
      </c>
      <c r="Z216" s="36">
        <f>IFERROR(IF(Y216=0,"",ROUNDUP(Y216/H216,0)*0.00651),"")</f>
        <v>0.12369000000000001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48.620000000000005</v>
      </c>
      <c r="BN216" s="64">
        <f>IFERROR(Y216*I216/H216,"0")</f>
        <v>50.388000000000005</v>
      </c>
      <c r="BO216" s="64">
        <f>IFERROR(1/J216*(X216/H216),"0")</f>
        <v>0.10073260073260075</v>
      </c>
      <c r="BP216" s="64">
        <f>IFERROR(1/J216*(Y216/H216),"0")</f>
        <v>0.1043956043956044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0">
        <v>4680115880801</v>
      </c>
      <c r="E217" s="551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3"/>
      <c r="R217" s="553"/>
      <c r="S217" s="553"/>
      <c r="T217" s="554"/>
      <c r="U217" s="34"/>
      <c r="V217" s="34"/>
      <c r="W217" s="35" t="s">
        <v>68</v>
      </c>
      <c r="X217" s="541">
        <v>70</v>
      </c>
      <c r="Y217" s="542">
        <f>IFERROR(IF(X217="",0,CEILING((X217/$H217),1)*$H217),"")</f>
        <v>72</v>
      </c>
      <c r="Z217" s="36">
        <f>IFERROR(IF(Y217=0,"",ROUNDUP(Y217/H217,0)*0.00651),"")</f>
        <v>0.1953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77.350000000000009</v>
      </c>
      <c r="BN217" s="64">
        <f>IFERROR(Y217*I217/H217,"0")</f>
        <v>79.560000000000016</v>
      </c>
      <c r="BO217" s="64">
        <f>IFERROR(1/J217*(X217/H217),"0")</f>
        <v>0.16025641025641027</v>
      </c>
      <c r="BP217" s="64">
        <f>IFERROR(1/J217*(Y217/H217),"0")</f>
        <v>0.16483516483516486</v>
      </c>
    </row>
    <row r="218" spans="1:68" x14ac:dyDescent="0.2">
      <c r="A218" s="560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1"/>
      <c r="P218" s="555" t="s">
        <v>70</v>
      </c>
      <c r="Q218" s="546"/>
      <c r="R218" s="546"/>
      <c r="S218" s="546"/>
      <c r="T218" s="546"/>
      <c r="U218" s="546"/>
      <c r="V218" s="547"/>
      <c r="W218" s="37" t="s">
        <v>71</v>
      </c>
      <c r="X218" s="543">
        <f>IFERROR(X216/H216,"0")+IFERROR(X217/H217,"0")</f>
        <v>47.5</v>
      </c>
      <c r="Y218" s="543">
        <f>IFERROR(Y216/H216,"0")+IFERROR(Y217/H217,"0")</f>
        <v>49</v>
      </c>
      <c r="Z218" s="543">
        <f>IFERROR(IF(Z216="",0,Z216),"0")+IFERROR(IF(Z217="",0,Z217),"0")</f>
        <v>0.31899</v>
      </c>
      <c r="AA218" s="544"/>
      <c r="AB218" s="544"/>
      <c r="AC218" s="544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1"/>
      <c r="P219" s="555" t="s">
        <v>70</v>
      </c>
      <c r="Q219" s="546"/>
      <c r="R219" s="546"/>
      <c r="S219" s="546"/>
      <c r="T219" s="546"/>
      <c r="U219" s="546"/>
      <c r="V219" s="547"/>
      <c r="W219" s="37" t="s">
        <v>68</v>
      </c>
      <c r="X219" s="543">
        <f>IFERROR(SUM(X216:X217),"0")</f>
        <v>114</v>
      </c>
      <c r="Y219" s="543">
        <f>IFERROR(SUM(Y216:Y217),"0")</f>
        <v>117.6</v>
      </c>
      <c r="Z219" s="37"/>
      <c r="AA219" s="544"/>
      <c r="AB219" s="544"/>
      <c r="AC219" s="544"/>
    </row>
    <row r="220" spans="1:68" ht="16.5" customHeight="1" x14ac:dyDescent="0.25">
      <c r="A220" s="559" t="s">
        <v>354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6"/>
      <c r="AB220" s="536"/>
      <c r="AC220" s="536"/>
    </row>
    <row r="221" spans="1:68" ht="14.25" customHeight="1" x14ac:dyDescent="0.25">
      <c r="A221" s="558" t="s">
        <v>103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0">
        <v>4680115884137</v>
      </c>
      <c r="E222" s="551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3"/>
      <c r="R222" s="553"/>
      <c r="S222" s="553"/>
      <c r="T222" s="554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0">
        <v>4680115884236</v>
      </c>
      <c r="E223" s="551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3"/>
      <c r="R223" s="553"/>
      <c r="S223" s="553"/>
      <c r="T223" s="554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0">
        <v>4680115884175</v>
      </c>
      <c r="E224" s="551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3"/>
      <c r="R224" s="553"/>
      <c r="S224" s="553"/>
      <c r="T224" s="554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50">
        <v>4680115884144</v>
      </c>
      <c r="E225" s="551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51" t="s">
        <v>366</v>
      </c>
      <c r="Q225" s="553"/>
      <c r="R225" s="553"/>
      <c r="S225" s="553"/>
      <c r="T225" s="554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0">
        <v>4680115884144</v>
      </c>
      <c r="E226" s="551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3"/>
      <c r="R226" s="553"/>
      <c r="S226" s="553"/>
      <c r="T226" s="554"/>
      <c r="U226" s="34"/>
      <c r="V226" s="34"/>
      <c r="W226" s="35" t="s">
        <v>68</v>
      </c>
      <c r="X226" s="541">
        <v>9</v>
      </c>
      <c r="Y226" s="542">
        <f t="shared" si="27"/>
        <v>12</v>
      </c>
      <c r="Z226" s="36">
        <f t="shared" si="32"/>
        <v>2.7060000000000001E-2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9.4725000000000001</v>
      </c>
      <c r="BN226" s="64">
        <f t="shared" si="29"/>
        <v>12.629999999999999</v>
      </c>
      <c r="BO226" s="64">
        <f t="shared" si="30"/>
        <v>1.7045454545454544E-2</v>
      </c>
      <c r="BP226" s="64">
        <f t="shared" si="31"/>
        <v>2.2727272727272728E-2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0">
        <v>4680115886551</v>
      </c>
      <c r="E227" s="551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3"/>
      <c r="R227" s="553"/>
      <c r="S227" s="553"/>
      <c r="T227" s="554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0">
        <v>4680115884182</v>
      </c>
      <c r="E228" s="551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3"/>
      <c r="R228" s="553"/>
      <c r="S228" s="553"/>
      <c r="T228" s="554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50">
        <v>4680115884205</v>
      </c>
      <c r="E229" s="551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17" t="s">
        <v>375</v>
      </c>
      <c r="Q229" s="553"/>
      <c r="R229" s="553"/>
      <c r="S229" s="553"/>
      <c r="T229" s="554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50">
        <v>4680115884205</v>
      </c>
      <c r="E230" s="551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3"/>
      <c r="R230" s="553"/>
      <c r="S230" s="553"/>
      <c r="T230" s="554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55" t="s">
        <v>70</v>
      </c>
      <c r="Q231" s="546"/>
      <c r="R231" s="546"/>
      <c r="S231" s="546"/>
      <c r="T231" s="546"/>
      <c r="U231" s="546"/>
      <c r="V231" s="547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2.25</v>
      </c>
      <c r="Y231" s="543">
        <f>IFERROR(Y222/H222,"0")+IFERROR(Y223/H223,"0")+IFERROR(Y224/H224,"0")+IFERROR(Y225/H225,"0")+IFERROR(Y226/H226,"0")+IFERROR(Y227/H227,"0")+IFERROR(Y228/H228,"0")+IFERROR(Y229/H229,"0")+IFERROR(Y230/H230,"0")</f>
        <v>3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2.7060000000000001E-2</v>
      </c>
      <c r="AA231" s="544"/>
      <c r="AB231" s="544"/>
      <c r="AC231" s="544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1"/>
      <c r="P232" s="555" t="s">
        <v>70</v>
      </c>
      <c r="Q232" s="546"/>
      <c r="R232" s="546"/>
      <c r="S232" s="546"/>
      <c r="T232" s="546"/>
      <c r="U232" s="546"/>
      <c r="V232" s="547"/>
      <c r="W232" s="37" t="s">
        <v>68</v>
      </c>
      <c r="X232" s="543">
        <f>IFERROR(SUM(X222:X230),"0")</f>
        <v>9</v>
      </c>
      <c r="Y232" s="543">
        <f>IFERROR(SUM(Y222:Y230),"0")</f>
        <v>12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0">
        <v>4680115885981</v>
      </c>
      <c r="E234" s="551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8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3"/>
      <c r="R234" s="553"/>
      <c r="S234" s="553"/>
      <c r="T234" s="554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55" t="s">
        <v>70</v>
      </c>
      <c r="Q235" s="546"/>
      <c r="R235" s="546"/>
      <c r="S235" s="546"/>
      <c r="T235" s="546"/>
      <c r="U235" s="546"/>
      <c r="V235" s="547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1"/>
      <c r="P236" s="555" t="s">
        <v>70</v>
      </c>
      <c r="Q236" s="546"/>
      <c r="R236" s="546"/>
      <c r="S236" s="546"/>
      <c r="T236" s="546"/>
      <c r="U236" s="546"/>
      <c r="V236" s="547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0">
        <v>4680115886803</v>
      </c>
      <c r="E238" s="551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15" t="s">
        <v>384</v>
      </c>
      <c r="Q238" s="553"/>
      <c r="R238" s="553"/>
      <c r="S238" s="553"/>
      <c r="T238" s="554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55" t="s">
        <v>70</v>
      </c>
      <c r="Q239" s="546"/>
      <c r="R239" s="546"/>
      <c r="S239" s="546"/>
      <c r="T239" s="546"/>
      <c r="U239" s="546"/>
      <c r="V239" s="547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1"/>
      <c r="P240" s="555" t="s">
        <v>70</v>
      </c>
      <c r="Q240" s="546"/>
      <c r="R240" s="546"/>
      <c r="S240" s="546"/>
      <c r="T240" s="546"/>
      <c r="U240" s="546"/>
      <c r="V240" s="547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0">
        <v>4680115886704</v>
      </c>
      <c r="E242" s="551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3"/>
      <c r="R242" s="553"/>
      <c r="S242" s="553"/>
      <c r="T242" s="554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0">
        <v>4680115886681</v>
      </c>
      <c r="E243" s="551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4" t="s">
        <v>392</v>
      </c>
      <c r="Q243" s="553"/>
      <c r="R243" s="553"/>
      <c r="S243" s="553"/>
      <c r="T243" s="554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0">
        <v>4680115886735</v>
      </c>
      <c r="E244" s="551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3"/>
      <c r="R244" s="553"/>
      <c r="S244" s="553"/>
      <c r="T244" s="554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0">
        <v>4680115886711</v>
      </c>
      <c r="E245" s="551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3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3"/>
      <c r="R245" s="553"/>
      <c r="S245" s="553"/>
      <c r="T245" s="554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55" t="s">
        <v>70</v>
      </c>
      <c r="Q246" s="546"/>
      <c r="R246" s="546"/>
      <c r="S246" s="546"/>
      <c r="T246" s="546"/>
      <c r="U246" s="546"/>
      <c r="V246" s="547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55" t="s">
        <v>70</v>
      </c>
      <c r="Q247" s="546"/>
      <c r="R247" s="546"/>
      <c r="S247" s="546"/>
      <c r="T247" s="546"/>
      <c r="U247" s="546"/>
      <c r="V247" s="547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59" t="s">
        <v>397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6"/>
      <c r="AB248" s="536"/>
      <c r="AC248" s="536"/>
    </row>
    <row r="249" spans="1:68" ht="14.25" customHeight="1" x14ac:dyDescent="0.25">
      <c r="A249" s="558" t="s">
        <v>103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0">
        <v>4680115885837</v>
      </c>
      <c r="E250" s="551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3"/>
      <c r="R250" s="553"/>
      <c r="S250" s="553"/>
      <c r="T250" s="554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0">
        <v>4680115885851</v>
      </c>
      <c r="E251" s="551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68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3"/>
      <c r="R251" s="553"/>
      <c r="S251" s="553"/>
      <c r="T251" s="554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0">
        <v>4680115885806</v>
      </c>
      <c r="E252" s="551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3"/>
      <c r="R252" s="553"/>
      <c r="S252" s="553"/>
      <c r="T252" s="554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0">
        <v>4680115885844</v>
      </c>
      <c r="E253" s="551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3"/>
      <c r="R253" s="553"/>
      <c r="S253" s="553"/>
      <c r="T253" s="554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0">
        <v>4680115885820</v>
      </c>
      <c r="E254" s="551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6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3"/>
      <c r="R254" s="553"/>
      <c r="S254" s="553"/>
      <c r="T254" s="554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55" t="s">
        <v>70</v>
      </c>
      <c r="Q255" s="546"/>
      <c r="R255" s="546"/>
      <c r="S255" s="546"/>
      <c r="T255" s="546"/>
      <c r="U255" s="546"/>
      <c r="V255" s="547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55" t="s">
        <v>70</v>
      </c>
      <c r="Q256" s="546"/>
      <c r="R256" s="546"/>
      <c r="S256" s="546"/>
      <c r="T256" s="546"/>
      <c r="U256" s="546"/>
      <c r="V256" s="547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59" t="s">
        <v>413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6"/>
      <c r="AB257" s="536"/>
      <c r="AC257" s="536"/>
    </row>
    <row r="258" spans="1:68" ht="14.25" customHeight="1" x14ac:dyDescent="0.25">
      <c r="A258" s="558" t="s">
        <v>103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0">
        <v>4607091383423</v>
      </c>
      <c r="E259" s="551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8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3"/>
      <c r="R259" s="553"/>
      <c r="S259" s="553"/>
      <c r="T259" s="554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0">
        <v>4680115886957</v>
      </c>
      <c r="E260" s="551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33" t="s">
        <v>418</v>
      </c>
      <c r="Q260" s="553"/>
      <c r="R260" s="553"/>
      <c r="S260" s="553"/>
      <c r="T260" s="554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0">
        <v>4680115885660</v>
      </c>
      <c r="E261" s="551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3"/>
      <c r="R261" s="553"/>
      <c r="S261" s="553"/>
      <c r="T261" s="554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0">
        <v>4680115886773</v>
      </c>
      <c r="E262" s="551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598" t="s">
        <v>425</v>
      </c>
      <c r="Q262" s="553"/>
      <c r="R262" s="553"/>
      <c r="S262" s="553"/>
      <c r="T262" s="554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55" t="s">
        <v>70</v>
      </c>
      <c r="Q263" s="546"/>
      <c r="R263" s="546"/>
      <c r="S263" s="546"/>
      <c r="T263" s="546"/>
      <c r="U263" s="546"/>
      <c r="V263" s="547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55" t="s">
        <v>70</v>
      </c>
      <c r="Q264" s="546"/>
      <c r="R264" s="546"/>
      <c r="S264" s="546"/>
      <c r="T264" s="546"/>
      <c r="U264" s="546"/>
      <c r="V264" s="547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59" t="s">
        <v>427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6"/>
      <c r="AB265" s="536"/>
      <c r="AC265" s="536"/>
    </row>
    <row r="266" spans="1:68" ht="14.25" customHeight="1" x14ac:dyDescent="0.25">
      <c r="A266" s="558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0">
        <v>4680115886186</v>
      </c>
      <c r="E267" s="551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4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3"/>
      <c r="R267" s="553"/>
      <c r="S267" s="553"/>
      <c r="T267" s="554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0">
        <v>4680115881228</v>
      </c>
      <c r="E268" s="551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3"/>
      <c r="R268" s="553"/>
      <c r="S268" s="553"/>
      <c r="T268" s="554"/>
      <c r="U268" s="34"/>
      <c r="V268" s="34"/>
      <c r="W268" s="35" t="s">
        <v>68</v>
      </c>
      <c r="X268" s="541">
        <v>69</v>
      </c>
      <c r="Y268" s="542">
        <f>IFERROR(IF(X268="",0,CEILING((X268/$H268),1)*$H268),"")</f>
        <v>69.599999999999994</v>
      </c>
      <c r="Z268" s="36">
        <f>IFERROR(IF(Y268=0,"",ROUNDUP(Y268/H268,0)*0.00651),"")</f>
        <v>0.18879000000000001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76.245000000000005</v>
      </c>
      <c r="BN268" s="64">
        <f>IFERROR(Y268*I268/H268,"0")</f>
        <v>76.908000000000001</v>
      </c>
      <c r="BO268" s="64">
        <f>IFERROR(1/J268*(X268/H268),"0")</f>
        <v>0.15796703296703299</v>
      </c>
      <c r="BP268" s="64">
        <f>IFERROR(1/J268*(Y268/H268),"0")</f>
        <v>0.15934065934065936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0">
        <v>4680115881211</v>
      </c>
      <c r="E269" s="551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3"/>
      <c r="R269" s="553"/>
      <c r="S269" s="553"/>
      <c r="T269" s="554"/>
      <c r="U269" s="34"/>
      <c r="V269" s="34"/>
      <c r="W269" s="35" t="s">
        <v>68</v>
      </c>
      <c r="X269" s="541">
        <v>38</v>
      </c>
      <c r="Y269" s="542">
        <f>IFERROR(IF(X269="",0,CEILING((X269/$H269),1)*$H269),"")</f>
        <v>38.4</v>
      </c>
      <c r="Z269" s="36">
        <f>IFERROR(IF(Y269=0,"",ROUNDUP(Y269/H269,0)*0.00651),"")</f>
        <v>0.10416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40.85</v>
      </c>
      <c r="BN269" s="64">
        <f>IFERROR(Y269*I269/H269,"0")</f>
        <v>41.28</v>
      </c>
      <c r="BO269" s="64">
        <f>IFERROR(1/J269*(X269/H269),"0")</f>
        <v>8.6996336996337006E-2</v>
      </c>
      <c r="BP269" s="64">
        <f>IFERROR(1/J269*(Y269/H269),"0")</f>
        <v>8.7912087912087919E-2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55" t="s">
        <v>70</v>
      </c>
      <c r="Q270" s="546"/>
      <c r="R270" s="546"/>
      <c r="S270" s="546"/>
      <c r="T270" s="546"/>
      <c r="U270" s="546"/>
      <c r="V270" s="547"/>
      <c r="W270" s="37" t="s">
        <v>71</v>
      </c>
      <c r="X270" s="543">
        <f>IFERROR(X267/H267,"0")+IFERROR(X268/H268,"0")+IFERROR(X269/H269,"0")</f>
        <v>44.583333333333336</v>
      </c>
      <c r="Y270" s="543">
        <f>IFERROR(Y267/H267,"0")+IFERROR(Y268/H268,"0")+IFERROR(Y269/H269,"0")</f>
        <v>45</v>
      </c>
      <c r="Z270" s="543">
        <f>IFERROR(IF(Z267="",0,Z267),"0")+IFERROR(IF(Z268="",0,Z268),"0")+IFERROR(IF(Z269="",0,Z269),"0")</f>
        <v>0.29295000000000004</v>
      </c>
      <c r="AA270" s="544"/>
      <c r="AB270" s="544"/>
      <c r="AC270" s="544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55" t="s">
        <v>70</v>
      </c>
      <c r="Q271" s="546"/>
      <c r="R271" s="546"/>
      <c r="S271" s="546"/>
      <c r="T271" s="546"/>
      <c r="U271" s="546"/>
      <c r="V271" s="547"/>
      <c r="W271" s="37" t="s">
        <v>68</v>
      </c>
      <c r="X271" s="543">
        <f>IFERROR(SUM(X267:X269),"0")</f>
        <v>107</v>
      </c>
      <c r="Y271" s="543">
        <f>IFERROR(SUM(Y267:Y269),"0")</f>
        <v>108</v>
      </c>
      <c r="Z271" s="37"/>
      <c r="AA271" s="544"/>
      <c r="AB271" s="544"/>
      <c r="AC271" s="544"/>
    </row>
    <row r="272" spans="1:68" ht="16.5" customHeight="1" x14ac:dyDescent="0.25">
      <c r="A272" s="559" t="s">
        <v>437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6"/>
      <c r="AB272" s="536"/>
      <c r="AC272" s="536"/>
    </row>
    <row r="273" spans="1:68" ht="14.25" customHeight="1" x14ac:dyDescent="0.25">
      <c r="A273" s="558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0">
        <v>4680115880344</v>
      </c>
      <c r="E274" s="551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3"/>
      <c r="R274" s="553"/>
      <c r="S274" s="553"/>
      <c r="T274" s="554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1"/>
      <c r="P275" s="555" t="s">
        <v>70</v>
      </c>
      <c r="Q275" s="546"/>
      <c r="R275" s="546"/>
      <c r="S275" s="546"/>
      <c r="T275" s="546"/>
      <c r="U275" s="546"/>
      <c r="V275" s="547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55" t="s">
        <v>70</v>
      </c>
      <c r="Q276" s="546"/>
      <c r="R276" s="546"/>
      <c r="S276" s="546"/>
      <c r="T276" s="546"/>
      <c r="U276" s="546"/>
      <c r="V276" s="547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0">
        <v>4680115884618</v>
      </c>
      <c r="E278" s="551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6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3"/>
      <c r="R278" s="553"/>
      <c r="S278" s="553"/>
      <c r="T278" s="554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1"/>
      <c r="P279" s="555" t="s">
        <v>70</v>
      </c>
      <c r="Q279" s="546"/>
      <c r="R279" s="546"/>
      <c r="S279" s="546"/>
      <c r="T279" s="546"/>
      <c r="U279" s="546"/>
      <c r="V279" s="547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55" t="s">
        <v>70</v>
      </c>
      <c r="Q280" s="546"/>
      <c r="R280" s="546"/>
      <c r="S280" s="546"/>
      <c r="T280" s="546"/>
      <c r="U280" s="546"/>
      <c r="V280" s="547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59" t="s">
        <v>444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6"/>
      <c r="AB281" s="536"/>
      <c r="AC281" s="536"/>
    </row>
    <row r="282" spans="1:68" ht="14.25" customHeight="1" x14ac:dyDescent="0.25">
      <c r="A282" s="558" t="s">
        <v>103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0">
        <v>4680115883703</v>
      </c>
      <c r="E283" s="551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3"/>
      <c r="R283" s="553"/>
      <c r="S283" s="553"/>
      <c r="T283" s="554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1"/>
      <c r="P284" s="555" t="s">
        <v>70</v>
      </c>
      <c r="Q284" s="546"/>
      <c r="R284" s="546"/>
      <c r="S284" s="546"/>
      <c r="T284" s="546"/>
      <c r="U284" s="546"/>
      <c r="V284" s="547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55" t="s">
        <v>70</v>
      </c>
      <c r="Q285" s="546"/>
      <c r="R285" s="546"/>
      <c r="S285" s="546"/>
      <c r="T285" s="546"/>
      <c r="U285" s="546"/>
      <c r="V285" s="547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59" t="s">
        <v>449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6"/>
      <c r="AB286" s="536"/>
      <c r="AC286" s="536"/>
    </row>
    <row r="287" spans="1:68" ht="14.25" customHeight="1" x14ac:dyDescent="0.25">
      <c r="A287" s="558" t="s">
        <v>103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50">
        <v>4680115885615</v>
      </c>
      <c r="E288" s="551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5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3"/>
      <c r="R288" s="553"/>
      <c r="S288" s="553"/>
      <c r="T288" s="554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50">
        <v>4680115885646</v>
      </c>
      <c r="E289" s="551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3"/>
      <c r="R289" s="553"/>
      <c r="S289" s="553"/>
      <c r="T289" s="554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50">
        <v>4680115885554</v>
      </c>
      <c r="E290" s="551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3"/>
      <c r="R290" s="553"/>
      <c r="S290" s="553"/>
      <c r="T290" s="554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50">
        <v>4680115885622</v>
      </c>
      <c r="E291" s="551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3"/>
      <c r="R291" s="553"/>
      <c r="S291" s="553"/>
      <c r="T291" s="554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50">
        <v>4680115885608</v>
      </c>
      <c r="E292" s="551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3"/>
      <c r="R292" s="553"/>
      <c r="S292" s="553"/>
      <c r="T292" s="554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1"/>
      <c r="P293" s="555" t="s">
        <v>70</v>
      </c>
      <c r="Q293" s="546"/>
      <c r="R293" s="546"/>
      <c r="S293" s="546"/>
      <c r="T293" s="546"/>
      <c r="U293" s="546"/>
      <c r="V293" s="547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55" t="s">
        <v>70</v>
      </c>
      <c r="Q294" s="546"/>
      <c r="R294" s="546"/>
      <c r="S294" s="546"/>
      <c r="T294" s="546"/>
      <c r="U294" s="546"/>
      <c r="V294" s="547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50">
        <v>4607091387193</v>
      </c>
      <c r="E296" s="551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3"/>
      <c r="R296" s="553"/>
      <c r="S296" s="553"/>
      <c r="T296" s="554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50">
        <v>4607091387230</v>
      </c>
      <c r="E297" s="551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5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3"/>
      <c r="R297" s="553"/>
      <c r="S297" s="553"/>
      <c r="T297" s="554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50">
        <v>4607091387292</v>
      </c>
      <c r="E298" s="551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6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3"/>
      <c r="R298" s="553"/>
      <c r="S298" s="553"/>
      <c r="T298" s="554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50">
        <v>4607091387285</v>
      </c>
      <c r="E299" s="551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3"/>
      <c r="R299" s="553"/>
      <c r="S299" s="553"/>
      <c r="T299" s="554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50">
        <v>4607091389845</v>
      </c>
      <c r="E300" s="551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5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3"/>
      <c r="R300" s="553"/>
      <c r="S300" s="553"/>
      <c r="T300" s="554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50">
        <v>4680115882881</v>
      </c>
      <c r="E301" s="551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3"/>
      <c r="R301" s="553"/>
      <c r="S301" s="553"/>
      <c r="T301" s="554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0">
        <v>4607091383836</v>
      </c>
      <c r="E302" s="551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3"/>
      <c r="R302" s="553"/>
      <c r="S302" s="553"/>
      <c r="T302" s="554"/>
      <c r="U302" s="34"/>
      <c r="V302" s="34"/>
      <c r="W302" s="35" t="s">
        <v>68</v>
      </c>
      <c r="X302" s="541">
        <v>29</v>
      </c>
      <c r="Y302" s="542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32.673333333333332</v>
      </c>
      <c r="BN302" s="64">
        <f t="shared" si="35"/>
        <v>34.475999999999999</v>
      </c>
      <c r="BO302" s="64">
        <f t="shared" si="36"/>
        <v>8.8522588522588527E-2</v>
      </c>
      <c r="BP302" s="64">
        <f t="shared" si="37"/>
        <v>9.3406593406593408E-2</v>
      </c>
    </row>
    <row r="303" spans="1:68" x14ac:dyDescent="0.2">
      <c r="A303" s="560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1"/>
      <c r="P303" s="555" t="s">
        <v>70</v>
      </c>
      <c r="Q303" s="546"/>
      <c r="R303" s="546"/>
      <c r="S303" s="546"/>
      <c r="T303" s="546"/>
      <c r="U303" s="546"/>
      <c r="V303" s="547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16.111111111111111</v>
      </c>
      <c r="Y303" s="543">
        <f>IFERROR(Y296/H296,"0")+IFERROR(Y297/H297,"0")+IFERROR(Y298/H298,"0")+IFERROR(Y299/H299,"0")+IFERROR(Y300/H300,"0")+IFERROR(Y301/H301,"0")+IFERROR(Y302/H302,"0")</f>
        <v>17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0.11067</v>
      </c>
      <c r="AA303" s="544"/>
      <c r="AB303" s="544"/>
      <c r="AC303" s="544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55" t="s">
        <v>70</v>
      </c>
      <c r="Q304" s="546"/>
      <c r="R304" s="546"/>
      <c r="S304" s="546"/>
      <c r="T304" s="546"/>
      <c r="U304" s="546"/>
      <c r="V304" s="547"/>
      <c r="W304" s="37" t="s">
        <v>68</v>
      </c>
      <c r="X304" s="543">
        <f>IFERROR(SUM(X296:X302),"0")</f>
        <v>29</v>
      </c>
      <c r="Y304" s="543">
        <f>IFERROR(SUM(Y296:Y302),"0")</f>
        <v>30.6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50">
        <v>4607091387766</v>
      </c>
      <c r="E306" s="551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3"/>
      <c r="R306" s="553"/>
      <c r="S306" s="553"/>
      <c r="T306" s="554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50">
        <v>4607091387957</v>
      </c>
      <c r="E307" s="551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5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3"/>
      <c r="R307" s="553"/>
      <c r="S307" s="553"/>
      <c r="T307" s="554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50">
        <v>4607091387964</v>
      </c>
      <c r="E308" s="551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3"/>
      <c r="R308" s="553"/>
      <c r="S308" s="553"/>
      <c r="T308" s="554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50">
        <v>4680115884588</v>
      </c>
      <c r="E309" s="551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8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3"/>
      <c r="R309" s="553"/>
      <c r="S309" s="553"/>
      <c r="T309" s="554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50">
        <v>4607091387513</v>
      </c>
      <c r="E310" s="551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3"/>
      <c r="R310" s="553"/>
      <c r="S310" s="553"/>
      <c r="T310" s="554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1"/>
      <c r="P311" s="555" t="s">
        <v>70</v>
      </c>
      <c r="Q311" s="546"/>
      <c r="R311" s="546"/>
      <c r="S311" s="546"/>
      <c r="T311" s="546"/>
      <c r="U311" s="546"/>
      <c r="V311" s="547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55" t="s">
        <v>70</v>
      </c>
      <c r="Q312" s="546"/>
      <c r="R312" s="546"/>
      <c r="S312" s="546"/>
      <c r="T312" s="546"/>
      <c r="U312" s="546"/>
      <c r="V312" s="547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0">
        <v>4607091380880</v>
      </c>
      <c r="E314" s="551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6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3"/>
      <c r="R314" s="553"/>
      <c r="S314" s="553"/>
      <c r="T314" s="554"/>
      <c r="U314" s="34"/>
      <c r="V314" s="34"/>
      <c r="W314" s="35" t="s">
        <v>68</v>
      </c>
      <c r="X314" s="541">
        <v>142</v>
      </c>
      <c r="Y314" s="542">
        <f>IFERROR(IF(X314="",0,CEILING((X314/$H314),1)*$H314),"")</f>
        <v>142.80000000000001</v>
      </c>
      <c r="Z314" s="36">
        <f>IFERROR(IF(Y314=0,"",ROUNDUP(Y314/H314,0)*0.01898),"")</f>
        <v>0.32266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150.77357142857142</v>
      </c>
      <c r="BN314" s="64">
        <f>IFERROR(Y314*I314/H314,"0")</f>
        <v>151.62300000000002</v>
      </c>
      <c r="BO314" s="64">
        <f>IFERROR(1/J314*(X314/H314),"0")</f>
        <v>0.26413690476190477</v>
      </c>
      <c r="BP314" s="64">
        <f>IFERROR(1/J314*(Y314/H314),"0")</f>
        <v>0.265625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0">
        <v>4607091384482</v>
      </c>
      <c r="E315" s="551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8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3"/>
      <c r="R315" s="553"/>
      <c r="S315" s="553"/>
      <c r="T315" s="554"/>
      <c r="U315" s="34"/>
      <c r="V315" s="34"/>
      <c r="W315" s="35" t="s">
        <v>68</v>
      </c>
      <c r="X315" s="541">
        <v>300</v>
      </c>
      <c r="Y315" s="542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0">
        <v>4607091380897</v>
      </c>
      <c r="E316" s="551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3"/>
      <c r="R316" s="553"/>
      <c r="S316" s="553"/>
      <c r="T316" s="554"/>
      <c r="U316" s="34"/>
      <c r="V316" s="34"/>
      <c r="W316" s="35" t="s">
        <v>68</v>
      </c>
      <c r="X316" s="541">
        <v>70</v>
      </c>
      <c r="Y316" s="542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74.325000000000003</v>
      </c>
      <c r="BN316" s="64">
        <f>IFERROR(Y316*I316/H316,"0")</f>
        <v>80.271000000000001</v>
      </c>
      <c r="BO316" s="64">
        <f>IFERROR(1/J316*(X316/H316),"0")</f>
        <v>0.13020833333333331</v>
      </c>
      <c r="BP316" s="64">
        <f>IFERROR(1/J316*(Y316/H316),"0")</f>
        <v>0.140625</v>
      </c>
    </row>
    <row r="317" spans="1:68" x14ac:dyDescent="0.2">
      <c r="A317" s="560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1"/>
      <c r="P317" s="555" t="s">
        <v>70</v>
      </c>
      <c r="Q317" s="546"/>
      <c r="R317" s="546"/>
      <c r="S317" s="546"/>
      <c r="T317" s="546"/>
      <c r="U317" s="546"/>
      <c r="V317" s="547"/>
      <c r="W317" s="37" t="s">
        <v>71</v>
      </c>
      <c r="X317" s="543">
        <f>IFERROR(X314/H314,"0")+IFERROR(X315/H315,"0")+IFERROR(X316/H316,"0")</f>
        <v>63.699633699633694</v>
      </c>
      <c r="Y317" s="543">
        <f>IFERROR(Y314/H314,"0")+IFERROR(Y315/H315,"0")+IFERROR(Y316/H316,"0")</f>
        <v>65</v>
      </c>
      <c r="Z317" s="543">
        <f>IFERROR(IF(Z314="",0,Z314),"0")+IFERROR(IF(Z315="",0,Z315),"0")+IFERROR(IF(Z316="",0,Z316),"0")</f>
        <v>1.2337</v>
      </c>
      <c r="AA317" s="544"/>
      <c r="AB317" s="544"/>
      <c r="AC317" s="544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55" t="s">
        <v>70</v>
      </c>
      <c r="Q318" s="546"/>
      <c r="R318" s="546"/>
      <c r="S318" s="546"/>
      <c r="T318" s="546"/>
      <c r="U318" s="546"/>
      <c r="V318" s="547"/>
      <c r="W318" s="37" t="s">
        <v>68</v>
      </c>
      <c r="X318" s="543">
        <f>IFERROR(SUM(X314:X316),"0")</f>
        <v>512</v>
      </c>
      <c r="Y318" s="543">
        <f>IFERROR(SUM(Y314:Y316),"0")</f>
        <v>522.6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50">
        <v>4607091388381</v>
      </c>
      <c r="E320" s="551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76" t="s">
        <v>509</v>
      </c>
      <c r="Q320" s="553"/>
      <c r="R320" s="553"/>
      <c r="S320" s="553"/>
      <c r="T320" s="554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50">
        <v>4607091388374</v>
      </c>
      <c r="E321" s="551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44" t="s">
        <v>513</v>
      </c>
      <c r="Q321" s="553"/>
      <c r="R321" s="553"/>
      <c r="S321" s="553"/>
      <c r="T321" s="554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50">
        <v>4607091383102</v>
      </c>
      <c r="E322" s="551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3"/>
      <c r="R322" s="553"/>
      <c r="S322" s="553"/>
      <c r="T322" s="554"/>
      <c r="U322" s="34"/>
      <c r="V322" s="34"/>
      <c r="W322" s="35" t="s">
        <v>68</v>
      </c>
      <c r="X322" s="541">
        <v>20</v>
      </c>
      <c r="Y322" s="542">
        <f>IFERROR(IF(X322="",0,CEILING((X322/$H322),1)*$H322),"")</f>
        <v>20.399999999999999</v>
      </c>
      <c r="Z322" s="36">
        <f>IFERROR(IF(Y322=0,"",ROUNDUP(Y322/H322,0)*0.00651),"")</f>
        <v>5.2080000000000001E-2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23.176470588235297</v>
      </c>
      <c r="BN322" s="64">
        <f>IFERROR(Y322*I322/H322,"0")</f>
        <v>23.64</v>
      </c>
      <c r="BO322" s="64">
        <f>IFERROR(1/J322*(X322/H322),"0")</f>
        <v>4.3094160741219571E-2</v>
      </c>
      <c r="BP322" s="64">
        <f>IFERROR(1/J322*(Y322/H322),"0")</f>
        <v>4.3956043956043959E-2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0">
        <v>4607091388404</v>
      </c>
      <c r="E323" s="551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6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3"/>
      <c r="R323" s="553"/>
      <c r="S323" s="553"/>
      <c r="T323" s="554"/>
      <c r="U323" s="34"/>
      <c r="V323" s="34"/>
      <c r="W323" s="35" t="s">
        <v>68</v>
      </c>
      <c r="X323" s="541">
        <v>33</v>
      </c>
      <c r="Y323" s="542">
        <f>IFERROR(IF(X323="",0,CEILING((X323/$H323),1)*$H323),"")</f>
        <v>33.15</v>
      </c>
      <c r="Z323" s="36">
        <f>IFERROR(IF(Y323=0,"",ROUNDUP(Y323/H323,0)*0.00651),"")</f>
        <v>8.4629999999999997E-2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37.27058823529412</v>
      </c>
      <c r="BN323" s="64">
        <f>IFERROR(Y323*I323/H323,"0")</f>
        <v>37.44</v>
      </c>
      <c r="BO323" s="64">
        <f>IFERROR(1/J323*(X323/H323),"0")</f>
        <v>7.1105365223012293E-2</v>
      </c>
      <c r="BP323" s="64">
        <f>IFERROR(1/J323*(Y323/H323),"0")</f>
        <v>7.1428571428571438E-2</v>
      </c>
    </row>
    <row r="324" spans="1:68" x14ac:dyDescent="0.2">
      <c r="A324" s="560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1"/>
      <c r="P324" s="555" t="s">
        <v>70</v>
      </c>
      <c r="Q324" s="546"/>
      <c r="R324" s="546"/>
      <c r="S324" s="546"/>
      <c r="T324" s="546"/>
      <c r="U324" s="546"/>
      <c r="V324" s="547"/>
      <c r="W324" s="37" t="s">
        <v>71</v>
      </c>
      <c r="X324" s="543">
        <f>IFERROR(X320/H320,"0")+IFERROR(X321/H321,"0")+IFERROR(X322/H322,"0")+IFERROR(X323/H323,"0")</f>
        <v>20.784313725490197</v>
      </c>
      <c r="Y324" s="543">
        <f>IFERROR(Y320/H320,"0")+IFERROR(Y321/H321,"0")+IFERROR(Y322/H322,"0")+IFERROR(Y323/H323,"0")</f>
        <v>21</v>
      </c>
      <c r="Z324" s="543">
        <f>IFERROR(IF(Z320="",0,Z320),"0")+IFERROR(IF(Z321="",0,Z321),"0")+IFERROR(IF(Z322="",0,Z322),"0")+IFERROR(IF(Z323="",0,Z323),"0")</f>
        <v>0.13671</v>
      </c>
      <c r="AA324" s="544"/>
      <c r="AB324" s="544"/>
      <c r="AC324" s="544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55" t="s">
        <v>70</v>
      </c>
      <c r="Q325" s="546"/>
      <c r="R325" s="546"/>
      <c r="S325" s="546"/>
      <c r="T325" s="546"/>
      <c r="U325" s="546"/>
      <c r="V325" s="547"/>
      <c r="W325" s="37" t="s">
        <v>68</v>
      </c>
      <c r="X325" s="543">
        <f>IFERROR(SUM(X320:X323),"0")</f>
        <v>53</v>
      </c>
      <c r="Y325" s="543">
        <f>IFERROR(SUM(Y320:Y323),"0")</f>
        <v>53.55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50">
        <v>4680115881808</v>
      </c>
      <c r="E327" s="551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6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3"/>
      <c r="R327" s="553"/>
      <c r="S327" s="553"/>
      <c r="T327" s="554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50">
        <v>4680115881822</v>
      </c>
      <c r="E328" s="551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8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3"/>
      <c r="R328" s="553"/>
      <c r="S328" s="553"/>
      <c r="T328" s="554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50">
        <v>4680115880016</v>
      </c>
      <c r="E329" s="551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3"/>
      <c r="R329" s="553"/>
      <c r="S329" s="553"/>
      <c r="T329" s="554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1"/>
      <c r="P330" s="555" t="s">
        <v>70</v>
      </c>
      <c r="Q330" s="546"/>
      <c r="R330" s="546"/>
      <c r="S330" s="546"/>
      <c r="T330" s="546"/>
      <c r="U330" s="546"/>
      <c r="V330" s="547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55" t="s">
        <v>70</v>
      </c>
      <c r="Q331" s="546"/>
      <c r="R331" s="546"/>
      <c r="S331" s="546"/>
      <c r="T331" s="546"/>
      <c r="U331" s="546"/>
      <c r="V331" s="547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59" t="s">
        <v>528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6"/>
      <c r="AB332" s="536"/>
      <c r="AC332" s="536"/>
    </row>
    <row r="333" spans="1:68" ht="14.25" customHeight="1" x14ac:dyDescent="0.25">
      <c r="A333" s="558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50">
        <v>4607091387919</v>
      </c>
      <c r="E334" s="551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8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3"/>
      <c r="R334" s="553"/>
      <c r="S334" s="553"/>
      <c r="T334" s="554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50">
        <v>4680115883604</v>
      </c>
      <c r="E335" s="551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3"/>
      <c r="R335" s="553"/>
      <c r="S335" s="553"/>
      <c r="T335" s="554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50">
        <v>4680115883567</v>
      </c>
      <c r="E336" s="551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6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3"/>
      <c r="R336" s="553"/>
      <c r="S336" s="553"/>
      <c r="T336" s="554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1"/>
      <c r="P337" s="555" t="s">
        <v>70</v>
      </c>
      <c r="Q337" s="546"/>
      <c r="R337" s="546"/>
      <c r="S337" s="546"/>
      <c r="T337" s="546"/>
      <c r="U337" s="546"/>
      <c r="V337" s="547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55" t="s">
        <v>70</v>
      </c>
      <c r="Q338" s="546"/>
      <c r="R338" s="546"/>
      <c r="S338" s="546"/>
      <c r="T338" s="546"/>
      <c r="U338" s="546"/>
      <c r="V338" s="547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48" t="s">
        <v>538</v>
      </c>
      <c r="B339" s="549"/>
      <c r="C339" s="549"/>
      <c r="D339" s="549"/>
      <c r="E339" s="549"/>
      <c r="F339" s="549"/>
      <c r="G339" s="549"/>
      <c r="H339" s="549"/>
      <c r="I339" s="549"/>
      <c r="J339" s="549"/>
      <c r="K339" s="549"/>
      <c r="L339" s="549"/>
      <c r="M339" s="549"/>
      <c r="N339" s="549"/>
      <c r="O339" s="549"/>
      <c r="P339" s="549"/>
      <c r="Q339" s="549"/>
      <c r="R339" s="549"/>
      <c r="S339" s="549"/>
      <c r="T339" s="549"/>
      <c r="U339" s="549"/>
      <c r="V339" s="549"/>
      <c r="W339" s="549"/>
      <c r="X339" s="549"/>
      <c r="Y339" s="549"/>
      <c r="Z339" s="549"/>
      <c r="AA339" s="48"/>
      <c r="AB339" s="48"/>
      <c r="AC339" s="48"/>
    </row>
    <row r="340" spans="1:68" ht="16.5" customHeight="1" x14ac:dyDescent="0.25">
      <c r="A340" s="559" t="s">
        <v>539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6"/>
      <c r="AB340" s="536"/>
      <c r="AC340" s="536"/>
    </row>
    <row r="341" spans="1:68" ht="14.25" customHeight="1" x14ac:dyDescent="0.25">
      <c r="A341" s="558" t="s">
        <v>103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0">
        <v>4680115884847</v>
      </c>
      <c r="E342" s="551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6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3"/>
      <c r="R342" s="553"/>
      <c r="S342" s="553"/>
      <c r="T342" s="554"/>
      <c r="U342" s="34"/>
      <c r="V342" s="34"/>
      <c r="W342" s="35" t="s">
        <v>68</v>
      </c>
      <c r="X342" s="541">
        <v>651</v>
      </c>
      <c r="Y342" s="542">
        <f t="shared" ref="Y342:Y348" si="38">IFERROR(IF(X342="",0,CEILING((X342/$H342),1)*$H342),"")</f>
        <v>660</v>
      </c>
      <c r="Z342" s="36">
        <f>IFERROR(IF(Y342=0,"",ROUNDUP(Y342/H342,0)*0.02175),"")</f>
        <v>0.95699999999999996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671.83199999999999</v>
      </c>
      <c r="BN342" s="64">
        <f t="shared" ref="BN342:BN348" si="40">IFERROR(Y342*I342/H342,"0")</f>
        <v>681.12000000000012</v>
      </c>
      <c r="BO342" s="64">
        <f t="shared" ref="BO342:BO348" si="41">IFERROR(1/J342*(X342/H342),"0")</f>
        <v>0.90416666666666656</v>
      </c>
      <c r="BP342" s="64">
        <f t="shared" ref="BP342:BP348" si="42">IFERROR(1/J342*(Y342/H342),"0")</f>
        <v>0.91666666666666663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0">
        <v>4680115884854</v>
      </c>
      <c r="E343" s="551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6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3"/>
      <c r="R343" s="553"/>
      <c r="S343" s="553"/>
      <c r="T343" s="554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0">
        <v>4607091383997</v>
      </c>
      <c r="E344" s="551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6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3"/>
      <c r="R344" s="553"/>
      <c r="S344" s="553"/>
      <c r="T344" s="554"/>
      <c r="U344" s="34"/>
      <c r="V344" s="34"/>
      <c r="W344" s="35" t="s">
        <v>68</v>
      </c>
      <c r="X344" s="541">
        <v>562</v>
      </c>
      <c r="Y344" s="542">
        <f t="shared" si="38"/>
        <v>570</v>
      </c>
      <c r="Z344" s="36">
        <f>IFERROR(IF(Y344=0,"",ROUNDUP(Y344/H344,0)*0.02175),"")</f>
        <v>0.8264999999999999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579.98400000000004</v>
      </c>
      <c r="BN344" s="64">
        <f t="shared" si="40"/>
        <v>588.24</v>
      </c>
      <c r="BO344" s="64">
        <f t="shared" si="41"/>
        <v>0.78055555555555556</v>
      </c>
      <c r="BP344" s="64">
        <f t="shared" si="42"/>
        <v>0.79166666666666663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0">
        <v>4680115884830</v>
      </c>
      <c r="E345" s="551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6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3"/>
      <c r="R345" s="553"/>
      <c r="S345" s="553"/>
      <c r="T345" s="554"/>
      <c r="U345" s="34"/>
      <c r="V345" s="34"/>
      <c r="W345" s="35" t="s">
        <v>68</v>
      </c>
      <c r="X345" s="541">
        <v>502</v>
      </c>
      <c r="Y345" s="542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518.06399999999996</v>
      </c>
      <c r="BN345" s="64">
        <f t="shared" si="40"/>
        <v>526.32000000000005</v>
      </c>
      <c r="BO345" s="64">
        <f t="shared" si="41"/>
        <v>0.69722222222222219</v>
      </c>
      <c r="BP345" s="64">
        <f t="shared" si="42"/>
        <v>0.70833333333333326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50">
        <v>4680115882638</v>
      </c>
      <c r="E346" s="551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6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3"/>
      <c r="R346" s="553"/>
      <c r="S346" s="553"/>
      <c r="T346" s="554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50">
        <v>4680115884922</v>
      </c>
      <c r="E347" s="551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3"/>
      <c r="R347" s="553"/>
      <c r="S347" s="553"/>
      <c r="T347" s="554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50">
        <v>4680115884861</v>
      </c>
      <c r="E348" s="551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3"/>
      <c r="R348" s="553"/>
      <c r="S348" s="553"/>
      <c r="T348" s="554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1"/>
      <c r="P349" s="555" t="s">
        <v>70</v>
      </c>
      <c r="Q349" s="546"/>
      <c r="R349" s="546"/>
      <c r="S349" s="546"/>
      <c r="T349" s="546"/>
      <c r="U349" s="546"/>
      <c r="V349" s="547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114.33333333333334</v>
      </c>
      <c r="Y349" s="543">
        <f>IFERROR(Y342/H342,"0")+IFERROR(Y343/H343,"0")+IFERROR(Y344/H344,"0")+IFERROR(Y345/H345,"0")+IFERROR(Y346/H346,"0")+IFERROR(Y347/H347,"0")+IFERROR(Y348/H348,"0")</f>
        <v>116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2.5229999999999997</v>
      </c>
      <c r="AA349" s="544"/>
      <c r="AB349" s="544"/>
      <c r="AC349" s="544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55" t="s">
        <v>70</v>
      </c>
      <c r="Q350" s="546"/>
      <c r="R350" s="546"/>
      <c r="S350" s="546"/>
      <c r="T350" s="546"/>
      <c r="U350" s="546"/>
      <c r="V350" s="547"/>
      <c r="W350" s="37" t="s">
        <v>68</v>
      </c>
      <c r="X350" s="543">
        <f>IFERROR(SUM(X342:X348),"0")</f>
        <v>1715</v>
      </c>
      <c r="Y350" s="543">
        <f>IFERROR(SUM(Y342:Y348),"0")</f>
        <v>1740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0">
        <v>4607091383980</v>
      </c>
      <c r="E352" s="551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7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3"/>
      <c r="R352" s="553"/>
      <c r="S352" s="553"/>
      <c r="T352" s="554"/>
      <c r="U352" s="34"/>
      <c r="V352" s="34"/>
      <c r="W352" s="35" t="s">
        <v>68</v>
      </c>
      <c r="X352" s="541">
        <v>465</v>
      </c>
      <c r="Y352" s="542">
        <f>IFERROR(IF(X352="",0,CEILING((X352/$H352),1)*$H352),"")</f>
        <v>465</v>
      </c>
      <c r="Z352" s="36">
        <f>IFERROR(IF(Y352=0,"",ROUNDUP(Y352/H352,0)*0.02175),"")</f>
        <v>0.6742499999999999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479.88</v>
      </c>
      <c r="BN352" s="64">
        <f>IFERROR(Y352*I352/H352,"0")</f>
        <v>479.88</v>
      </c>
      <c r="BO352" s="64">
        <f>IFERROR(1/J352*(X352/H352),"0")</f>
        <v>0.64583333333333326</v>
      </c>
      <c r="BP352" s="64">
        <f>IFERROR(1/J352*(Y352/H352),"0")</f>
        <v>0.64583333333333326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50">
        <v>4607091384178</v>
      </c>
      <c r="E353" s="551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3"/>
      <c r="R353" s="553"/>
      <c r="S353" s="553"/>
      <c r="T353" s="554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1"/>
      <c r="P354" s="555" t="s">
        <v>70</v>
      </c>
      <c r="Q354" s="546"/>
      <c r="R354" s="546"/>
      <c r="S354" s="546"/>
      <c r="T354" s="546"/>
      <c r="U354" s="546"/>
      <c r="V354" s="547"/>
      <c r="W354" s="37" t="s">
        <v>71</v>
      </c>
      <c r="X354" s="543">
        <f>IFERROR(X352/H352,"0")+IFERROR(X353/H353,"0")</f>
        <v>31</v>
      </c>
      <c r="Y354" s="543">
        <f>IFERROR(Y352/H352,"0")+IFERROR(Y353/H353,"0")</f>
        <v>31</v>
      </c>
      <c r="Z354" s="543">
        <f>IFERROR(IF(Z352="",0,Z352),"0")+IFERROR(IF(Z353="",0,Z353),"0")</f>
        <v>0.6742499999999999</v>
      </c>
      <c r="AA354" s="544"/>
      <c r="AB354" s="544"/>
      <c r="AC354" s="544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55" t="s">
        <v>70</v>
      </c>
      <c r="Q355" s="546"/>
      <c r="R355" s="546"/>
      <c r="S355" s="546"/>
      <c r="T355" s="546"/>
      <c r="U355" s="546"/>
      <c r="V355" s="547"/>
      <c r="W355" s="37" t="s">
        <v>68</v>
      </c>
      <c r="X355" s="543">
        <f>IFERROR(SUM(X352:X353),"0")</f>
        <v>465</v>
      </c>
      <c r="Y355" s="543">
        <f>IFERROR(SUM(Y352:Y353),"0")</f>
        <v>465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50">
        <v>4607091383928</v>
      </c>
      <c r="E357" s="551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6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3"/>
      <c r="R357" s="553"/>
      <c r="S357" s="553"/>
      <c r="T357" s="554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0">
        <v>4607091384260</v>
      </c>
      <c r="E358" s="551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3"/>
      <c r="R358" s="553"/>
      <c r="S358" s="553"/>
      <c r="T358" s="554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1"/>
      <c r="P359" s="555" t="s">
        <v>70</v>
      </c>
      <c r="Q359" s="546"/>
      <c r="R359" s="546"/>
      <c r="S359" s="546"/>
      <c r="T359" s="546"/>
      <c r="U359" s="546"/>
      <c r="V359" s="547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55" t="s">
        <v>70</v>
      </c>
      <c r="Q360" s="546"/>
      <c r="R360" s="546"/>
      <c r="S360" s="546"/>
      <c r="T360" s="546"/>
      <c r="U360" s="546"/>
      <c r="V360" s="547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0">
        <v>4607091384673</v>
      </c>
      <c r="E362" s="551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633" t="s">
        <v>572</v>
      </c>
      <c r="Q362" s="553"/>
      <c r="R362" s="553"/>
      <c r="S362" s="553"/>
      <c r="T362" s="554"/>
      <c r="U362" s="34"/>
      <c r="V362" s="34"/>
      <c r="W362" s="35" t="s">
        <v>68</v>
      </c>
      <c r="X362" s="541">
        <v>231</v>
      </c>
      <c r="Y362" s="542">
        <f>IFERROR(IF(X362="",0,CEILING((X362/$H362),1)*$H362),"")</f>
        <v>234</v>
      </c>
      <c r="Z362" s="36">
        <f>IFERROR(IF(Y362=0,"",ROUNDUP(Y362/H362,0)*0.01898),"")</f>
        <v>0.49348000000000003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244.32100000000003</v>
      </c>
      <c r="BN362" s="64">
        <f>IFERROR(Y362*I362/H362,"0")</f>
        <v>247.494</v>
      </c>
      <c r="BO362" s="64">
        <f>IFERROR(1/J362*(X362/H362),"0")</f>
        <v>0.40104166666666669</v>
      </c>
      <c r="BP362" s="64">
        <f>IFERROR(1/J362*(Y362/H362),"0")</f>
        <v>0.40625</v>
      </c>
    </row>
    <row r="363" spans="1:68" x14ac:dyDescent="0.2">
      <c r="A363" s="560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1"/>
      <c r="P363" s="555" t="s">
        <v>70</v>
      </c>
      <c r="Q363" s="546"/>
      <c r="R363" s="546"/>
      <c r="S363" s="546"/>
      <c r="T363" s="546"/>
      <c r="U363" s="546"/>
      <c r="V363" s="547"/>
      <c r="W363" s="37" t="s">
        <v>71</v>
      </c>
      <c r="X363" s="543">
        <f>IFERROR(X362/H362,"0")</f>
        <v>25.666666666666668</v>
      </c>
      <c r="Y363" s="543">
        <f>IFERROR(Y362/H362,"0")</f>
        <v>26</v>
      </c>
      <c r="Z363" s="543">
        <f>IFERROR(IF(Z362="",0,Z362),"0")</f>
        <v>0.49348000000000003</v>
      </c>
      <c r="AA363" s="544"/>
      <c r="AB363" s="544"/>
      <c r="AC363" s="544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55" t="s">
        <v>70</v>
      </c>
      <c r="Q364" s="546"/>
      <c r="R364" s="546"/>
      <c r="S364" s="546"/>
      <c r="T364" s="546"/>
      <c r="U364" s="546"/>
      <c r="V364" s="547"/>
      <c r="W364" s="37" t="s">
        <v>68</v>
      </c>
      <c r="X364" s="543">
        <f>IFERROR(SUM(X362:X362),"0")</f>
        <v>231</v>
      </c>
      <c r="Y364" s="543">
        <f>IFERROR(SUM(Y362:Y362),"0")</f>
        <v>234</v>
      </c>
      <c r="Z364" s="37"/>
      <c r="AA364" s="544"/>
      <c r="AB364" s="544"/>
      <c r="AC364" s="544"/>
    </row>
    <row r="365" spans="1:68" ht="16.5" customHeight="1" x14ac:dyDescent="0.25">
      <c r="A365" s="559" t="s">
        <v>574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6"/>
      <c r="AB365" s="536"/>
      <c r="AC365" s="536"/>
    </row>
    <row r="366" spans="1:68" ht="14.25" customHeight="1" x14ac:dyDescent="0.25">
      <c r="A366" s="558" t="s">
        <v>103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50">
        <v>4680115881907</v>
      </c>
      <c r="E367" s="551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6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3"/>
      <c r="R367" s="553"/>
      <c r="S367" s="553"/>
      <c r="T367" s="554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0">
        <v>4680115884885</v>
      </c>
      <c r="E368" s="551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5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3"/>
      <c r="R368" s="553"/>
      <c r="S368" s="553"/>
      <c r="T368" s="554"/>
      <c r="U368" s="34"/>
      <c r="V368" s="34"/>
      <c r="W368" s="35" t="s">
        <v>68</v>
      </c>
      <c r="X368" s="541">
        <v>13</v>
      </c>
      <c r="Y368" s="542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13.47125</v>
      </c>
      <c r="BN368" s="64">
        <f>IFERROR(Y368*I368/H368,"0")</f>
        <v>24.87</v>
      </c>
      <c r="BO368" s="64">
        <f>IFERROR(1/J368*(X368/H368),"0")</f>
        <v>1.6927083333333332E-2</v>
      </c>
      <c r="BP368" s="64">
        <f>IFERROR(1/J368*(Y368/H368),"0")</f>
        <v>3.125E-2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50">
        <v>4680115884908</v>
      </c>
      <c r="E369" s="551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6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3"/>
      <c r="R369" s="553"/>
      <c r="S369" s="553"/>
      <c r="T369" s="554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55" t="s">
        <v>70</v>
      </c>
      <c r="Q370" s="546"/>
      <c r="R370" s="546"/>
      <c r="S370" s="546"/>
      <c r="T370" s="546"/>
      <c r="U370" s="546"/>
      <c r="V370" s="547"/>
      <c r="W370" s="37" t="s">
        <v>71</v>
      </c>
      <c r="X370" s="543">
        <f>IFERROR(X367/H367,"0")+IFERROR(X368/H368,"0")+IFERROR(X369/H369,"0")</f>
        <v>1.0833333333333333</v>
      </c>
      <c r="Y370" s="543">
        <f>IFERROR(Y367/H367,"0")+IFERROR(Y368/H368,"0")+IFERROR(Y369/H369,"0")</f>
        <v>2</v>
      </c>
      <c r="Z370" s="543">
        <f>IFERROR(IF(Z367="",0,Z367),"0")+IFERROR(IF(Z368="",0,Z368),"0")+IFERROR(IF(Z369="",0,Z369),"0")</f>
        <v>3.7960000000000001E-2</v>
      </c>
      <c r="AA370" s="544"/>
      <c r="AB370" s="544"/>
      <c r="AC370" s="544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55" t="s">
        <v>70</v>
      </c>
      <c r="Q371" s="546"/>
      <c r="R371" s="546"/>
      <c r="S371" s="546"/>
      <c r="T371" s="546"/>
      <c r="U371" s="546"/>
      <c r="V371" s="547"/>
      <c r="W371" s="37" t="s">
        <v>68</v>
      </c>
      <c r="X371" s="543">
        <f>IFERROR(SUM(X367:X369),"0")</f>
        <v>13</v>
      </c>
      <c r="Y371" s="543">
        <f>IFERROR(SUM(Y367:Y369),"0")</f>
        <v>24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50">
        <v>4607091384802</v>
      </c>
      <c r="E373" s="551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5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3"/>
      <c r="R373" s="553"/>
      <c r="S373" s="553"/>
      <c r="T373" s="554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1"/>
      <c r="P374" s="555" t="s">
        <v>70</v>
      </c>
      <c r="Q374" s="546"/>
      <c r="R374" s="546"/>
      <c r="S374" s="546"/>
      <c r="T374" s="546"/>
      <c r="U374" s="546"/>
      <c r="V374" s="547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55" t="s">
        <v>70</v>
      </c>
      <c r="Q375" s="546"/>
      <c r="R375" s="546"/>
      <c r="S375" s="546"/>
      <c r="T375" s="546"/>
      <c r="U375" s="546"/>
      <c r="V375" s="547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0">
        <v>4607091384246</v>
      </c>
      <c r="E377" s="551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3"/>
      <c r="R377" s="553"/>
      <c r="S377" s="553"/>
      <c r="T377" s="554"/>
      <c r="U377" s="34"/>
      <c r="V377" s="34"/>
      <c r="W377" s="35" t="s">
        <v>68</v>
      </c>
      <c r="X377" s="541">
        <v>1001</v>
      </c>
      <c r="Y377" s="542">
        <f>IFERROR(IF(X377="",0,CEILING((X377/$H377),1)*$H377),"")</f>
        <v>1008</v>
      </c>
      <c r="Z377" s="36">
        <f>IFERROR(IF(Y377=0,"",ROUNDUP(Y377/H377,0)*0.01898),"")</f>
        <v>2.1257600000000001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1058.7243333333333</v>
      </c>
      <c r="BN377" s="64">
        <f>IFERROR(Y377*I377/H377,"0")</f>
        <v>1066.1279999999999</v>
      </c>
      <c r="BO377" s="64">
        <f>IFERROR(1/J377*(X377/H377),"0")</f>
        <v>1.7378472222222223</v>
      </c>
      <c r="BP377" s="64">
        <f>IFERROR(1/J377*(Y377/H377),"0")</f>
        <v>1.75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50">
        <v>4607091384253</v>
      </c>
      <c r="E378" s="551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7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3"/>
      <c r="R378" s="553"/>
      <c r="S378" s="553"/>
      <c r="T378" s="554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1"/>
      <c r="P379" s="555" t="s">
        <v>70</v>
      </c>
      <c r="Q379" s="546"/>
      <c r="R379" s="546"/>
      <c r="S379" s="546"/>
      <c r="T379" s="546"/>
      <c r="U379" s="546"/>
      <c r="V379" s="547"/>
      <c r="W379" s="37" t="s">
        <v>71</v>
      </c>
      <c r="X379" s="543">
        <f>IFERROR(X377/H377,"0")+IFERROR(X378/H378,"0")</f>
        <v>111.22222222222223</v>
      </c>
      <c r="Y379" s="543">
        <f>IFERROR(Y377/H377,"0")+IFERROR(Y378/H378,"0")</f>
        <v>112</v>
      </c>
      <c r="Z379" s="543">
        <f>IFERROR(IF(Z377="",0,Z377),"0")+IFERROR(IF(Z378="",0,Z378),"0")</f>
        <v>2.1257600000000001</v>
      </c>
      <c r="AA379" s="544"/>
      <c r="AB379" s="544"/>
      <c r="AC379" s="544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55" t="s">
        <v>70</v>
      </c>
      <c r="Q380" s="546"/>
      <c r="R380" s="546"/>
      <c r="S380" s="546"/>
      <c r="T380" s="546"/>
      <c r="U380" s="546"/>
      <c r="V380" s="547"/>
      <c r="W380" s="37" t="s">
        <v>68</v>
      </c>
      <c r="X380" s="543">
        <f>IFERROR(SUM(X377:X378),"0")</f>
        <v>1001</v>
      </c>
      <c r="Y380" s="543">
        <f>IFERROR(SUM(Y377:Y378),"0")</f>
        <v>1008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50">
        <v>4607091389357</v>
      </c>
      <c r="E382" s="551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3"/>
      <c r="R382" s="553"/>
      <c r="S382" s="553"/>
      <c r="T382" s="554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1"/>
      <c r="P383" s="555" t="s">
        <v>70</v>
      </c>
      <c r="Q383" s="546"/>
      <c r="R383" s="546"/>
      <c r="S383" s="546"/>
      <c r="T383" s="546"/>
      <c r="U383" s="546"/>
      <c r="V383" s="547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1"/>
      <c r="P384" s="555" t="s">
        <v>70</v>
      </c>
      <c r="Q384" s="546"/>
      <c r="R384" s="546"/>
      <c r="S384" s="546"/>
      <c r="T384" s="546"/>
      <c r="U384" s="546"/>
      <c r="V384" s="547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48" t="s">
        <v>594</v>
      </c>
      <c r="B385" s="549"/>
      <c r="C385" s="549"/>
      <c r="D385" s="549"/>
      <c r="E385" s="549"/>
      <c r="F385" s="549"/>
      <c r="G385" s="549"/>
      <c r="H385" s="549"/>
      <c r="I385" s="549"/>
      <c r="J385" s="549"/>
      <c r="K385" s="549"/>
      <c r="L385" s="549"/>
      <c r="M385" s="549"/>
      <c r="N385" s="549"/>
      <c r="O385" s="549"/>
      <c r="P385" s="549"/>
      <c r="Q385" s="549"/>
      <c r="R385" s="549"/>
      <c r="S385" s="549"/>
      <c r="T385" s="549"/>
      <c r="U385" s="549"/>
      <c r="V385" s="549"/>
      <c r="W385" s="549"/>
      <c r="X385" s="549"/>
      <c r="Y385" s="549"/>
      <c r="Z385" s="549"/>
      <c r="AA385" s="48"/>
      <c r="AB385" s="48"/>
      <c r="AC385" s="48"/>
    </row>
    <row r="386" spans="1:68" ht="16.5" customHeight="1" x14ac:dyDescent="0.25">
      <c r="A386" s="559" t="s">
        <v>595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6"/>
      <c r="AB386" s="536"/>
      <c r="AC386" s="536"/>
    </row>
    <row r="387" spans="1:68" ht="14.25" customHeight="1" x14ac:dyDescent="0.25">
      <c r="A387" s="558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0">
        <v>4680115886100</v>
      </c>
      <c r="E388" s="551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0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3"/>
      <c r="R388" s="553"/>
      <c r="S388" s="553"/>
      <c r="T388" s="554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50">
        <v>4680115886117</v>
      </c>
      <c r="E389" s="551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3"/>
      <c r="R389" s="553"/>
      <c r="S389" s="553"/>
      <c r="T389" s="554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50">
        <v>4680115886117</v>
      </c>
      <c r="E390" s="551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6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3"/>
      <c r="R390" s="553"/>
      <c r="S390" s="553"/>
      <c r="T390" s="554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50">
        <v>4680115886124</v>
      </c>
      <c r="E391" s="551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3"/>
      <c r="R391" s="553"/>
      <c r="S391" s="553"/>
      <c r="T391" s="554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50">
        <v>4680115883147</v>
      </c>
      <c r="E392" s="551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3"/>
      <c r="R392" s="553"/>
      <c r="S392" s="553"/>
      <c r="T392" s="554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50">
        <v>4607091389524</v>
      </c>
      <c r="E393" s="551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3"/>
      <c r="R393" s="553"/>
      <c r="S393" s="553"/>
      <c r="T393" s="554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50">
        <v>4680115883161</v>
      </c>
      <c r="E394" s="551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3"/>
      <c r="R394" s="553"/>
      <c r="S394" s="553"/>
      <c r="T394" s="554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50">
        <v>4607091389531</v>
      </c>
      <c r="E395" s="551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3"/>
      <c r="R395" s="553"/>
      <c r="S395" s="553"/>
      <c r="T395" s="554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50">
        <v>4607091384345</v>
      </c>
      <c r="E396" s="551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3"/>
      <c r="R396" s="553"/>
      <c r="S396" s="553"/>
      <c r="T396" s="554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0"/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61"/>
      <c r="P397" s="555" t="s">
        <v>70</v>
      </c>
      <c r="Q397" s="546"/>
      <c r="R397" s="546"/>
      <c r="S397" s="546"/>
      <c r="T397" s="546"/>
      <c r="U397" s="546"/>
      <c r="V397" s="547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1"/>
      <c r="P398" s="555" t="s">
        <v>70</v>
      </c>
      <c r="Q398" s="546"/>
      <c r="R398" s="546"/>
      <c r="S398" s="546"/>
      <c r="T398" s="546"/>
      <c r="U398" s="546"/>
      <c r="V398" s="547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7"/>
      <c r="P399" s="557"/>
      <c r="Q399" s="557"/>
      <c r="R399" s="557"/>
      <c r="S399" s="557"/>
      <c r="T399" s="557"/>
      <c r="U399" s="557"/>
      <c r="V399" s="557"/>
      <c r="W399" s="557"/>
      <c r="X399" s="557"/>
      <c r="Y399" s="557"/>
      <c r="Z399" s="557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50">
        <v>4607091384352</v>
      </c>
      <c r="E400" s="551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7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3"/>
      <c r="R400" s="553"/>
      <c r="S400" s="553"/>
      <c r="T400" s="554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50">
        <v>4607091389654</v>
      </c>
      <c r="E401" s="551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8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3"/>
      <c r="R401" s="553"/>
      <c r="S401" s="553"/>
      <c r="T401" s="554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0"/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61"/>
      <c r="P402" s="555" t="s">
        <v>70</v>
      </c>
      <c r="Q402" s="546"/>
      <c r="R402" s="546"/>
      <c r="S402" s="546"/>
      <c r="T402" s="546"/>
      <c r="U402" s="546"/>
      <c r="V402" s="547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1"/>
      <c r="P403" s="555" t="s">
        <v>70</v>
      </c>
      <c r="Q403" s="546"/>
      <c r="R403" s="546"/>
      <c r="S403" s="546"/>
      <c r="T403" s="546"/>
      <c r="U403" s="546"/>
      <c r="V403" s="547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59" t="s">
        <v>625</v>
      </c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7"/>
      <c r="P404" s="557"/>
      <c r="Q404" s="557"/>
      <c r="R404" s="557"/>
      <c r="S404" s="557"/>
      <c r="T404" s="557"/>
      <c r="U404" s="557"/>
      <c r="V404" s="557"/>
      <c r="W404" s="557"/>
      <c r="X404" s="557"/>
      <c r="Y404" s="557"/>
      <c r="Z404" s="557"/>
      <c r="AA404" s="536"/>
      <c r="AB404" s="536"/>
      <c r="AC404" s="536"/>
    </row>
    <row r="405" spans="1:68" ht="14.25" customHeight="1" x14ac:dyDescent="0.25">
      <c r="A405" s="558" t="s">
        <v>135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50">
        <v>4680115885240</v>
      </c>
      <c r="E406" s="551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3"/>
      <c r="R406" s="553"/>
      <c r="S406" s="553"/>
      <c r="T406" s="554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0"/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61"/>
      <c r="P407" s="555" t="s">
        <v>70</v>
      </c>
      <c r="Q407" s="546"/>
      <c r="R407" s="546"/>
      <c r="S407" s="546"/>
      <c r="T407" s="546"/>
      <c r="U407" s="546"/>
      <c r="V407" s="547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1"/>
      <c r="P408" s="555" t="s">
        <v>70</v>
      </c>
      <c r="Q408" s="546"/>
      <c r="R408" s="546"/>
      <c r="S408" s="546"/>
      <c r="T408" s="546"/>
      <c r="U408" s="546"/>
      <c r="V408" s="547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7"/>
      <c r="P409" s="557"/>
      <c r="Q409" s="557"/>
      <c r="R409" s="557"/>
      <c r="S409" s="557"/>
      <c r="T409" s="557"/>
      <c r="U409" s="557"/>
      <c r="V409" s="557"/>
      <c r="W409" s="557"/>
      <c r="X409" s="557"/>
      <c r="Y409" s="557"/>
      <c r="Z409" s="557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50">
        <v>4680115886094</v>
      </c>
      <c r="E410" s="551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5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3"/>
      <c r="R410" s="553"/>
      <c r="S410" s="553"/>
      <c r="T410" s="554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50">
        <v>4607091389425</v>
      </c>
      <c r="E411" s="551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3"/>
      <c r="R411" s="553"/>
      <c r="S411" s="553"/>
      <c r="T411" s="554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50">
        <v>4680115880771</v>
      </c>
      <c r="E412" s="551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3"/>
      <c r="R412" s="553"/>
      <c r="S412" s="553"/>
      <c r="T412" s="554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50">
        <v>4607091389500</v>
      </c>
      <c r="E413" s="551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3"/>
      <c r="R413" s="553"/>
      <c r="S413" s="553"/>
      <c r="T413" s="554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0"/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61"/>
      <c r="P414" s="555" t="s">
        <v>70</v>
      </c>
      <c r="Q414" s="546"/>
      <c r="R414" s="546"/>
      <c r="S414" s="546"/>
      <c r="T414" s="546"/>
      <c r="U414" s="546"/>
      <c r="V414" s="547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1"/>
      <c r="P415" s="555" t="s">
        <v>70</v>
      </c>
      <c r="Q415" s="546"/>
      <c r="R415" s="546"/>
      <c r="S415" s="546"/>
      <c r="T415" s="546"/>
      <c r="U415" s="546"/>
      <c r="V415" s="547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59" t="s">
        <v>640</v>
      </c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7"/>
      <c r="P416" s="557"/>
      <c r="Q416" s="557"/>
      <c r="R416" s="557"/>
      <c r="S416" s="557"/>
      <c r="T416" s="557"/>
      <c r="U416" s="557"/>
      <c r="V416" s="557"/>
      <c r="W416" s="557"/>
      <c r="X416" s="557"/>
      <c r="Y416" s="557"/>
      <c r="Z416" s="557"/>
      <c r="AA416" s="536"/>
      <c r="AB416" s="536"/>
      <c r="AC416" s="536"/>
    </row>
    <row r="417" spans="1:68" ht="14.25" customHeight="1" x14ac:dyDescent="0.25">
      <c r="A417" s="558" t="s">
        <v>63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50">
        <v>4680115885110</v>
      </c>
      <c r="E418" s="551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3"/>
      <c r="R418" s="553"/>
      <c r="S418" s="553"/>
      <c r="T418" s="554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0"/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61"/>
      <c r="P419" s="555" t="s">
        <v>70</v>
      </c>
      <c r="Q419" s="546"/>
      <c r="R419" s="546"/>
      <c r="S419" s="546"/>
      <c r="T419" s="546"/>
      <c r="U419" s="546"/>
      <c r="V419" s="547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1"/>
      <c r="P420" s="555" t="s">
        <v>70</v>
      </c>
      <c r="Q420" s="546"/>
      <c r="R420" s="546"/>
      <c r="S420" s="546"/>
      <c r="T420" s="546"/>
      <c r="U420" s="546"/>
      <c r="V420" s="547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59" t="s">
        <v>644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6"/>
      <c r="AB421" s="536"/>
      <c r="AC421" s="536"/>
    </row>
    <row r="422" spans="1:68" ht="14.25" customHeight="1" x14ac:dyDescent="0.25">
      <c r="A422" s="558" t="s">
        <v>63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50">
        <v>4680115885103</v>
      </c>
      <c r="E423" s="551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7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3"/>
      <c r="R423" s="553"/>
      <c r="S423" s="553"/>
      <c r="T423" s="554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0"/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61"/>
      <c r="P424" s="555" t="s">
        <v>70</v>
      </c>
      <c r="Q424" s="546"/>
      <c r="R424" s="546"/>
      <c r="S424" s="546"/>
      <c r="T424" s="546"/>
      <c r="U424" s="546"/>
      <c r="V424" s="547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1"/>
      <c r="P425" s="555" t="s">
        <v>70</v>
      </c>
      <c r="Q425" s="546"/>
      <c r="R425" s="546"/>
      <c r="S425" s="546"/>
      <c r="T425" s="546"/>
      <c r="U425" s="546"/>
      <c r="V425" s="547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48" t="s">
        <v>648</v>
      </c>
      <c r="B426" s="549"/>
      <c r="C426" s="549"/>
      <c r="D426" s="549"/>
      <c r="E426" s="549"/>
      <c r="F426" s="549"/>
      <c r="G426" s="549"/>
      <c r="H426" s="549"/>
      <c r="I426" s="549"/>
      <c r="J426" s="549"/>
      <c r="K426" s="549"/>
      <c r="L426" s="549"/>
      <c r="M426" s="549"/>
      <c r="N426" s="549"/>
      <c r="O426" s="549"/>
      <c r="P426" s="549"/>
      <c r="Q426" s="549"/>
      <c r="R426" s="549"/>
      <c r="S426" s="549"/>
      <c r="T426" s="549"/>
      <c r="U426" s="549"/>
      <c r="V426" s="549"/>
      <c r="W426" s="549"/>
      <c r="X426" s="549"/>
      <c r="Y426" s="549"/>
      <c r="Z426" s="549"/>
      <c r="AA426" s="48"/>
      <c r="AB426" s="48"/>
      <c r="AC426" s="48"/>
    </row>
    <row r="427" spans="1:68" ht="16.5" customHeight="1" x14ac:dyDescent="0.25">
      <c r="A427" s="559" t="s">
        <v>648</v>
      </c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7"/>
      <c r="P427" s="557"/>
      <c r="Q427" s="557"/>
      <c r="R427" s="557"/>
      <c r="S427" s="557"/>
      <c r="T427" s="557"/>
      <c r="U427" s="557"/>
      <c r="V427" s="557"/>
      <c r="W427" s="557"/>
      <c r="X427" s="557"/>
      <c r="Y427" s="557"/>
      <c r="Z427" s="557"/>
      <c r="AA427" s="536"/>
      <c r="AB427" s="536"/>
      <c r="AC427" s="536"/>
    </row>
    <row r="428" spans="1:68" ht="14.25" customHeight="1" x14ac:dyDescent="0.25">
      <c r="A428" s="558" t="s">
        <v>103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0">
        <v>4607091389067</v>
      </c>
      <c r="E429" s="551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8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3"/>
      <c r="R429" s="553"/>
      <c r="S429" s="553"/>
      <c r="T429" s="554"/>
      <c r="U429" s="34"/>
      <c r="V429" s="34"/>
      <c r="W429" s="35" t="s">
        <v>68</v>
      </c>
      <c r="X429" s="541">
        <v>86</v>
      </c>
      <c r="Y429" s="542">
        <f t="shared" ref="Y429:Y439" si="48">IFERROR(IF(X429="",0,CEILING((X429/$H429),1)*$H429),"")</f>
        <v>89.76</v>
      </c>
      <c r="Z429" s="36">
        <f t="shared" ref="Z429:Z434" si="49">IFERROR(IF(Y429=0,"",ROUNDUP(Y429/H429,0)*0.01196),"")</f>
        <v>0.20332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91.863636363636346</v>
      </c>
      <c r="BN429" s="64">
        <f t="shared" ref="BN429:BN439" si="51">IFERROR(Y429*I429/H429,"0")</f>
        <v>95.88</v>
      </c>
      <c r="BO429" s="64">
        <f t="shared" ref="BO429:BO439" si="52">IFERROR(1/J429*(X429/H429),"0")</f>
        <v>0.15661421911421911</v>
      </c>
      <c r="BP429" s="64">
        <f t="shared" ref="BP429:BP439" si="53">IFERROR(1/J429*(Y429/H429),"0")</f>
        <v>0.16346153846153846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50">
        <v>4680115885271</v>
      </c>
      <c r="E430" s="551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3"/>
      <c r="R430" s="553"/>
      <c r="S430" s="553"/>
      <c r="T430" s="554"/>
      <c r="U430" s="34"/>
      <c r="V430" s="34"/>
      <c r="W430" s="35" t="s">
        <v>68</v>
      </c>
      <c r="X430" s="541">
        <v>54</v>
      </c>
      <c r="Y430" s="542">
        <f t="shared" si="48"/>
        <v>58.080000000000005</v>
      </c>
      <c r="Z430" s="36">
        <f t="shared" si="49"/>
        <v>0.13156000000000001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57.68181818181818</v>
      </c>
      <c r="BN430" s="64">
        <f t="shared" si="51"/>
        <v>62.040000000000006</v>
      </c>
      <c r="BO430" s="64">
        <f t="shared" si="52"/>
        <v>9.8339160839160833E-2</v>
      </c>
      <c r="BP430" s="64">
        <f t="shared" si="53"/>
        <v>0.10576923076923078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50">
        <v>4607091383522</v>
      </c>
      <c r="E431" s="551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57" t="s">
        <v>657</v>
      </c>
      <c r="Q431" s="553"/>
      <c r="R431" s="553"/>
      <c r="S431" s="553"/>
      <c r="T431" s="554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0">
        <v>4680115885226</v>
      </c>
      <c r="E432" s="551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3"/>
      <c r="R432" s="553"/>
      <c r="S432" s="553"/>
      <c r="T432" s="554"/>
      <c r="U432" s="34"/>
      <c r="V432" s="34"/>
      <c r="W432" s="35" t="s">
        <v>68</v>
      </c>
      <c r="X432" s="541">
        <v>328</v>
      </c>
      <c r="Y432" s="542">
        <f t="shared" si="48"/>
        <v>332.64000000000004</v>
      </c>
      <c r="Z432" s="36">
        <f t="shared" si="49"/>
        <v>0.75348000000000004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350.36363636363632</v>
      </c>
      <c r="BN432" s="64">
        <f t="shared" si="51"/>
        <v>355.32000000000005</v>
      </c>
      <c r="BO432" s="64">
        <f t="shared" si="52"/>
        <v>0.59731934731934733</v>
      </c>
      <c r="BP432" s="64">
        <f t="shared" si="53"/>
        <v>0.60576923076923084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50">
        <v>4680115884502</v>
      </c>
      <c r="E433" s="551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5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3"/>
      <c r="R433" s="553"/>
      <c r="S433" s="553"/>
      <c r="T433" s="554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0">
        <v>4607091389104</v>
      </c>
      <c r="E434" s="551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3"/>
      <c r="R434" s="553"/>
      <c r="S434" s="553"/>
      <c r="T434" s="554"/>
      <c r="U434" s="34"/>
      <c r="V434" s="34"/>
      <c r="W434" s="35" t="s">
        <v>68</v>
      </c>
      <c r="X434" s="541">
        <v>433</v>
      </c>
      <c r="Y434" s="542">
        <f t="shared" si="48"/>
        <v>438.24</v>
      </c>
      <c r="Z434" s="36">
        <f t="shared" si="49"/>
        <v>0.99268000000000001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462.52272727272725</v>
      </c>
      <c r="BN434" s="64">
        <f t="shared" si="51"/>
        <v>468.12</v>
      </c>
      <c r="BO434" s="64">
        <f t="shared" si="52"/>
        <v>0.78853438228438222</v>
      </c>
      <c r="BP434" s="64">
        <f t="shared" si="53"/>
        <v>0.79807692307692313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50">
        <v>4680115886391</v>
      </c>
      <c r="E435" s="551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53"/>
      <c r="R435" s="553"/>
      <c r="S435" s="553"/>
      <c r="T435" s="554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0">
        <v>4680115880603</v>
      </c>
      <c r="E436" s="551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6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53"/>
      <c r="R436" s="553"/>
      <c r="S436" s="553"/>
      <c r="T436" s="554"/>
      <c r="U436" s="34"/>
      <c r="V436" s="34"/>
      <c r="W436" s="35" t="s">
        <v>68</v>
      </c>
      <c r="X436" s="541">
        <v>120</v>
      </c>
      <c r="Y436" s="542">
        <f t="shared" si="48"/>
        <v>120</v>
      </c>
      <c r="Z436" s="36">
        <f>IFERROR(IF(Y436=0,"",ROUNDUP(Y436/H436,0)*0.00902),"")</f>
        <v>0.22550000000000001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173.25</v>
      </c>
      <c r="BN436" s="64">
        <f t="shared" si="51"/>
        <v>173.25</v>
      </c>
      <c r="BO436" s="64">
        <f t="shared" si="52"/>
        <v>0.18939393939393939</v>
      </c>
      <c r="BP436" s="64">
        <f t="shared" si="53"/>
        <v>0.18939393939393939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50">
        <v>4680115882782</v>
      </c>
      <c r="E437" s="551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8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53"/>
      <c r="R437" s="553"/>
      <c r="S437" s="553"/>
      <c r="T437" s="554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50">
        <v>4680115885479</v>
      </c>
      <c r="E438" s="551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53"/>
      <c r="R438" s="553"/>
      <c r="S438" s="553"/>
      <c r="T438" s="554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50">
        <v>4607091389982</v>
      </c>
      <c r="E439" s="551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53"/>
      <c r="R439" s="553"/>
      <c r="S439" s="553"/>
      <c r="T439" s="554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55" t="s">
        <v>70</v>
      </c>
      <c r="Q440" s="546"/>
      <c r="R440" s="546"/>
      <c r="S440" s="546"/>
      <c r="T440" s="546"/>
      <c r="U440" s="546"/>
      <c r="V440" s="547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195.64393939393938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199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2.3065399999999996</v>
      </c>
      <c r="AA440" s="544"/>
      <c r="AB440" s="544"/>
      <c r="AC440" s="544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55" t="s">
        <v>70</v>
      </c>
      <c r="Q441" s="546"/>
      <c r="R441" s="546"/>
      <c r="S441" s="546"/>
      <c r="T441" s="546"/>
      <c r="U441" s="546"/>
      <c r="V441" s="547"/>
      <c r="W441" s="37" t="s">
        <v>68</v>
      </c>
      <c r="X441" s="543">
        <f>IFERROR(SUM(X429:X439),"0")</f>
        <v>1021</v>
      </c>
      <c r="Y441" s="543">
        <f>IFERROR(SUM(Y429:Y439),"0")</f>
        <v>1038.72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0">
        <v>4607091388930</v>
      </c>
      <c r="E443" s="551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53"/>
      <c r="R443" s="553"/>
      <c r="S443" s="553"/>
      <c r="T443" s="554"/>
      <c r="U443" s="34"/>
      <c r="V443" s="34"/>
      <c r="W443" s="35" t="s">
        <v>68</v>
      </c>
      <c r="X443" s="541">
        <v>394</v>
      </c>
      <c r="Y443" s="542">
        <f>IFERROR(IF(X443="",0,CEILING((X443/$H443),1)*$H443),"")</f>
        <v>396</v>
      </c>
      <c r="Z443" s="36">
        <f>IFERROR(IF(Y443=0,"",ROUNDUP(Y443/H443,0)*0.01196),"")</f>
        <v>0.89700000000000002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420.86363636363632</v>
      </c>
      <c r="BN443" s="64">
        <f>IFERROR(Y443*I443/H443,"0")</f>
        <v>423</v>
      </c>
      <c r="BO443" s="64">
        <f>IFERROR(1/J443*(X443/H443),"0")</f>
        <v>0.71751165501165504</v>
      </c>
      <c r="BP443" s="64">
        <f>IFERROR(1/J443*(Y443/H443),"0")</f>
        <v>0.72115384615384615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50">
        <v>4680115886407</v>
      </c>
      <c r="E444" s="551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58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53"/>
      <c r="R444" s="553"/>
      <c r="S444" s="553"/>
      <c r="T444" s="554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50">
        <v>4680115880054</v>
      </c>
      <c r="E445" s="551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8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53"/>
      <c r="R445" s="553"/>
      <c r="S445" s="553"/>
      <c r="T445" s="554"/>
      <c r="U445" s="34"/>
      <c r="V445" s="34"/>
      <c r="W445" s="35" t="s">
        <v>68</v>
      </c>
      <c r="X445" s="541">
        <v>120</v>
      </c>
      <c r="Y445" s="542">
        <f>IFERROR(IF(X445="",0,CEILING((X445/$H445),1)*$H445),"")</f>
        <v>120</v>
      </c>
      <c r="Z445" s="36">
        <f>IFERROR(IF(Y445=0,"",ROUNDUP(Y445/H445,0)*0.00902),"")</f>
        <v>0.22550000000000001</v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173.25</v>
      </c>
      <c r="BN445" s="64">
        <f>IFERROR(Y445*I445/H445,"0")</f>
        <v>173.25</v>
      </c>
      <c r="BO445" s="64">
        <f>IFERROR(1/J445*(X445/H445),"0")</f>
        <v>0.18939393939393939</v>
      </c>
      <c r="BP445" s="64">
        <f>IFERROR(1/J445*(Y445/H445),"0")</f>
        <v>0.18939393939393939</v>
      </c>
    </row>
    <row r="446" spans="1:68" x14ac:dyDescent="0.2">
      <c r="A446" s="560"/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61"/>
      <c r="P446" s="555" t="s">
        <v>70</v>
      </c>
      <c r="Q446" s="546"/>
      <c r="R446" s="546"/>
      <c r="S446" s="546"/>
      <c r="T446" s="546"/>
      <c r="U446" s="546"/>
      <c r="V446" s="547"/>
      <c r="W446" s="37" t="s">
        <v>71</v>
      </c>
      <c r="X446" s="543">
        <f>IFERROR(X443/H443,"0")+IFERROR(X444/H444,"0")+IFERROR(X445/H445,"0")</f>
        <v>99.621212121212125</v>
      </c>
      <c r="Y446" s="543">
        <f>IFERROR(Y443/H443,"0")+IFERROR(Y444/H444,"0")+IFERROR(Y445/H445,"0")</f>
        <v>100</v>
      </c>
      <c r="Z446" s="543">
        <f>IFERROR(IF(Z443="",0,Z443),"0")+IFERROR(IF(Z444="",0,Z444),"0")+IFERROR(IF(Z445="",0,Z445),"0")</f>
        <v>1.1225000000000001</v>
      </c>
      <c r="AA446" s="544"/>
      <c r="AB446" s="544"/>
      <c r="AC446" s="544"/>
    </row>
    <row r="447" spans="1:68" x14ac:dyDescent="0.2">
      <c r="A447" s="55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1"/>
      <c r="P447" s="555" t="s">
        <v>70</v>
      </c>
      <c r="Q447" s="546"/>
      <c r="R447" s="546"/>
      <c r="S447" s="546"/>
      <c r="T447" s="546"/>
      <c r="U447" s="546"/>
      <c r="V447" s="547"/>
      <c r="W447" s="37" t="s">
        <v>68</v>
      </c>
      <c r="X447" s="543">
        <f>IFERROR(SUM(X443:X445),"0")</f>
        <v>514</v>
      </c>
      <c r="Y447" s="543">
        <f>IFERROR(SUM(Y443:Y445),"0")</f>
        <v>516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57"/>
      <c r="P448" s="557"/>
      <c r="Q448" s="557"/>
      <c r="R448" s="557"/>
      <c r="S448" s="557"/>
      <c r="T448" s="557"/>
      <c r="U448" s="557"/>
      <c r="V448" s="557"/>
      <c r="W448" s="557"/>
      <c r="X448" s="557"/>
      <c r="Y448" s="557"/>
      <c r="Z448" s="557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0">
        <v>4680115883116</v>
      </c>
      <c r="E449" s="551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5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53"/>
      <c r="R449" s="553"/>
      <c r="S449" s="553"/>
      <c r="T449" s="554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0">
        <v>4680115883093</v>
      </c>
      <c r="E450" s="551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77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53"/>
      <c r="R450" s="553"/>
      <c r="S450" s="553"/>
      <c r="T450" s="554"/>
      <c r="U450" s="34"/>
      <c r="V450" s="34"/>
      <c r="W450" s="35" t="s">
        <v>68</v>
      </c>
      <c r="X450" s="541">
        <v>100</v>
      </c>
      <c r="Y450" s="542">
        <f t="shared" si="54"/>
        <v>100.32000000000001</v>
      </c>
      <c r="Z450" s="36">
        <f>IFERROR(IF(Y450=0,"",ROUNDUP(Y450/H450,0)*0.01196),"")</f>
        <v>0.22724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106.81818181818181</v>
      </c>
      <c r="BN450" s="64">
        <f t="shared" si="56"/>
        <v>107.16</v>
      </c>
      <c r="BO450" s="64">
        <f t="shared" si="57"/>
        <v>0.18210955710955709</v>
      </c>
      <c r="BP450" s="64">
        <f t="shared" si="58"/>
        <v>0.18269230769230771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0">
        <v>4680115883109</v>
      </c>
      <c r="E451" s="551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53"/>
      <c r="R451" s="553"/>
      <c r="S451" s="553"/>
      <c r="T451" s="554"/>
      <c r="U451" s="34"/>
      <c r="V451" s="34"/>
      <c r="W451" s="35" t="s">
        <v>68</v>
      </c>
      <c r="X451" s="541">
        <v>340</v>
      </c>
      <c r="Y451" s="542">
        <f t="shared" si="54"/>
        <v>343.2</v>
      </c>
      <c r="Z451" s="36">
        <f>IFERROR(IF(Y451=0,"",ROUNDUP(Y451/H451,0)*0.01196),"")</f>
        <v>0.77739999999999998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363.18181818181813</v>
      </c>
      <c r="BN451" s="64">
        <f t="shared" si="56"/>
        <v>366.59999999999997</v>
      </c>
      <c r="BO451" s="64">
        <f t="shared" si="57"/>
        <v>0.6191724941724942</v>
      </c>
      <c r="BP451" s="64">
        <f t="shared" si="58"/>
        <v>0.625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50">
        <v>4680115882072</v>
      </c>
      <c r="E452" s="551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53"/>
      <c r="R452" s="553"/>
      <c r="S452" s="553"/>
      <c r="T452" s="554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50">
        <v>4680115882102</v>
      </c>
      <c r="E453" s="551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53"/>
      <c r="R453" s="553"/>
      <c r="S453" s="553"/>
      <c r="T453" s="554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50">
        <v>4680115882096</v>
      </c>
      <c r="E454" s="551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53"/>
      <c r="R454" s="553"/>
      <c r="S454" s="553"/>
      <c r="T454" s="554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55" t="s">
        <v>70</v>
      </c>
      <c r="Q455" s="546"/>
      <c r="R455" s="546"/>
      <c r="S455" s="546"/>
      <c r="T455" s="546"/>
      <c r="U455" s="546"/>
      <c r="V455" s="547"/>
      <c r="W455" s="37" t="s">
        <v>71</v>
      </c>
      <c r="X455" s="543">
        <f>IFERROR(X449/H449,"0")+IFERROR(X450/H450,"0")+IFERROR(X451/H451,"0")+IFERROR(X452/H452,"0")+IFERROR(X453/H453,"0")+IFERROR(X454/H454,"0")</f>
        <v>83.333333333333329</v>
      </c>
      <c r="Y455" s="543">
        <f>IFERROR(Y449/H449,"0")+IFERROR(Y450/H450,"0")+IFERROR(Y451/H451,"0")+IFERROR(Y452/H452,"0")+IFERROR(Y453/H453,"0")+IFERROR(Y454/H454,"0")</f>
        <v>84</v>
      </c>
      <c r="Z455" s="543">
        <f>IFERROR(IF(Z449="",0,Z449),"0")+IFERROR(IF(Z450="",0,Z450),"0")+IFERROR(IF(Z451="",0,Z451),"0")+IFERROR(IF(Z452="",0,Z452),"0")+IFERROR(IF(Z453="",0,Z453),"0")+IFERROR(IF(Z454="",0,Z454),"0")</f>
        <v>1.00464</v>
      </c>
      <c r="AA455" s="544"/>
      <c r="AB455" s="544"/>
      <c r="AC455" s="544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55" t="s">
        <v>70</v>
      </c>
      <c r="Q456" s="546"/>
      <c r="R456" s="546"/>
      <c r="S456" s="546"/>
      <c r="T456" s="546"/>
      <c r="U456" s="546"/>
      <c r="V456" s="547"/>
      <c r="W456" s="37" t="s">
        <v>68</v>
      </c>
      <c r="X456" s="543">
        <f>IFERROR(SUM(X449:X454),"0")</f>
        <v>440</v>
      </c>
      <c r="Y456" s="543">
        <f>IFERROR(SUM(Y449:Y454),"0")</f>
        <v>443.52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57"/>
      <c r="P457" s="557"/>
      <c r="Q457" s="557"/>
      <c r="R457" s="557"/>
      <c r="S457" s="557"/>
      <c r="T457" s="557"/>
      <c r="U457" s="557"/>
      <c r="V457" s="557"/>
      <c r="W457" s="557"/>
      <c r="X457" s="557"/>
      <c r="Y457" s="557"/>
      <c r="Z457" s="557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50">
        <v>4607091383409</v>
      </c>
      <c r="E458" s="551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53"/>
      <c r="R458" s="553"/>
      <c r="S458" s="553"/>
      <c r="T458" s="554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50">
        <v>4607091383416</v>
      </c>
      <c r="E459" s="551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53"/>
      <c r="R459" s="553"/>
      <c r="S459" s="553"/>
      <c r="T459" s="554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50">
        <v>4680115883536</v>
      </c>
      <c r="E460" s="551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6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53"/>
      <c r="R460" s="553"/>
      <c r="S460" s="553"/>
      <c r="T460" s="554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60"/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61"/>
      <c r="P461" s="555" t="s">
        <v>70</v>
      </c>
      <c r="Q461" s="546"/>
      <c r="R461" s="546"/>
      <c r="S461" s="546"/>
      <c r="T461" s="546"/>
      <c r="U461" s="546"/>
      <c r="V461" s="547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1"/>
      <c r="P462" s="555" t="s">
        <v>70</v>
      </c>
      <c r="Q462" s="546"/>
      <c r="R462" s="546"/>
      <c r="S462" s="546"/>
      <c r="T462" s="546"/>
      <c r="U462" s="546"/>
      <c r="V462" s="547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48" t="s">
        <v>709</v>
      </c>
      <c r="B463" s="549"/>
      <c r="C463" s="549"/>
      <c r="D463" s="549"/>
      <c r="E463" s="549"/>
      <c r="F463" s="549"/>
      <c r="G463" s="549"/>
      <c r="H463" s="549"/>
      <c r="I463" s="549"/>
      <c r="J463" s="549"/>
      <c r="K463" s="549"/>
      <c r="L463" s="549"/>
      <c r="M463" s="549"/>
      <c r="N463" s="549"/>
      <c r="O463" s="549"/>
      <c r="P463" s="549"/>
      <c r="Q463" s="549"/>
      <c r="R463" s="549"/>
      <c r="S463" s="549"/>
      <c r="T463" s="549"/>
      <c r="U463" s="549"/>
      <c r="V463" s="549"/>
      <c r="W463" s="549"/>
      <c r="X463" s="549"/>
      <c r="Y463" s="549"/>
      <c r="Z463" s="549"/>
      <c r="AA463" s="48"/>
      <c r="AB463" s="48"/>
      <c r="AC463" s="48"/>
    </row>
    <row r="464" spans="1:68" ht="16.5" customHeight="1" x14ac:dyDescent="0.25">
      <c r="A464" s="559" t="s">
        <v>709</v>
      </c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7"/>
      <c r="P464" s="557"/>
      <c r="Q464" s="557"/>
      <c r="R464" s="557"/>
      <c r="S464" s="557"/>
      <c r="T464" s="557"/>
      <c r="U464" s="557"/>
      <c r="V464" s="557"/>
      <c r="W464" s="557"/>
      <c r="X464" s="557"/>
      <c r="Y464" s="557"/>
      <c r="Z464" s="557"/>
      <c r="AA464" s="536"/>
      <c r="AB464" s="536"/>
      <c r="AC464" s="536"/>
    </row>
    <row r="465" spans="1:68" ht="14.25" customHeight="1" x14ac:dyDescent="0.25">
      <c r="A465" s="558" t="s">
        <v>103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50">
        <v>4640242181011</v>
      </c>
      <c r="E466" s="551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86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53"/>
      <c r="R466" s="553"/>
      <c r="S466" s="553"/>
      <c r="T466" s="554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50">
        <v>4640242180441</v>
      </c>
      <c r="E467" s="551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76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53"/>
      <c r="R467" s="553"/>
      <c r="S467" s="553"/>
      <c r="T467" s="554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50">
        <v>4640242180564</v>
      </c>
      <c r="E468" s="551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8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53"/>
      <c r="R468" s="553"/>
      <c r="S468" s="553"/>
      <c r="T468" s="554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50">
        <v>4640242181189</v>
      </c>
      <c r="E469" s="551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7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53"/>
      <c r="R469" s="553"/>
      <c r="S469" s="553"/>
      <c r="T469" s="554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55" t="s">
        <v>70</v>
      </c>
      <c r="Q470" s="546"/>
      <c r="R470" s="546"/>
      <c r="S470" s="546"/>
      <c r="T470" s="546"/>
      <c r="U470" s="546"/>
      <c r="V470" s="547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55" t="s">
        <v>70</v>
      </c>
      <c r="Q471" s="546"/>
      <c r="R471" s="546"/>
      <c r="S471" s="546"/>
      <c r="T471" s="546"/>
      <c r="U471" s="546"/>
      <c r="V471" s="547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50">
        <v>4640242180519</v>
      </c>
      <c r="E473" s="551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2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53"/>
      <c r="R473" s="553"/>
      <c r="S473" s="553"/>
      <c r="T473" s="554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50">
        <v>4640242180526</v>
      </c>
      <c r="E474" s="551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800" t="s">
        <v>726</v>
      </c>
      <c r="Q474" s="553"/>
      <c r="R474" s="553"/>
      <c r="S474" s="553"/>
      <c r="T474" s="554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50">
        <v>4640242181363</v>
      </c>
      <c r="E475" s="551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69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53"/>
      <c r="R475" s="553"/>
      <c r="S475" s="553"/>
      <c r="T475" s="554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60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55" t="s">
        <v>70</v>
      </c>
      <c r="Q476" s="546"/>
      <c r="R476" s="546"/>
      <c r="S476" s="546"/>
      <c r="T476" s="546"/>
      <c r="U476" s="546"/>
      <c r="V476" s="547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1"/>
      <c r="P477" s="555" t="s">
        <v>70</v>
      </c>
      <c r="Q477" s="546"/>
      <c r="R477" s="546"/>
      <c r="S477" s="546"/>
      <c r="T477" s="546"/>
      <c r="U477" s="546"/>
      <c r="V477" s="547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57"/>
      <c r="P478" s="557"/>
      <c r="Q478" s="557"/>
      <c r="R478" s="557"/>
      <c r="S478" s="557"/>
      <c r="T478" s="557"/>
      <c r="U478" s="557"/>
      <c r="V478" s="557"/>
      <c r="W478" s="557"/>
      <c r="X478" s="557"/>
      <c r="Y478" s="557"/>
      <c r="Z478" s="557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50">
        <v>4640242180816</v>
      </c>
      <c r="E479" s="551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79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53"/>
      <c r="R479" s="553"/>
      <c r="S479" s="553"/>
      <c r="T479" s="554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50">
        <v>4640242180595</v>
      </c>
      <c r="E480" s="551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53"/>
      <c r="R480" s="553"/>
      <c r="S480" s="553"/>
      <c r="T480" s="554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60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1"/>
      <c r="P481" s="555" t="s">
        <v>70</v>
      </c>
      <c r="Q481" s="546"/>
      <c r="R481" s="546"/>
      <c r="S481" s="546"/>
      <c r="T481" s="546"/>
      <c r="U481" s="546"/>
      <c r="V481" s="547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1"/>
      <c r="P482" s="555" t="s">
        <v>70</v>
      </c>
      <c r="Q482" s="546"/>
      <c r="R482" s="546"/>
      <c r="S482" s="546"/>
      <c r="T482" s="546"/>
      <c r="U482" s="546"/>
      <c r="V482" s="547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57"/>
      <c r="P483" s="557"/>
      <c r="Q483" s="557"/>
      <c r="R483" s="557"/>
      <c r="S483" s="557"/>
      <c r="T483" s="557"/>
      <c r="U483" s="557"/>
      <c r="V483" s="557"/>
      <c r="W483" s="557"/>
      <c r="X483" s="557"/>
      <c r="Y483" s="557"/>
      <c r="Z483" s="557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0">
        <v>4640242180533</v>
      </c>
      <c r="E484" s="551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5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53"/>
      <c r="R484" s="553"/>
      <c r="S484" s="553"/>
      <c r="T484" s="554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0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55" t="s">
        <v>70</v>
      </c>
      <c r="Q485" s="546"/>
      <c r="R485" s="546"/>
      <c r="S485" s="546"/>
      <c r="T485" s="546"/>
      <c r="U485" s="546"/>
      <c r="V485" s="547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1"/>
      <c r="P486" s="555" t="s">
        <v>70</v>
      </c>
      <c r="Q486" s="546"/>
      <c r="R486" s="546"/>
      <c r="S486" s="546"/>
      <c r="T486" s="546"/>
      <c r="U486" s="546"/>
      <c r="V486" s="547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50">
        <v>4640242180120</v>
      </c>
      <c r="E488" s="551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6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53"/>
      <c r="R488" s="553"/>
      <c r="S488" s="553"/>
      <c r="T488" s="554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50">
        <v>4640242180137</v>
      </c>
      <c r="E489" s="551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2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53"/>
      <c r="R489" s="553"/>
      <c r="S489" s="553"/>
      <c r="T489" s="554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0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55" t="s">
        <v>70</v>
      </c>
      <c r="Q490" s="546"/>
      <c r="R490" s="546"/>
      <c r="S490" s="546"/>
      <c r="T490" s="546"/>
      <c r="U490" s="546"/>
      <c r="V490" s="547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1"/>
      <c r="P491" s="555" t="s">
        <v>70</v>
      </c>
      <c r="Q491" s="546"/>
      <c r="R491" s="546"/>
      <c r="S491" s="546"/>
      <c r="T491" s="546"/>
      <c r="U491" s="546"/>
      <c r="V491" s="547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59" t="s">
        <v>746</v>
      </c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57"/>
      <c r="P492" s="557"/>
      <c r="Q492" s="557"/>
      <c r="R492" s="557"/>
      <c r="S492" s="557"/>
      <c r="T492" s="557"/>
      <c r="U492" s="557"/>
      <c r="V492" s="557"/>
      <c r="W492" s="557"/>
      <c r="X492" s="557"/>
      <c r="Y492" s="557"/>
      <c r="Z492" s="557"/>
      <c r="AA492" s="536"/>
      <c r="AB492" s="536"/>
      <c r="AC492" s="536"/>
    </row>
    <row r="493" spans="1:68" ht="14.25" customHeight="1" x14ac:dyDescent="0.25">
      <c r="A493" s="558" t="s">
        <v>135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50">
        <v>4640242180090</v>
      </c>
      <c r="E494" s="551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785" t="s">
        <v>749</v>
      </c>
      <c r="Q494" s="553"/>
      <c r="R494" s="553"/>
      <c r="S494" s="553"/>
      <c r="T494" s="554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0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1"/>
      <c r="P495" s="555" t="s">
        <v>70</v>
      </c>
      <c r="Q495" s="546"/>
      <c r="R495" s="546"/>
      <c r="S495" s="546"/>
      <c r="T495" s="546"/>
      <c r="U495" s="546"/>
      <c r="V495" s="547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1"/>
      <c r="P496" s="555" t="s">
        <v>70</v>
      </c>
      <c r="Q496" s="546"/>
      <c r="R496" s="546"/>
      <c r="S496" s="546"/>
      <c r="T496" s="546"/>
      <c r="U496" s="546"/>
      <c r="V496" s="547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76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735"/>
      <c r="P497" s="568" t="s">
        <v>751</v>
      </c>
      <c r="Q497" s="569"/>
      <c r="R497" s="569"/>
      <c r="S497" s="569"/>
      <c r="T497" s="569"/>
      <c r="U497" s="569"/>
      <c r="V497" s="570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13746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13943.29</v>
      </c>
      <c r="Z497" s="37"/>
      <c r="AA497" s="544"/>
      <c r="AB497" s="544"/>
      <c r="AC497" s="544"/>
    </row>
    <row r="498" spans="1:32" x14ac:dyDescent="0.2">
      <c r="A498" s="557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35"/>
      <c r="P498" s="568" t="s">
        <v>752</v>
      </c>
      <c r="Q498" s="569"/>
      <c r="R498" s="569"/>
      <c r="S498" s="569"/>
      <c r="T498" s="569"/>
      <c r="U498" s="569"/>
      <c r="V498" s="570"/>
      <c r="W498" s="37" t="s">
        <v>68</v>
      </c>
      <c r="X498" s="543">
        <f>IFERROR(SUM(BM22:BM494),"0")</f>
        <v>14612.864657915534</v>
      </c>
      <c r="Y498" s="543">
        <f>IFERROR(SUM(BN22:BN494),"0")</f>
        <v>14820.834000000004</v>
      </c>
      <c r="Z498" s="37"/>
      <c r="AA498" s="544"/>
      <c r="AB498" s="544"/>
      <c r="AC498" s="544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35"/>
      <c r="P499" s="568" t="s">
        <v>753</v>
      </c>
      <c r="Q499" s="569"/>
      <c r="R499" s="569"/>
      <c r="S499" s="569"/>
      <c r="T499" s="569"/>
      <c r="U499" s="569"/>
      <c r="V499" s="570"/>
      <c r="W499" s="37" t="s">
        <v>754</v>
      </c>
      <c r="X499" s="38">
        <f>ROUNDUP(SUM(BO22:BO494),0)</f>
        <v>24</v>
      </c>
      <c r="Y499" s="38">
        <f>ROUNDUP(SUM(BP22:BP494),0)</f>
        <v>24</v>
      </c>
      <c r="Z499" s="37"/>
      <c r="AA499" s="544"/>
      <c r="AB499" s="544"/>
      <c r="AC499" s="544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35"/>
      <c r="P500" s="568" t="s">
        <v>755</v>
      </c>
      <c r="Q500" s="569"/>
      <c r="R500" s="569"/>
      <c r="S500" s="569"/>
      <c r="T500" s="569"/>
      <c r="U500" s="569"/>
      <c r="V500" s="570"/>
      <c r="W500" s="37" t="s">
        <v>68</v>
      </c>
      <c r="X500" s="543">
        <f>GrossWeightTotal+PalletQtyTotal*25</f>
        <v>15212.864657915534</v>
      </c>
      <c r="Y500" s="543">
        <f>GrossWeightTotalR+PalletQtyTotalR*25</f>
        <v>15420.834000000004</v>
      </c>
      <c r="Z500" s="37"/>
      <c r="AA500" s="544"/>
      <c r="AB500" s="544"/>
      <c r="AC500" s="544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35"/>
      <c r="P501" s="568" t="s">
        <v>756</v>
      </c>
      <c r="Q501" s="569"/>
      <c r="R501" s="569"/>
      <c r="S501" s="569"/>
      <c r="T501" s="569"/>
      <c r="U501" s="569"/>
      <c r="V501" s="570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2539.9805599547826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2572</v>
      </c>
      <c r="Z501" s="37"/>
      <c r="AA501" s="544"/>
      <c r="AB501" s="544"/>
      <c r="AC501" s="544"/>
    </row>
    <row r="502" spans="1:32" ht="14.25" customHeight="1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35"/>
      <c r="P502" s="568" t="s">
        <v>757</v>
      </c>
      <c r="Q502" s="569"/>
      <c r="R502" s="569"/>
      <c r="S502" s="569"/>
      <c r="T502" s="569"/>
      <c r="U502" s="569"/>
      <c r="V502" s="570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28.218449999999997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79" t="s">
        <v>101</v>
      </c>
      <c r="D504" s="637"/>
      <c r="E504" s="637"/>
      <c r="F504" s="637"/>
      <c r="G504" s="637"/>
      <c r="H504" s="638"/>
      <c r="I504" s="579" t="s">
        <v>253</v>
      </c>
      <c r="J504" s="637"/>
      <c r="K504" s="637"/>
      <c r="L504" s="637"/>
      <c r="M504" s="637"/>
      <c r="N504" s="637"/>
      <c r="O504" s="637"/>
      <c r="P504" s="637"/>
      <c r="Q504" s="637"/>
      <c r="R504" s="637"/>
      <c r="S504" s="638"/>
      <c r="T504" s="579" t="s">
        <v>538</v>
      </c>
      <c r="U504" s="638"/>
      <c r="V504" s="579" t="s">
        <v>594</v>
      </c>
      <c r="W504" s="637"/>
      <c r="X504" s="637"/>
      <c r="Y504" s="638"/>
      <c r="Z504" s="538" t="s">
        <v>648</v>
      </c>
      <c r="AA504" s="579" t="s">
        <v>709</v>
      </c>
      <c r="AB504" s="638"/>
      <c r="AC504" s="52"/>
      <c r="AF504" s="539"/>
    </row>
    <row r="505" spans="1:32" ht="14.25" customHeight="1" thickTop="1" x14ac:dyDescent="0.2">
      <c r="A505" s="661" t="s">
        <v>760</v>
      </c>
      <c r="B505" s="579" t="s">
        <v>62</v>
      </c>
      <c r="C505" s="579" t="s">
        <v>102</v>
      </c>
      <c r="D505" s="579" t="s">
        <v>117</v>
      </c>
      <c r="E505" s="579" t="s">
        <v>172</v>
      </c>
      <c r="F505" s="579" t="s">
        <v>192</v>
      </c>
      <c r="G505" s="579" t="s">
        <v>225</v>
      </c>
      <c r="H505" s="579" t="s">
        <v>101</v>
      </c>
      <c r="I505" s="579" t="s">
        <v>254</v>
      </c>
      <c r="J505" s="579" t="s">
        <v>294</v>
      </c>
      <c r="K505" s="579" t="s">
        <v>354</v>
      </c>
      <c r="L505" s="579" t="s">
        <v>397</v>
      </c>
      <c r="M505" s="579" t="s">
        <v>413</v>
      </c>
      <c r="N505" s="539"/>
      <c r="O505" s="579" t="s">
        <v>427</v>
      </c>
      <c r="P505" s="579" t="s">
        <v>437</v>
      </c>
      <c r="Q505" s="579" t="s">
        <v>444</v>
      </c>
      <c r="R505" s="579" t="s">
        <v>449</v>
      </c>
      <c r="S505" s="579" t="s">
        <v>528</v>
      </c>
      <c r="T505" s="579" t="s">
        <v>539</v>
      </c>
      <c r="U505" s="579" t="s">
        <v>574</v>
      </c>
      <c r="V505" s="579" t="s">
        <v>595</v>
      </c>
      <c r="W505" s="579" t="s">
        <v>625</v>
      </c>
      <c r="X505" s="579" t="s">
        <v>640</v>
      </c>
      <c r="Y505" s="579" t="s">
        <v>644</v>
      </c>
      <c r="Z505" s="579" t="s">
        <v>648</v>
      </c>
      <c r="AA505" s="579" t="s">
        <v>709</v>
      </c>
      <c r="AB505" s="579" t="s">
        <v>746</v>
      </c>
      <c r="AC505" s="52"/>
      <c r="AF505" s="539"/>
    </row>
    <row r="506" spans="1:32" ht="13.5" customHeight="1" thickBot="1" x14ac:dyDescent="0.25">
      <c r="A506" s="662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39"/>
      <c r="O506" s="580"/>
      <c r="P506" s="580"/>
      <c r="Q506" s="580"/>
      <c r="R506" s="580"/>
      <c r="S506" s="580"/>
      <c r="T506" s="580"/>
      <c r="U506" s="580"/>
      <c r="V506" s="580"/>
      <c r="W506" s="580"/>
      <c r="X506" s="580"/>
      <c r="Y506" s="580"/>
      <c r="Z506" s="580"/>
      <c r="AA506" s="580"/>
      <c r="AB506" s="580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410.40000000000003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1115.2</v>
      </c>
      <c r="E507" s="46">
        <f>IFERROR(Y87*1,"0")+IFERROR(Y88*1,"0")+IFERROR(Y89*1,"0")+IFERROR(Y93*1,"0")+IFERROR(Y94*1,"0")+IFERROR(Y95*1,"0")+IFERROR(Y96*1,"0")</f>
        <v>1134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1356.3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799.5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2931.9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12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108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606.75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2439</v>
      </c>
      <c r="U507" s="46">
        <f>IFERROR(Y367*1,"0")+IFERROR(Y368*1,"0")+IFERROR(Y369*1,"0")+IFERROR(Y373*1,"0")+IFERROR(Y377*1,"0")+IFERROR(Y378*1,"0")+IFERROR(Y382*1,"0")</f>
        <v>1032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1998.24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I17:I18"/>
    <mergeCell ref="A48:O49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