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6F9469C-4EDC-48EF-B778-102EDF16781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N291" i="1"/>
  <c r="BM291" i="1"/>
  <c r="Z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0" i="1" s="1"/>
  <c r="BM22" i="1"/>
  <c r="Y22" i="1"/>
  <c r="B508" i="1" s="1"/>
  <c r="P22" i="1"/>
  <c r="H10" i="1"/>
  <c r="A9" i="1"/>
  <c r="F10" i="1" s="1"/>
  <c r="D7" i="1"/>
  <c r="Q6" i="1"/>
  <c r="P2" i="1"/>
  <c r="BP88" i="1" l="1"/>
  <c r="BN88" i="1"/>
  <c r="Z88" i="1"/>
  <c r="BP108" i="1"/>
  <c r="BN108" i="1"/>
  <c r="Z108" i="1"/>
  <c r="BP161" i="1"/>
  <c r="BN161" i="1"/>
  <c r="Z161" i="1"/>
  <c r="BP196" i="1"/>
  <c r="BN196" i="1"/>
  <c r="Z196" i="1"/>
  <c r="BP216" i="1"/>
  <c r="BN216" i="1"/>
  <c r="Z216" i="1"/>
  <c r="BP243" i="1"/>
  <c r="BN243" i="1"/>
  <c r="Z243" i="1"/>
  <c r="BP260" i="1"/>
  <c r="BN260" i="1"/>
  <c r="Z260" i="1"/>
  <c r="BP299" i="1"/>
  <c r="BN299" i="1"/>
  <c r="Z299" i="1"/>
  <c r="BP323" i="1"/>
  <c r="BN323" i="1"/>
  <c r="Z323" i="1"/>
  <c r="BP391" i="1"/>
  <c r="BN391" i="1"/>
  <c r="Z391" i="1"/>
  <c r="BP432" i="1"/>
  <c r="BN432" i="1"/>
  <c r="Z432" i="1"/>
  <c r="BP445" i="1"/>
  <c r="BN445" i="1"/>
  <c r="Z445" i="1"/>
  <c r="BP490" i="1"/>
  <c r="BN490" i="1"/>
  <c r="Z490" i="1"/>
  <c r="Z29" i="1"/>
  <c r="BN29" i="1"/>
  <c r="Z47" i="1"/>
  <c r="Z48" i="1" s="1"/>
  <c r="BN47" i="1"/>
  <c r="BP47" i="1"/>
  <c r="Y48" i="1"/>
  <c r="Z52" i="1"/>
  <c r="BN52" i="1"/>
  <c r="BP68" i="1"/>
  <c r="BN68" i="1"/>
  <c r="Z68" i="1"/>
  <c r="BP93" i="1"/>
  <c r="BN93" i="1"/>
  <c r="Z93" i="1"/>
  <c r="BP133" i="1"/>
  <c r="BN133" i="1"/>
  <c r="Z133" i="1"/>
  <c r="BP173" i="1"/>
  <c r="BN173" i="1"/>
  <c r="Z173" i="1"/>
  <c r="BP206" i="1"/>
  <c r="BN206" i="1"/>
  <c r="Z206" i="1"/>
  <c r="Y240" i="1"/>
  <c r="Y239" i="1"/>
  <c r="BP238" i="1"/>
  <c r="BN238" i="1"/>
  <c r="Z238" i="1"/>
  <c r="Z239" i="1" s="1"/>
  <c r="BP242" i="1"/>
  <c r="BN242" i="1"/>
  <c r="Z242" i="1"/>
  <c r="Z246" i="1" s="1"/>
  <c r="BP259" i="1"/>
  <c r="BN259" i="1"/>
  <c r="Z259" i="1"/>
  <c r="BP268" i="1"/>
  <c r="BN268" i="1"/>
  <c r="Z268" i="1"/>
  <c r="BP309" i="1"/>
  <c r="BN309" i="1"/>
  <c r="Z309" i="1"/>
  <c r="BP346" i="1"/>
  <c r="BN346" i="1"/>
  <c r="Z346" i="1"/>
  <c r="BP401" i="1"/>
  <c r="BN401" i="1"/>
  <c r="Z401" i="1"/>
  <c r="BP433" i="1"/>
  <c r="BN433" i="1"/>
  <c r="Z433" i="1"/>
  <c r="BP459" i="1"/>
  <c r="BN459" i="1"/>
  <c r="Z459" i="1"/>
  <c r="Y78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X499" i="1"/>
  <c r="X501" i="1" s="1"/>
  <c r="X502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95" i="1"/>
  <c r="BN95" i="1"/>
  <c r="Z104" i="1"/>
  <c r="BN104" i="1"/>
  <c r="Y112" i="1"/>
  <c r="Z110" i="1"/>
  <c r="BN110" i="1"/>
  <c r="Y111" i="1"/>
  <c r="Z114" i="1"/>
  <c r="BN114" i="1"/>
  <c r="Z122" i="1"/>
  <c r="BN122" i="1"/>
  <c r="Z127" i="1"/>
  <c r="BN127" i="1"/>
  <c r="Z137" i="1"/>
  <c r="BN137" i="1"/>
  <c r="BP137" i="1"/>
  <c r="Z149" i="1"/>
  <c r="BN149" i="1"/>
  <c r="Z163" i="1"/>
  <c r="BN163" i="1"/>
  <c r="Z167" i="1"/>
  <c r="BN167" i="1"/>
  <c r="Z184" i="1"/>
  <c r="BN184" i="1"/>
  <c r="Y190" i="1"/>
  <c r="Z194" i="1"/>
  <c r="BN194" i="1"/>
  <c r="Z198" i="1"/>
  <c r="BN198" i="1"/>
  <c r="Z204" i="1"/>
  <c r="BN204" i="1"/>
  <c r="Z208" i="1"/>
  <c r="BN208" i="1"/>
  <c r="Z212" i="1"/>
  <c r="BN212" i="1"/>
  <c r="Y218" i="1"/>
  <c r="Z223" i="1"/>
  <c r="BN223" i="1"/>
  <c r="Z228" i="1"/>
  <c r="BN228" i="1"/>
  <c r="Y247" i="1"/>
  <c r="Z245" i="1"/>
  <c r="BN245" i="1"/>
  <c r="Y246" i="1"/>
  <c r="Z250" i="1"/>
  <c r="BN250" i="1"/>
  <c r="Z254" i="1"/>
  <c r="BN254" i="1"/>
  <c r="Z289" i="1"/>
  <c r="BN289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BN363" i="1"/>
  <c r="Z363" i="1"/>
  <c r="Z364" i="1" s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403" i="1"/>
  <c r="Y463" i="1"/>
  <c r="Y462" i="1"/>
  <c r="Z58" i="1"/>
  <c r="H9" i="1"/>
  <c r="A10" i="1"/>
  <c r="Y24" i="1"/>
  <c r="Y32" i="1"/>
  <c r="Y44" i="1"/>
  <c r="Y59" i="1"/>
  <c r="Y65" i="1"/>
  <c r="Y71" i="1"/>
  <c r="Y79" i="1"/>
  <c r="Y83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28" i="1"/>
  <c r="BN128" i="1"/>
  <c r="Z128" i="1"/>
  <c r="Z129" i="1" s="1"/>
  <c r="Y130" i="1"/>
  <c r="Y135" i="1"/>
  <c r="BP132" i="1"/>
  <c r="BN132" i="1"/>
  <c r="Z132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BN42" i="1"/>
  <c r="Y45" i="1"/>
  <c r="D508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Z81" i="1"/>
  <c r="Z83" i="1" s="1"/>
  <c r="BN81" i="1"/>
  <c r="BP81" i="1"/>
  <c r="E508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08" i="1"/>
  <c r="Y145" i="1"/>
  <c r="BP143" i="1"/>
  <c r="BN143" i="1"/>
  <c r="Z143" i="1"/>
  <c r="Z145" i="1" s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Z213" i="1" s="1"/>
  <c r="Y213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G508" i="1"/>
  <c r="Y129" i="1"/>
  <c r="Y214" i="1"/>
  <c r="BP217" i="1"/>
  <c r="BN217" i="1"/>
  <c r="Z217" i="1"/>
  <c r="Z218" i="1" s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08" i="1"/>
  <c r="Y350" i="1"/>
  <c r="BP343" i="1"/>
  <c r="BN343" i="1"/>
  <c r="Z343" i="1"/>
  <c r="BP347" i="1"/>
  <c r="BN347" i="1"/>
  <c r="Z347" i="1"/>
  <c r="BP359" i="1"/>
  <c r="BN359" i="1"/>
  <c r="Z359" i="1"/>
  <c r="Z360" i="1" s="1"/>
  <c r="Y36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Y380" i="1"/>
  <c r="BP413" i="1"/>
  <c r="BN413" i="1"/>
  <c r="Z413" i="1"/>
  <c r="O508" i="1"/>
  <c r="L508" i="1"/>
  <c r="Y256" i="1"/>
  <c r="M508" i="1"/>
  <c r="Y263" i="1"/>
  <c r="Y364" i="1"/>
  <c r="BP363" i="1"/>
  <c r="Y365" i="1"/>
  <c r="U508" i="1"/>
  <c r="Y371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V508" i="1"/>
  <c r="Y399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263" i="1" l="1"/>
  <c r="Z471" i="1"/>
  <c r="Z415" i="1"/>
  <c r="Z398" i="1"/>
  <c r="Z318" i="1"/>
  <c r="Z175" i="1"/>
  <c r="Z105" i="1"/>
  <c r="Z185" i="1"/>
  <c r="Z134" i="1"/>
  <c r="Z118" i="1"/>
  <c r="Z97" i="1"/>
  <c r="Z447" i="1"/>
  <c r="Z441" i="1"/>
  <c r="Z350" i="1"/>
  <c r="Z331" i="1"/>
  <c r="Z325" i="1"/>
  <c r="Z304" i="1"/>
  <c r="Z270" i="1"/>
  <c r="Z312" i="1"/>
  <c r="Z111" i="1"/>
  <c r="Z44" i="1"/>
  <c r="Z338" i="1"/>
  <c r="Z255" i="1"/>
  <c r="Y500" i="1"/>
  <c r="Z294" i="1"/>
  <c r="Z151" i="1"/>
  <c r="Y498" i="1"/>
  <c r="Z371" i="1"/>
  <c r="Z231" i="1"/>
  <c r="Z456" i="1"/>
  <c r="Z201" i="1"/>
  <c r="Z169" i="1"/>
  <c r="Z70" i="1"/>
  <c r="Z32" i="1"/>
  <c r="Z503" i="1" s="1"/>
  <c r="Y502" i="1"/>
  <c r="Y499" i="1"/>
  <c r="Y501" i="1" s="1"/>
</calcChain>
</file>

<file path=xl/sharedStrings.xml><?xml version="1.0" encoding="utf-8"?>
<sst xmlns="http://schemas.openxmlformats.org/spreadsheetml/2006/main" count="2179" uniqueCount="793">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</sst>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8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18" t="s">
        <v>0</v>
      </c>
      <c r="E1" s="575"/>
      <c r="F1" s="575"/>
      <c r="G1" s="12" t="s">
        <v>1</v>
      </c>
      <c r="H1" s="618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1" t="s">
        <v>8</v>
      </c>
      <c r="B5" s="600"/>
      <c r="C5" s="601"/>
      <c r="D5" s="626"/>
      <c r="E5" s="627"/>
      <c r="F5" s="832" t="s">
        <v>9</v>
      </c>
      <c r="G5" s="601"/>
      <c r="H5" s="626"/>
      <c r="I5" s="777"/>
      <c r="J5" s="777"/>
      <c r="K5" s="777"/>
      <c r="L5" s="777"/>
      <c r="M5" s="627"/>
      <c r="N5" s="58"/>
      <c r="P5" s="24" t="s">
        <v>10</v>
      </c>
      <c r="Q5" s="846">
        <v>45932</v>
      </c>
      <c r="R5" s="660"/>
      <c r="T5" s="704" t="s">
        <v>11</v>
      </c>
      <c r="U5" s="705"/>
      <c r="V5" s="707" t="s">
        <v>12</v>
      </c>
      <c r="W5" s="660"/>
      <c r="AB5" s="51"/>
      <c r="AC5" s="51"/>
      <c r="AD5" s="51"/>
      <c r="AE5" s="51"/>
    </row>
    <row r="6" spans="1:32" s="537" customFormat="1" ht="24" customHeight="1" x14ac:dyDescent="0.2">
      <c r="A6" s="661" t="s">
        <v>13</v>
      </c>
      <c r="B6" s="600"/>
      <c r="C6" s="60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0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3" t="s">
        <v>16</v>
      </c>
      <c r="U6" s="705"/>
      <c r="V6" s="764" t="s">
        <v>17</v>
      </c>
      <c r="W6" s="59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5"/>
      <c r="U7" s="705"/>
      <c r="V7" s="765"/>
      <c r="W7" s="766"/>
      <c r="AB7" s="51"/>
      <c r="AC7" s="51"/>
      <c r="AD7" s="51"/>
      <c r="AE7" s="51"/>
    </row>
    <row r="8" spans="1:32" s="537" customFormat="1" ht="25.5" customHeight="1" x14ac:dyDescent="0.2">
      <c r="A8" s="868" t="s">
        <v>18</v>
      </c>
      <c r="B8" s="564"/>
      <c r="C8" s="565"/>
      <c r="D8" s="612"/>
      <c r="E8" s="613"/>
      <c r="F8" s="613"/>
      <c r="G8" s="613"/>
      <c r="H8" s="613"/>
      <c r="I8" s="613"/>
      <c r="J8" s="613"/>
      <c r="K8" s="613"/>
      <c r="L8" s="613"/>
      <c r="M8" s="614"/>
      <c r="N8" s="61"/>
      <c r="P8" s="24" t="s">
        <v>19</v>
      </c>
      <c r="Q8" s="667">
        <v>0.41666666666666669</v>
      </c>
      <c r="R8" s="607"/>
      <c r="T8" s="555"/>
      <c r="U8" s="705"/>
      <c r="V8" s="765"/>
      <c r="W8" s="766"/>
      <c r="AB8" s="51"/>
      <c r="AC8" s="51"/>
      <c r="AD8" s="51"/>
      <c r="AE8" s="51"/>
    </row>
    <row r="9" spans="1:32" s="53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77"/>
      <c r="E9" s="562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1" t="str">
        <f>IF(AND($A$9="Тип доверенности/получателя при получении в адресе перегруза:",$D$9="Разовая доверенность"),"Введите ФИО","")</f>
        <v/>
      </c>
      <c r="I9" s="562"/>
      <c r="J9" s="5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2"/>
      <c r="L9" s="562"/>
      <c r="M9" s="562"/>
      <c r="N9" s="535"/>
      <c r="P9" s="26" t="s">
        <v>20</v>
      </c>
      <c r="Q9" s="656"/>
      <c r="R9" s="657"/>
      <c r="T9" s="555"/>
      <c r="U9" s="705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77"/>
      <c r="E10" s="562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9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4"/>
      <c r="R10" s="715"/>
      <c r="U10" s="24" t="s">
        <v>22</v>
      </c>
      <c r="V10" s="591" t="s">
        <v>23</v>
      </c>
      <c r="W10" s="59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9"/>
      <c r="R11" s="660"/>
      <c r="U11" s="24" t="s">
        <v>26</v>
      </c>
      <c r="V11" s="801" t="s">
        <v>27</v>
      </c>
      <c r="W11" s="65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7" t="s">
        <v>28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1"/>
      <c r="N12" s="62"/>
      <c r="P12" s="24" t="s">
        <v>29</v>
      </c>
      <c r="Q12" s="667"/>
      <c r="R12" s="607"/>
      <c r="S12" s="23"/>
      <c r="U12" s="24"/>
      <c r="V12" s="575"/>
      <c r="W12" s="555"/>
      <c r="AB12" s="51"/>
      <c r="AC12" s="51"/>
      <c r="AD12" s="51"/>
      <c r="AE12" s="51"/>
    </row>
    <row r="13" spans="1:32" s="537" customFormat="1" ht="23.25" customHeight="1" x14ac:dyDescent="0.2">
      <c r="A13" s="697" t="s">
        <v>30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1"/>
      <c r="N13" s="62"/>
      <c r="O13" s="26"/>
      <c r="P13" s="26" t="s">
        <v>31</v>
      </c>
      <c r="Q13" s="801"/>
      <c r="R13" s="6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7" t="s">
        <v>32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1"/>
      <c r="N15" s="63"/>
      <c r="P15" s="689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5" t="s">
        <v>35</v>
      </c>
      <c r="B17" s="585" t="s">
        <v>36</v>
      </c>
      <c r="C17" s="673" t="s">
        <v>37</v>
      </c>
      <c r="D17" s="585" t="s">
        <v>38</v>
      </c>
      <c r="E17" s="644"/>
      <c r="F17" s="585" t="s">
        <v>39</v>
      </c>
      <c r="G17" s="585" t="s">
        <v>40</v>
      </c>
      <c r="H17" s="585" t="s">
        <v>41</v>
      </c>
      <c r="I17" s="585" t="s">
        <v>42</v>
      </c>
      <c r="J17" s="585" t="s">
        <v>43</v>
      </c>
      <c r="K17" s="585" t="s">
        <v>44</v>
      </c>
      <c r="L17" s="585" t="s">
        <v>45</v>
      </c>
      <c r="M17" s="585" t="s">
        <v>46</v>
      </c>
      <c r="N17" s="585" t="s">
        <v>47</v>
      </c>
      <c r="O17" s="585" t="s">
        <v>48</v>
      </c>
      <c r="P17" s="585" t="s">
        <v>49</v>
      </c>
      <c r="Q17" s="643"/>
      <c r="R17" s="643"/>
      <c r="S17" s="643"/>
      <c r="T17" s="644"/>
      <c r="U17" s="865" t="s">
        <v>50</v>
      </c>
      <c r="V17" s="601"/>
      <c r="W17" s="585" t="s">
        <v>51</v>
      </c>
      <c r="X17" s="585" t="s">
        <v>52</v>
      </c>
      <c r="Y17" s="866" t="s">
        <v>53</v>
      </c>
      <c r="Z17" s="775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86"/>
      <c r="B18" s="586"/>
      <c r="C18" s="586"/>
      <c r="D18" s="645"/>
      <c r="E18" s="647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645"/>
      <c r="Q18" s="646"/>
      <c r="R18" s="646"/>
      <c r="S18" s="646"/>
      <c r="T18" s="647"/>
      <c r="U18" s="67" t="s">
        <v>60</v>
      </c>
      <c r="V18" s="67" t="s">
        <v>61</v>
      </c>
      <c r="W18" s="586"/>
      <c r="X18" s="586"/>
      <c r="Y18" s="867"/>
      <c r="Z18" s="776"/>
      <c r="AA18" s="757"/>
      <c r="AB18" s="757"/>
      <c r="AC18" s="757"/>
      <c r="AD18" s="829"/>
      <c r="AE18" s="830"/>
      <c r="AF18" s="831"/>
      <c r="AG18" s="66"/>
      <c r="BD18" s="65"/>
    </row>
    <row r="19" spans="1:68" ht="27.75" customHeight="1" x14ac:dyDescent="0.2">
      <c r="A19" s="603" t="s">
        <v>62</v>
      </c>
      <c r="B19" s="604"/>
      <c r="C19" s="604"/>
      <c r="D19" s="604"/>
      <c r="E19" s="604"/>
      <c r="F19" s="604"/>
      <c r="G19" s="604"/>
      <c r="H19" s="604"/>
      <c r="I19" s="604"/>
      <c r="J19" s="604"/>
      <c r="K19" s="604"/>
      <c r="L19" s="604"/>
      <c r="M19" s="604"/>
      <c r="N19" s="604"/>
      <c r="O19" s="604"/>
      <c r="P19" s="604"/>
      <c r="Q19" s="604"/>
      <c r="R19" s="604"/>
      <c r="S19" s="604"/>
      <c r="T19" s="604"/>
      <c r="U19" s="604"/>
      <c r="V19" s="604"/>
      <c r="W19" s="604"/>
      <c r="X19" s="604"/>
      <c r="Y19" s="604"/>
      <c r="Z19" s="604"/>
      <c r="AA19" s="48"/>
      <c r="AB19" s="48"/>
      <c r="AC19" s="48"/>
    </row>
    <row r="20" spans="1:68" ht="16.5" customHeight="1" x14ac:dyDescent="0.25">
      <c r="A20" s="593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customHeight="1" x14ac:dyDescent="0.25">
      <c r="A21" s="560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60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8">
        <v>4680115887350</v>
      </c>
      <c r="E26" s="559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8">
        <v>4680115885912</v>
      </c>
      <c r="E27" s="559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8">
        <v>4607091388237</v>
      </c>
      <c r="E28" s="559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58">
        <v>4680115886230</v>
      </c>
      <c r="E29" s="559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58">
        <v>4680115885905</v>
      </c>
      <c r="E30" s="559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120</v>
      </c>
      <c r="Y30" s="544">
        <f t="shared" si="0"/>
        <v>120.60000000000001</v>
      </c>
      <c r="Z30" s="36">
        <f t="shared" si="1"/>
        <v>0.43617</v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212</v>
      </c>
      <c r="BN30" s="64">
        <f t="shared" si="3"/>
        <v>213.06</v>
      </c>
      <c r="BO30" s="64">
        <f t="shared" si="4"/>
        <v>0.36630036630036633</v>
      </c>
      <c r="BP30" s="64">
        <f t="shared" si="5"/>
        <v>0.36813186813186816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8">
        <v>4607091388244</v>
      </c>
      <c r="E31" s="559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5">
        <f>IFERROR(X26/H26,"0")+IFERROR(X27/H27,"0")+IFERROR(X28/H28,"0")+IFERROR(X29/H29,"0")+IFERROR(X30/H30,"0")+IFERROR(X31/H31,"0")</f>
        <v>66.666666666666671</v>
      </c>
      <c r="Y32" s="545">
        <f>IFERROR(Y26/H26,"0")+IFERROR(Y27/H27,"0")+IFERROR(Y28/H28,"0")+IFERROR(Y29/H29,"0")+IFERROR(Y30/H30,"0")+IFERROR(Y31/H31,"0")</f>
        <v>67</v>
      </c>
      <c r="Z32" s="545">
        <f>IFERROR(IF(Z26="",0,Z26),"0")+IFERROR(IF(Z27="",0,Z27),"0")+IFERROR(IF(Z28="",0,Z28),"0")+IFERROR(IF(Z29="",0,Z29),"0")+IFERROR(IF(Z30="",0,Z30),"0")+IFERROR(IF(Z31="",0,Z31),"0")</f>
        <v>0.43617</v>
      </c>
      <c r="AA32" s="546"/>
      <c r="AB32" s="546"/>
      <c r="AC32" s="546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5">
        <f>IFERROR(SUM(X26:X31),"0")</f>
        <v>120</v>
      </c>
      <c r="Y33" s="545">
        <f>IFERROR(SUM(Y26:Y31),"0")</f>
        <v>120.60000000000001</v>
      </c>
      <c r="Z33" s="37"/>
      <c r="AA33" s="546"/>
      <c r="AB33" s="546"/>
      <c r="AC33" s="546"/>
    </row>
    <row r="34" spans="1:68" ht="14.25" customHeight="1" x14ac:dyDescent="0.25">
      <c r="A34" s="560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9"/>
      <c r="AB34" s="539"/>
      <c r="AC34" s="53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603" t="s">
        <v>101</v>
      </c>
      <c r="B38" s="604"/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04"/>
      <c r="R38" s="604"/>
      <c r="S38" s="604"/>
      <c r="T38" s="604"/>
      <c r="U38" s="604"/>
      <c r="V38" s="604"/>
      <c r="W38" s="604"/>
      <c r="X38" s="604"/>
      <c r="Y38" s="604"/>
      <c r="Z38" s="604"/>
      <c r="AA38" s="48"/>
      <c r="AB38" s="48"/>
      <c r="AC38" s="48"/>
    </row>
    <row r="39" spans="1:68" ht="16.5" customHeight="1" x14ac:dyDescent="0.25">
      <c r="A39" s="593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8"/>
      <c r="AB39" s="538"/>
      <c r="AC39" s="538"/>
    </row>
    <row r="40" spans="1:68" ht="14.25" customHeight="1" x14ac:dyDescent="0.25">
      <c r="A40" s="560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140</v>
      </c>
      <c r="Y42" s="544">
        <f>IFERROR(IF(X42="",0,CEILING((X42/$H42),1)*$H42),"")</f>
        <v>140</v>
      </c>
      <c r="Z42" s="36">
        <f>IFERROR(IF(Y42=0,"",ROUNDUP(Y42/H42,0)*0.00902),"")</f>
        <v>0.31569999999999998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147.35</v>
      </c>
      <c r="BN42" s="64">
        <f>IFERROR(Y42*I42/H42,"0")</f>
        <v>147.35</v>
      </c>
      <c r="BO42" s="64">
        <f>IFERROR(1/J42*(X42/H42),"0")</f>
        <v>0.26515151515151514</v>
      </c>
      <c r="BP42" s="64">
        <f>IFERROR(1/J42*(Y42/H42),"0")</f>
        <v>0.26515151515151514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8">
        <v>4680115882539</v>
      </c>
      <c r="E43" s="559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5">
        <f>IFERROR(X41/H41,"0")+IFERROR(X42/H42,"0")+IFERROR(X43/H43,"0")</f>
        <v>35</v>
      </c>
      <c r="Y44" s="545">
        <f>IFERROR(Y41/H41,"0")+IFERROR(Y42/H42,"0")+IFERROR(Y43/H43,"0")</f>
        <v>35</v>
      </c>
      <c r="Z44" s="545">
        <f>IFERROR(IF(Z41="",0,Z41),"0")+IFERROR(IF(Z42="",0,Z42),"0")+IFERROR(IF(Z43="",0,Z43),"0")</f>
        <v>0.31569999999999998</v>
      </c>
      <c r="AA44" s="546"/>
      <c r="AB44" s="546"/>
      <c r="AC44" s="546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5">
        <f>IFERROR(SUM(X41:X43),"0")</f>
        <v>140</v>
      </c>
      <c r="Y45" s="545">
        <f>IFERROR(SUM(Y41:Y43),"0")</f>
        <v>140</v>
      </c>
      <c r="Z45" s="37"/>
      <c r="AA45" s="546"/>
      <c r="AB45" s="546"/>
      <c r="AC45" s="546"/>
    </row>
    <row r="46" spans="1:68" ht="14.25" customHeight="1" x14ac:dyDescent="0.25">
      <c r="A46" s="560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9"/>
      <c r="AB46" s="539"/>
      <c r="AC46" s="539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58">
        <v>4680115884915</v>
      </c>
      <c r="E47" s="559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105</v>
      </c>
      <c r="Y47" s="544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5">
        <f>IFERROR(X47/H47,"0")</f>
        <v>58.333333333333329</v>
      </c>
      <c r="Y48" s="545">
        <f>IFERROR(Y47/H47,"0")</f>
        <v>59</v>
      </c>
      <c r="Z48" s="545">
        <f>IFERROR(IF(Z47="",0,Z47),"0")</f>
        <v>0.38408999999999999</v>
      </c>
      <c r="AA48" s="546"/>
      <c r="AB48" s="546"/>
      <c r="AC48" s="546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5">
        <f>IFERROR(SUM(X47:X47),"0")</f>
        <v>105</v>
      </c>
      <c r="Y49" s="545">
        <f>IFERROR(SUM(Y47:Y47),"0")</f>
        <v>106.2</v>
      </c>
      <c r="Z49" s="37"/>
      <c r="AA49" s="546"/>
      <c r="AB49" s="546"/>
      <c r="AC49" s="546"/>
    </row>
    <row r="50" spans="1:68" ht="16.5" customHeight="1" x14ac:dyDescent="0.25">
      <c r="A50" s="593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8"/>
      <c r="AB50" s="538"/>
      <c r="AC50" s="538"/>
    </row>
    <row r="51" spans="1:68" ht="14.25" customHeight="1" x14ac:dyDescent="0.25">
      <c r="A51" s="560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9"/>
      <c r="AB51" s="539"/>
      <c r="AC51" s="539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8">
        <v>4680115885882</v>
      </c>
      <c r="E52" s="559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8">
        <v>4680115881426</v>
      </c>
      <c r="E53" s="559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0</v>
      </c>
      <c r="Y53" s="54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58">
        <v>4680115880283</v>
      </c>
      <c r="E54" s="559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8">
        <v>4680115881525</v>
      </c>
      <c r="E55" s="559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58">
        <v>4680115885899</v>
      </c>
      <c r="E56" s="559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8">
        <v>4680115881419</v>
      </c>
      <c r="E57" s="559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5">
        <f>IFERROR(X52/H52,"0")+IFERROR(X53/H53,"0")+IFERROR(X54/H54,"0")+IFERROR(X55/H55,"0")+IFERROR(X56/H56,"0")+IFERROR(X57/H57,"0")</f>
        <v>0</v>
      </c>
      <c r="Y58" s="545">
        <f>IFERROR(Y52/H52,"0")+IFERROR(Y53/H53,"0")+IFERROR(Y54/H54,"0")+IFERROR(Y55/H55,"0")+IFERROR(Y56/H56,"0")+IFERROR(Y57/H57,"0")</f>
        <v>0</v>
      </c>
      <c r="Z58" s="545">
        <f>IFERROR(IF(Z52="",0,Z52),"0")+IFERROR(IF(Z53="",0,Z53),"0")+IFERROR(IF(Z54="",0,Z54),"0")+IFERROR(IF(Z55="",0,Z55),"0")+IFERROR(IF(Z56="",0,Z56),"0")+IFERROR(IF(Z57="",0,Z57),"0")</f>
        <v>0</v>
      </c>
      <c r="AA58" s="546"/>
      <c r="AB58" s="546"/>
      <c r="AC58" s="546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5">
        <f>IFERROR(SUM(X52:X57),"0")</f>
        <v>0</v>
      </c>
      <c r="Y59" s="545">
        <f>IFERROR(SUM(Y52:Y57),"0")</f>
        <v>0</v>
      </c>
      <c r="Z59" s="37"/>
      <c r="AA59" s="546"/>
      <c r="AB59" s="546"/>
      <c r="AC59" s="546"/>
    </row>
    <row r="60" spans="1:68" ht="14.25" customHeight="1" x14ac:dyDescent="0.25">
      <c r="A60" s="560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8">
        <v>4680115881440</v>
      </c>
      <c r="E61" s="559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58">
        <v>4680115885950</v>
      </c>
      <c r="E62" s="559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8">
        <v>4680115881433</v>
      </c>
      <c r="E63" s="559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157.5</v>
      </c>
      <c r="Y63" s="544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5">
        <f>IFERROR(X61/H61,"0")+IFERROR(X62/H62,"0")+IFERROR(X63/H63,"0")</f>
        <v>58.333333333333329</v>
      </c>
      <c r="Y64" s="545">
        <f>IFERROR(Y61/H61,"0")+IFERROR(Y62/H62,"0")+IFERROR(Y63/H63,"0")</f>
        <v>59</v>
      </c>
      <c r="Z64" s="545">
        <f>IFERROR(IF(Z61="",0,Z61),"0")+IFERROR(IF(Z62="",0,Z62),"0")+IFERROR(IF(Z63="",0,Z63),"0")</f>
        <v>0.38408999999999999</v>
      </c>
      <c r="AA64" s="546"/>
      <c r="AB64" s="546"/>
      <c r="AC64" s="546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5">
        <f>IFERROR(SUM(X61:X63),"0")</f>
        <v>157.5</v>
      </c>
      <c r="Y65" s="545">
        <f>IFERROR(SUM(Y61:Y63),"0")</f>
        <v>159.30000000000001</v>
      </c>
      <c r="Z65" s="37"/>
      <c r="AA65" s="546"/>
      <c r="AB65" s="546"/>
      <c r="AC65" s="546"/>
    </row>
    <row r="66" spans="1:68" ht="14.25" customHeight="1" x14ac:dyDescent="0.25">
      <c r="A66" s="560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9"/>
      <c r="AB66" s="539"/>
      <c r="AC66" s="539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58">
        <v>4680115885073</v>
      </c>
      <c r="E67" s="559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58">
        <v>4680115885059</v>
      </c>
      <c r="E68" s="559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58">
        <v>4680115885097</v>
      </c>
      <c r="E69" s="559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60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9"/>
      <c r="AB72" s="539"/>
      <c r="AC72" s="539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58">
        <v>4680115881891</v>
      </c>
      <c r="E73" s="559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8">
        <v>4680115885769</v>
      </c>
      <c r="E74" s="559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58">
        <v>4680115884311</v>
      </c>
      <c r="E75" s="559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75</v>
      </c>
      <c r="Y75" s="544">
        <f>IFERROR(IF(X75="",0,CEILING((X75/$H75),1)*$H75),"")</f>
        <v>75.600000000000009</v>
      </c>
      <c r="Z75" s="36">
        <f>IFERROR(IF(Y75=0,"",ROUNDUP(Y75/H75,0)*0.00651),"")</f>
        <v>0.27342</v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85.249999999999986</v>
      </c>
      <c r="BN75" s="64">
        <f>IFERROR(Y75*I75/H75,"0")</f>
        <v>85.932000000000002</v>
      </c>
      <c r="BO75" s="64">
        <f>IFERROR(1/J75*(X75/H75),"0")</f>
        <v>0.22893772893772893</v>
      </c>
      <c r="BP75" s="64">
        <f>IFERROR(1/J75*(Y75/H75),"0")</f>
        <v>0.23076923076923084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58">
        <v>4680115885929</v>
      </c>
      <c r="E76" s="559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58">
        <v>4680115884403</v>
      </c>
      <c r="E77" s="559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90</v>
      </c>
      <c r="Y77" s="544">
        <f>IFERROR(IF(X77="",0,CEILING((X77/$H77),1)*$H77),"")</f>
        <v>90</v>
      </c>
      <c r="Z77" s="36">
        <f>IFERROR(IF(Y77=0,"",ROUNDUP(Y77/H77,0)*0.00651),"")</f>
        <v>0.32550000000000001</v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98.999999999999986</v>
      </c>
      <c r="BN77" s="64">
        <f>IFERROR(Y77*I77/H77,"0")</f>
        <v>98.999999999999986</v>
      </c>
      <c r="BO77" s="64">
        <f>IFERROR(1/J77*(X77/H77),"0")</f>
        <v>0.27472527472527475</v>
      </c>
      <c r="BP77" s="64">
        <f>IFERROR(1/J77*(Y77/H77),"0")</f>
        <v>0.27472527472527475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5">
        <f>IFERROR(X73/H73,"0")+IFERROR(X74/H74,"0")+IFERROR(X75/H75,"0")+IFERROR(X76/H76,"0")+IFERROR(X77/H77,"0")</f>
        <v>91.666666666666657</v>
      </c>
      <c r="Y78" s="545">
        <f>IFERROR(Y73/H73,"0")+IFERROR(Y74/H74,"0")+IFERROR(Y75/H75,"0")+IFERROR(Y76/H76,"0")+IFERROR(Y77/H77,"0")</f>
        <v>92</v>
      </c>
      <c r="Z78" s="545">
        <f>IFERROR(IF(Z73="",0,Z73),"0")+IFERROR(IF(Z74="",0,Z74),"0")+IFERROR(IF(Z75="",0,Z75),"0")+IFERROR(IF(Z76="",0,Z76),"0")+IFERROR(IF(Z77="",0,Z77),"0")</f>
        <v>0.59892000000000001</v>
      </c>
      <c r="AA78" s="546"/>
      <c r="AB78" s="546"/>
      <c r="AC78" s="546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5">
        <f>IFERROR(SUM(X73:X77),"0")</f>
        <v>165</v>
      </c>
      <c r="Y79" s="545">
        <f>IFERROR(SUM(Y73:Y77),"0")</f>
        <v>165.60000000000002</v>
      </c>
      <c r="Z79" s="37"/>
      <c r="AA79" s="546"/>
      <c r="AB79" s="546"/>
      <c r="AC79" s="546"/>
    </row>
    <row r="80" spans="1:68" ht="14.25" customHeight="1" x14ac:dyDescent="0.25">
      <c r="A80" s="560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9"/>
      <c r="AB80" s="539"/>
      <c r="AC80" s="539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8">
        <v>4680115881532</v>
      </c>
      <c r="E81" s="559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58">
        <v>4680115881464</v>
      </c>
      <c r="E82" s="559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120</v>
      </c>
      <c r="Y82" s="544">
        <f>IFERROR(IF(X82="",0,CEILING((X82/$H82),1)*$H82),"")</f>
        <v>120</v>
      </c>
      <c r="Z82" s="36">
        <f>IFERROR(IF(Y82=0,"",ROUNDUP(Y82/H82,0)*0.00902),"")</f>
        <v>0.45100000000000001</v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130.5</v>
      </c>
      <c r="BN82" s="64">
        <f>IFERROR(Y82*I82/H82,"0")</f>
        <v>130.5</v>
      </c>
      <c r="BO82" s="64">
        <f>IFERROR(1/J82*(X82/H82),"0")</f>
        <v>0.37878787878787878</v>
      </c>
      <c r="BP82" s="64">
        <f>IFERROR(1/J82*(Y82/H82),"0")</f>
        <v>0.37878787878787878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5">
        <f>IFERROR(X81/H81,"0")+IFERROR(X82/H82,"0")</f>
        <v>50</v>
      </c>
      <c r="Y83" s="545">
        <f>IFERROR(Y81/H81,"0")+IFERROR(Y82/H82,"0")</f>
        <v>50</v>
      </c>
      <c r="Z83" s="545">
        <f>IFERROR(IF(Z81="",0,Z81),"0")+IFERROR(IF(Z82="",0,Z82),"0")</f>
        <v>0.45100000000000001</v>
      </c>
      <c r="AA83" s="546"/>
      <c r="AB83" s="546"/>
      <c r="AC83" s="546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5">
        <f>IFERROR(SUM(X81:X82),"0")</f>
        <v>120</v>
      </c>
      <c r="Y84" s="545">
        <f>IFERROR(SUM(Y81:Y82),"0")</f>
        <v>120</v>
      </c>
      <c r="Z84" s="37"/>
      <c r="AA84" s="546"/>
      <c r="AB84" s="546"/>
      <c r="AC84" s="546"/>
    </row>
    <row r="85" spans="1:68" ht="16.5" customHeight="1" x14ac:dyDescent="0.25">
      <c r="A85" s="593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8"/>
      <c r="AB85" s="538"/>
      <c r="AC85" s="538"/>
    </row>
    <row r="86" spans="1:68" ht="14.25" customHeight="1" x14ac:dyDescent="0.25">
      <c r="A86" s="560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8">
        <v>4680115881327</v>
      </c>
      <c r="E87" s="559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58">
        <v>4680115881518</v>
      </c>
      <c r="E88" s="559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8">
        <v>4680115881303</v>
      </c>
      <c r="E89" s="559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customHeight="1" x14ac:dyDescent="0.25">
      <c r="A92" s="560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8">
        <v>4607091386967</v>
      </c>
      <c r="E93" s="559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91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58">
        <v>4680115884953</v>
      </c>
      <c r="E94" s="559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8">
        <v>4607091385731</v>
      </c>
      <c r="E95" s="559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58">
        <v>4680115880894</v>
      </c>
      <c r="E96" s="559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5">
        <f>IFERROR(X93/H93,"0")+IFERROR(X94/H94,"0")+IFERROR(X95/H95,"0")+IFERROR(X96/H96,"0")</f>
        <v>0</v>
      </c>
      <c r="Y97" s="545">
        <f>IFERROR(Y93/H93,"0")+IFERROR(Y94/H94,"0")+IFERROR(Y95/H95,"0")+IFERROR(Y96/H96,"0")</f>
        <v>0</v>
      </c>
      <c r="Z97" s="545">
        <f>IFERROR(IF(Z93="",0,Z93),"0")+IFERROR(IF(Z94="",0,Z94),"0")+IFERROR(IF(Z95="",0,Z95),"0")+IFERROR(IF(Z96="",0,Z96),"0")</f>
        <v>0</v>
      </c>
      <c r="AA97" s="546"/>
      <c r="AB97" s="546"/>
      <c r="AC97" s="546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5">
        <f>IFERROR(SUM(X93:X96),"0")</f>
        <v>0</v>
      </c>
      <c r="Y98" s="545">
        <f>IFERROR(SUM(Y93:Y96),"0")</f>
        <v>0</v>
      </c>
      <c r="Z98" s="37"/>
      <c r="AA98" s="546"/>
      <c r="AB98" s="546"/>
      <c r="AC98" s="546"/>
    </row>
    <row r="99" spans="1:68" ht="16.5" customHeight="1" x14ac:dyDescent="0.25">
      <c r="A99" s="593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8"/>
      <c r="AB99" s="538"/>
      <c r="AC99" s="538"/>
    </row>
    <row r="100" spans="1:68" ht="14.25" customHeight="1" x14ac:dyDescent="0.25">
      <c r="A100" s="560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8">
        <v>4680115882133</v>
      </c>
      <c r="E101" s="559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8">
        <v>4680115880269</v>
      </c>
      <c r="E102" s="559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8">
        <v>4680115880429</v>
      </c>
      <c r="E103" s="559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58">
        <v>4680115881457</v>
      </c>
      <c r="E104" s="559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5">
        <f>IFERROR(X101/H101,"0")+IFERROR(X102/H102,"0")+IFERROR(X103/H103,"0")+IFERROR(X104/H104,"0")</f>
        <v>0</v>
      </c>
      <c r="Y105" s="545">
        <f>IFERROR(Y101/H101,"0")+IFERROR(Y102/H102,"0")+IFERROR(Y103/H103,"0")+IFERROR(Y104/H104,"0")</f>
        <v>0</v>
      </c>
      <c r="Z105" s="545">
        <f>IFERROR(IF(Z101="",0,Z101),"0")+IFERROR(IF(Z102="",0,Z102),"0")+IFERROR(IF(Z103="",0,Z103),"0")+IFERROR(IF(Z104="",0,Z104),"0")</f>
        <v>0</v>
      </c>
      <c r="AA105" s="546"/>
      <c r="AB105" s="546"/>
      <c r="AC105" s="546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5">
        <f>IFERROR(SUM(X101:X104),"0")</f>
        <v>0</v>
      </c>
      <c r="Y106" s="545">
        <f>IFERROR(SUM(Y101:Y104),"0")</f>
        <v>0</v>
      </c>
      <c r="Z106" s="37"/>
      <c r="AA106" s="546"/>
      <c r="AB106" s="546"/>
      <c r="AC106" s="546"/>
    </row>
    <row r="107" spans="1:68" ht="14.25" customHeight="1" x14ac:dyDescent="0.25">
      <c r="A107" s="560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9"/>
      <c r="AB107" s="539"/>
      <c r="AC107" s="539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8">
        <v>4680115881488</v>
      </c>
      <c r="E108" s="559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58">
        <v>4680115882775</v>
      </c>
      <c r="E109" s="559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8">
        <v>4680115880658</v>
      </c>
      <c r="E110" s="559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60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8">
        <v>4607091385168</v>
      </c>
      <c r="E114" s="559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58">
        <v>4607091383256</v>
      </c>
      <c r="E115" s="559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8">
        <v>4607091385748</v>
      </c>
      <c r="E116" s="559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8">
        <v>4680115884533</v>
      </c>
      <c r="E117" s="559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105</v>
      </c>
      <c r="Y117" s="544">
        <f>IFERROR(IF(X117="",0,CEILING((X117/$H117),1)*$H117),"")</f>
        <v>106.2</v>
      </c>
      <c r="Z117" s="36">
        <f>IFERROR(IF(Y117=0,"",ROUNDUP(Y117/H117,0)*0.00651),"")</f>
        <v>0.38408999999999999</v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115.5</v>
      </c>
      <c r="BN117" s="64">
        <f>IFERROR(Y117*I117/H117,"0")</f>
        <v>116.82000000000001</v>
      </c>
      <c r="BO117" s="64">
        <f>IFERROR(1/J117*(X117/H117),"0")</f>
        <v>0.32051282051282048</v>
      </c>
      <c r="BP117" s="64">
        <f>IFERROR(1/J117*(Y117/H117),"0")</f>
        <v>0.32417582417582419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5">
        <f>IFERROR(X114/H114,"0")+IFERROR(X115/H115,"0")+IFERROR(X116/H116,"0")+IFERROR(X117/H117,"0")</f>
        <v>58.333333333333329</v>
      </c>
      <c r="Y118" s="545">
        <f>IFERROR(Y114/H114,"0")+IFERROR(Y115/H115,"0")+IFERROR(Y116/H116,"0")+IFERROR(Y117/H117,"0")</f>
        <v>59</v>
      </c>
      <c r="Z118" s="545">
        <f>IFERROR(IF(Z114="",0,Z114),"0")+IFERROR(IF(Z115="",0,Z115),"0")+IFERROR(IF(Z116="",0,Z116),"0")+IFERROR(IF(Z117="",0,Z117),"0")</f>
        <v>0.38408999999999999</v>
      </c>
      <c r="AA118" s="546"/>
      <c r="AB118" s="546"/>
      <c r="AC118" s="546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5">
        <f>IFERROR(SUM(X114:X117),"0")</f>
        <v>105</v>
      </c>
      <c r="Y119" s="545">
        <f>IFERROR(SUM(Y114:Y117),"0")</f>
        <v>106.2</v>
      </c>
      <c r="Z119" s="37"/>
      <c r="AA119" s="546"/>
      <c r="AB119" s="546"/>
      <c r="AC119" s="546"/>
    </row>
    <row r="120" spans="1:68" ht="14.25" customHeight="1" x14ac:dyDescent="0.25">
      <c r="A120" s="560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9"/>
      <c r="AB120" s="539"/>
      <c r="AC120" s="539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58">
        <v>4680115882652</v>
      </c>
      <c r="E121" s="559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8">
        <v>4680115880238</v>
      </c>
      <c r="E122" s="559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125.4</v>
      </c>
      <c r="Y122" s="544">
        <f>IFERROR(IF(X122="",0,CEILING((X122/$H122),1)*$H122),"")</f>
        <v>126.72</v>
      </c>
      <c r="Z122" s="36">
        <f>IFERROR(IF(Y122=0,"",ROUNDUP(Y122/H122,0)*0.00651),"")</f>
        <v>0.41664000000000001</v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141.74</v>
      </c>
      <c r="BN122" s="64">
        <f>IFERROR(Y122*I122/H122,"0")</f>
        <v>143.232</v>
      </c>
      <c r="BO122" s="64">
        <f>IFERROR(1/J122*(X122/H122),"0")</f>
        <v>0.34798534798534803</v>
      </c>
      <c r="BP122" s="64">
        <f>IFERROR(1/J122*(Y122/H122),"0")</f>
        <v>0.35164835164835168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5">
        <f>IFERROR(X121/H121,"0")+IFERROR(X122/H122,"0")</f>
        <v>63.333333333333336</v>
      </c>
      <c r="Y123" s="545">
        <f>IFERROR(Y121/H121,"0")+IFERROR(Y122/H122,"0")</f>
        <v>64</v>
      </c>
      <c r="Z123" s="545">
        <f>IFERROR(IF(Z121="",0,Z121),"0")+IFERROR(IF(Z122="",0,Z122),"0")</f>
        <v>0.41664000000000001</v>
      </c>
      <c r="AA123" s="546"/>
      <c r="AB123" s="546"/>
      <c r="AC123" s="546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5">
        <f>IFERROR(SUM(X121:X122),"0")</f>
        <v>125.4</v>
      </c>
      <c r="Y124" s="545">
        <f>IFERROR(SUM(Y121:Y122),"0")</f>
        <v>126.72</v>
      </c>
      <c r="Z124" s="37"/>
      <c r="AA124" s="546"/>
      <c r="AB124" s="546"/>
      <c r="AC124" s="546"/>
    </row>
    <row r="125" spans="1:68" ht="16.5" customHeight="1" x14ac:dyDescent="0.25">
      <c r="A125" s="593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8"/>
      <c r="AB125" s="538"/>
      <c r="AC125" s="538"/>
    </row>
    <row r="126" spans="1:68" ht="14.25" customHeight="1" x14ac:dyDescent="0.25">
      <c r="A126" s="560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9"/>
      <c r="AB126" s="539"/>
      <c r="AC126" s="539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58">
        <v>4680115882577</v>
      </c>
      <c r="E127" s="559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8">
        <v>4680115882577</v>
      </c>
      <c r="E128" s="559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5">
        <f>IFERROR(X127/H127,"0")+IFERROR(X128/H128,"0")</f>
        <v>0</v>
      </c>
      <c r="Y129" s="545">
        <f>IFERROR(Y127/H127,"0")+IFERROR(Y128/H128,"0")</f>
        <v>0</v>
      </c>
      <c r="Z129" s="545">
        <f>IFERROR(IF(Z127="",0,Z127),"0")+IFERROR(IF(Z128="",0,Z128),"0")</f>
        <v>0</v>
      </c>
      <c r="AA129" s="546"/>
      <c r="AB129" s="546"/>
      <c r="AC129" s="546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5">
        <f>IFERROR(SUM(X127:X128),"0")</f>
        <v>0</v>
      </c>
      <c r="Y130" s="545">
        <f>IFERROR(SUM(Y127:Y128),"0")</f>
        <v>0</v>
      </c>
      <c r="Z130" s="37"/>
      <c r="AA130" s="546"/>
      <c r="AB130" s="546"/>
      <c r="AC130" s="546"/>
    </row>
    <row r="131" spans="1:68" ht="14.25" customHeight="1" x14ac:dyDescent="0.25">
      <c r="A131" s="560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8">
        <v>4680115883444</v>
      </c>
      <c r="E132" s="559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58">
        <v>4680115883444</v>
      </c>
      <c r="E133" s="559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5">
        <f>IFERROR(X132/H132,"0")+IFERROR(X133/H133,"0")</f>
        <v>0</v>
      </c>
      <c r="Y134" s="545">
        <f>IFERROR(Y132/H132,"0")+IFERROR(Y133/H133,"0")</f>
        <v>0</v>
      </c>
      <c r="Z134" s="545">
        <f>IFERROR(IF(Z132="",0,Z132),"0")+IFERROR(IF(Z133="",0,Z133),"0")</f>
        <v>0</v>
      </c>
      <c r="AA134" s="546"/>
      <c r="AB134" s="546"/>
      <c r="AC134" s="546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5">
        <f>IFERROR(SUM(X132:X133),"0")</f>
        <v>0</v>
      </c>
      <c r="Y135" s="545">
        <f>IFERROR(SUM(Y132:Y133),"0")</f>
        <v>0</v>
      </c>
      <c r="Z135" s="37"/>
      <c r="AA135" s="546"/>
      <c r="AB135" s="546"/>
      <c r="AC135" s="546"/>
    </row>
    <row r="136" spans="1:68" ht="14.25" customHeight="1" x14ac:dyDescent="0.25">
      <c r="A136" s="560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9"/>
      <c r="AB136" s="539"/>
      <c r="AC136" s="539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58">
        <v>4680115882584</v>
      </c>
      <c r="E137" s="559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8">
        <v>4680115882584</v>
      </c>
      <c r="E138" s="559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customHeight="1" x14ac:dyDescent="0.25">
      <c r="A141" s="593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8"/>
      <c r="AB141" s="538"/>
      <c r="AC141" s="538"/>
    </row>
    <row r="142" spans="1:68" ht="14.25" customHeight="1" x14ac:dyDescent="0.25">
      <c r="A142" s="560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9"/>
      <c r="AB142" s="539"/>
      <c r="AC142" s="539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58">
        <v>4607091384604</v>
      </c>
      <c r="E143" s="559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58">
        <v>4680115886810</v>
      </c>
      <c r="E144" s="559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1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customHeight="1" x14ac:dyDescent="0.25">
      <c r="A147" s="560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9"/>
      <c r="AB147" s="539"/>
      <c r="AC147" s="539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8">
        <v>4607091387667</v>
      </c>
      <c r="E148" s="559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58">
        <v>4607091387636</v>
      </c>
      <c r="E149" s="559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58">
        <v>4607091382426</v>
      </c>
      <c r="E150" s="559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customHeight="1" x14ac:dyDescent="0.2">
      <c r="A153" s="603" t="s">
        <v>253</v>
      </c>
      <c r="B153" s="604"/>
      <c r="C153" s="604"/>
      <c r="D153" s="604"/>
      <c r="E153" s="604"/>
      <c r="F153" s="604"/>
      <c r="G153" s="604"/>
      <c r="H153" s="604"/>
      <c r="I153" s="604"/>
      <c r="J153" s="604"/>
      <c r="K153" s="604"/>
      <c r="L153" s="604"/>
      <c r="M153" s="604"/>
      <c r="N153" s="604"/>
      <c r="O153" s="604"/>
      <c r="P153" s="604"/>
      <c r="Q153" s="604"/>
      <c r="R153" s="604"/>
      <c r="S153" s="604"/>
      <c r="T153" s="604"/>
      <c r="U153" s="604"/>
      <c r="V153" s="604"/>
      <c r="W153" s="604"/>
      <c r="X153" s="604"/>
      <c r="Y153" s="604"/>
      <c r="Z153" s="604"/>
      <c r="AA153" s="48"/>
      <c r="AB153" s="48"/>
      <c r="AC153" s="48"/>
    </row>
    <row r="154" spans="1:68" ht="16.5" customHeight="1" x14ac:dyDescent="0.25">
      <c r="A154" s="593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8"/>
      <c r="AB154" s="538"/>
      <c r="AC154" s="538"/>
    </row>
    <row r="155" spans="1:68" ht="14.25" customHeight="1" x14ac:dyDescent="0.25">
      <c r="A155" s="560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9"/>
      <c r="AB155" s="539"/>
      <c r="AC155" s="539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58">
        <v>4680115886223</v>
      </c>
      <c r="E156" s="559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customHeight="1" x14ac:dyDescent="0.25">
      <c r="A159" s="560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9"/>
      <c r="AB159" s="539"/>
      <c r="AC159" s="539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8">
        <v>4680115880993</v>
      </c>
      <c r="E160" s="559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8">
        <v>4680115881761</v>
      </c>
      <c r="E161" s="559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8">
        <v>4680115881563</v>
      </c>
      <c r="E162" s="559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8">
        <v>4680115880986</v>
      </c>
      <c r="E163" s="559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8">
        <v>4680115881785</v>
      </c>
      <c r="E164" s="559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8">
        <v>4680115886537</v>
      </c>
      <c r="E165" s="559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8">
        <v>4680115881679</v>
      </c>
      <c r="E166" s="559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58">
        <v>4680115880191</v>
      </c>
      <c r="E167" s="559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58">
        <v>4680115883963</v>
      </c>
      <c r="E168" s="559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0</v>
      </c>
      <c r="Y169" s="545">
        <f>IFERROR(Y160/H160,"0")+IFERROR(Y161/H161,"0")+IFERROR(Y162/H162,"0")+IFERROR(Y163/H163,"0")+IFERROR(Y164/H164,"0")+IFERROR(Y165/H165,"0")+IFERROR(Y166/H166,"0")+IFERROR(Y167/H167,"0")+IFERROR(Y168/H168,"0")</f>
        <v>0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6"/>
      <c r="AB169" s="546"/>
      <c r="AC169" s="546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5">
        <f>IFERROR(SUM(X160:X168),"0")</f>
        <v>0</v>
      </c>
      <c r="Y170" s="545">
        <f>IFERROR(SUM(Y160:Y168),"0")</f>
        <v>0</v>
      </c>
      <c r="Z170" s="37"/>
      <c r="AA170" s="546"/>
      <c r="AB170" s="546"/>
      <c r="AC170" s="546"/>
    </row>
    <row r="171" spans="1:68" ht="14.25" customHeight="1" x14ac:dyDescent="0.25">
      <c r="A171" s="560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9"/>
      <c r="AB171" s="539"/>
      <c r="AC171" s="539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8">
        <v>4680115886780</v>
      </c>
      <c r="E172" s="559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8">
        <v>4680115886742</v>
      </c>
      <c r="E173" s="559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8">
        <v>4680115886766</v>
      </c>
      <c r="E174" s="559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customHeight="1" x14ac:dyDescent="0.25">
      <c r="A177" s="560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9"/>
      <c r="AB177" s="539"/>
      <c r="AC177" s="539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8">
        <v>4680115886797</v>
      </c>
      <c r="E178" s="559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customHeight="1" x14ac:dyDescent="0.25">
      <c r="A181" s="593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8"/>
      <c r="AB181" s="538"/>
      <c r="AC181" s="538"/>
    </row>
    <row r="182" spans="1:68" ht="14.25" customHeight="1" x14ac:dyDescent="0.25">
      <c r="A182" s="560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9"/>
      <c r="AB182" s="539"/>
      <c r="AC182" s="539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58">
        <v>4680115881402</v>
      </c>
      <c r="E183" s="559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58">
        <v>4680115881396</v>
      </c>
      <c r="E184" s="559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customHeight="1" x14ac:dyDescent="0.25">
      <c r="A187" s="560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9"/>
      <c r="AB187" s="539"/>
      <c r="AC187" s="539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58">
        <v>4680115882935</v>
      </c>
      <c r="E188" s="559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58">
        <v>4680115880764</v>
      </c>
      <c r="E189" s="559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customHeight="1" x14ac:dyDescent="0.25">
      <c r="A192" s="560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8">
        <v>4680115882683</v>
      </c>
      <c r="E193" s="559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8">
        <v>4680115882690</v>
      </c>
      <c r="E194" s="559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8">
        <v>4680115882669</v>
      </c>
      <c r="E195" s="559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8">
        <v>4680115882676</v>
      </c>
      <c r="E196" s="559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8">
        <v>4680115884014</v>
      </c>
      <c r="E197" s="559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8">
        <v>4680115884007</v>
      </c>
      <c r="E198" s="559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8">
        <v>4680115884038</v>
      </c>
      <c r="E199" s="559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8">
        <v>4680115884021</v>
      </c>
      <c r="E200" s="559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0</v>
      </c>
      <c r="Y201" s="545">
        <f>IFERROR(Y193/H193,"0")+IFERROR(Y194/H194,"0")+IFERROR(Y195/H195,"0")+IFERROR(Y196/H196,"0")+IFERROR(Y197/H197,"0")+IFERROR(Y198/H198,"0")+IFERROR(Y199/H199,"0")+IFERROR(Y200/H200,"0")</f>
        <v>0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46"/>
      <c r="AB201" s="546"/>
      <c r="AC201" s="546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5">
        <f>IFERROR(SUM(X193:X200),"0")</f>
        <v>0</v>
      </c>
      <c r="Y202" s="545">
        <f>IFERROR(SUM(Y193:Y200),"0")</f>
        <v>0</v>
      </c>
      <c r="Z202" s="37"/>
      <c r="AA202" s="546"/>
      <c r="AB202" s="546"/>
      <c r="AC202" s="546"/>
    </row>
    <row r="203" spans="1:68" ht="14.25" customHeight="1" x14ac:dyDescent="0.25">
      <c r="A203" s="560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9"/>
      <c r="AB203" s="539"/>
      <c r="AC203" s="539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8">
        <v>4680115881594</v>
      </c>
      <c r="E204" s="559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58">
        <v>4680115881617</v>
      </c>
      <c r="E205" s="559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8">
        <v>4680115880573</v>
      </c>
      <c r="E206" s="559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8">
        <v>4680115882195</v>
      </c>
      <c r="E207" s="559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58">
        <v>4680115882607</v>
      </c>
      <c r="E208" s="559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8">
        <v>4680115880092</v>
      </c>
      <c r="E209" s="559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160</v>
      </c>
      <c r="Y209" s="544">
        <f t="shared" si="21"/>
        <v>160.79999999999998</v>
      </c>
      <c r="Z209" s="36">
        <f t="shared" si="26"/>
        <v>0.43617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176.80000000000004</v>
      </c>
      <c r="BN209" s="64">
        <f t="shared" si="23"/>
        <v>177.684</v>
      </c>
      <c r="BO209" s="64">
        <f t="shared" si="24"/>
        <v>0.36630036630036633</v>
      </c>
      <c r="BP209" s="64">
        <f t="shared" si="25"/>
        <v>0.36813186813186816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8">
        <v>4680115880221</v>
      </c>
      <c r="E210" s="559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140</v>
      </c>
      <c r="Y210" s="544">
        <f t="shared" si="21"/>
        <v>141.6</v>
      </c>
      <c r="Z210" s="36">
        <f t="shared" si="26"/>
        <v>0.38408999999999999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154.70000000000002</v>
      </c>
      <c r="BN210" s="64">
        <f t="shared" si="23"/>
        <v>156.46800000000002</v>
      </c>
      <c r="BO210" s="64">
        <f t="shared" si="24"/>
        <v>0.32051282051282054</v>
      </c>
      <c r="BP210" s="64">
        <f t="shared" si="25"/>
        <v>0.32417582417582419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8">
        <v>4680115880504</v>
      </c>
      <c r="E211" s="559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8">
        <v>4680115882164</v>
      </c>
      <c r="E212" s="559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0</v>
      </c>
      <c r="Y212" s="544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125</v>
      </c>
      <c r="Y213" s="545">
        <f>IFERROR(Y204/H204,"0")+IFERROR(Y205/H205,"0")+IFERROR(Y206/H206,"0")+IFERROR(Y207/H207,"0")+IFERROR(Y208/H208,"0")+IFERROR(Y209/H209,"0")+IFERROR(Y210/H210,"0")+IFERROR(Y211/H211,"0")+IFERROR(Y212/H212,"0")</f>
        <v>126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0.82025999999999999</v>
      </c>
      <c r="AA213" s="546"/>
      <c r="AB213" s="546"/>
      <c r="AC213" s="546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5">
        <f>IFERROR(SUM(X204:X212),"0")</f>
        <v>300</v>
      </c>
      <c r="Y214" s="545">
        <f>IFERROR(SUM(Y204:Y212),"0")</f>
        <v>302.39999999999998</v>
      </c>
      <c r="Z214" s="37"/>
      <c r="AA214" s="546"/>
      <c r="AB214" s="546"/>
      <c r="AC214" s="546"/>
    </row>
    <row r="215" spans="1:68" ht="14.25" customHeight="1" x14ac:dyDescent="0.25">
      <c r="A215" s="560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9"/>
      <c r="AB215" s="539"/>
      <c r="AC215" s="539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8">
        <v>4680115880818</v>
      </c>
      <c r="E216" s="559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8">
        <v>4680115880801</v>
      </c>
      <c r="E217" s="559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customHeight="1" x14ac:dyDescent="0.25">
      <c r="A220" s="593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8"/>
      <c r="AB220" s="538"/>
      <c r="AC220" s="538"/>
    </row>
    <row r="221" spans="1:68" ht="14.25" customHeight="1" x14ac:dyDescent="0.25">
      <c r="A221" s="560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9"/>
      <c r="AB221" s="539"/>
      <c r="AC221" s="539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8">
        <v>4680115884137</v>
      </c>
      <c r="E222" s="559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58">
        <v>4680115884236</v>
      </c>
      <c r="E223" s="559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8">
        <v>4680115884175</v>
      </c>
      <c r="E224" s="559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8">
        <v>4680115884144</v>
      </c>
      <c r="E225" s="559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120</v>
      </c>
      <c r="Y225" s="544">
        <f t="shared" si="27"/>
        <v>120</v>
      </c>
      <c r="Z225" s="36">
        <f t="shared" ref="Z225:Z230" si="32">IFERROR(IF(Y225=0,"",ROUNDUP(Y225/H225,0)*0.00902),"")</f>
        <v>0.27060000000000001</v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126.3</v>
      </c>
      <c r="BN225" s="64">
        <f t="shared" si="29"/>
        <v>126.3</v>
      </c>
      <c r="BO225" s="64">
        <f t="shared" si="30"/>
        <v>0.22727272727272729</v>
      </c>
      <c r="BP225" s="64">
        <f t="shared" si="31"/>
        <v>0.22727272727272729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58">
        <v>4680115884144</v>
      </c>
      <c r="E226" s="559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58">
        <v>4680115886551</v>
      </c>
      <c r="E227" s="559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58">
        <v>4680115884182</v>
      </c>
      <c r="E228" s="559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8">
        <v>4680115884205</v>
      </c>
      <c r="E229" s="559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180</v>
      </c>
      <c r="Y229" s="544">
        <f t="shared" si="27"/>
        <v>180</v>
      </c>
      <c r="Z229" s="36">
        <f t="shared" si="32"/>
        <v>0.40590000000000004</v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189.45</v>
      </c>
      <c r="BN229" s="64">
        <f t="shared" si="29"/>
        <v>189.45</v>
      </c>
      <c r="BO229" s="64">
        <f t="shared" si="30"/>
        <v>0.34090909090909094</v>
      </c>
      <c r="BP229" s="64">
        <f t="shared" si="31"/>
        <v>0.34090909090909094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58">
        <v>4680115884205</v>
      </c>
      <c r="E230" s="559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75</v>
      </c>
      <c r="Y231" s="545">
        <f>IFERROR(Y222/H222,"0")+IFERROR(Y223/H223,"0")+IFERROR(Y224/H224,"0")+IFERROR(Y225/H225,"0")+IFERROR(Y226/H226,"0")+IFERROR(Y227/H227,"0")+IFERROR(Y228/H228,"0")+IFERROR(Y229/H229,"0")+IFERROR(Y230/H230,"0")</f>
        <v>75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0.6765000000000001</v>
      </c>
      <c r="AA231" s="546"/>
      <c r="AB231" s="546"/>
      <c r="AC231" s="546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5">
        <f>IFERROR(SUM(X222:X230),"0")</f>
        <v>300</v>
      </c>
      <c r="Y232" s="545">
        <f>IFERROR(SUM(Y222:Y230),"0")</f>
        <v>300</v>
      </c>
      <c r="Z232" s="37"/>
      <c r="AA232" s="546"/>
      <c r="AB232" s="546"/>
      <c r="AC232" s="546"/>
    </row>
    <row r="233" spans="1:68" ht="14.25" customHeight="1" x14ac:dyDescent="0.25">
      <c r="A233" s="560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9"/>
      <c r="AB233" s="539"/>
      <c r="AC233" s="539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58">
        <v>4680115885981</v>
      </c>
      <c r="E234" s="559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customHeight="1" x14ac:dyDescent="0.25">
      <c r="A237" s="560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8">
        <v>4680115886803</v>
      </c>
      <c r="E238" s="559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1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60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9"/>
      <c r="AB241" s="539"/>
      <c r="AC241" s="539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58">
        <v>4680115886704</v>
      </c>
      <c r="E242" s="559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8">
        <v>4680115886681</v>
      </c>
      <c r="E243" s="559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8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8">
        <v>4680115886735</v>
      </c>
      <c r="E244" s="559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8">
        <v>4680115886711</v>
      </c>
      <c r="E245" s="559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3" t="s">
        <v>70</v>
      </c>
      <c r="Q247" s="564"/>
      <c r="R247" s="564"/>
      <c r="S247" s="564"/>
      <c r="T247" s="564"/>
      <c r="U247" s="564"/>
      <c r="V247" s="565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customHeight="1" x14ac:dyDescent="0.25">
      <c r="A248" s="593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8"/>
      <c r="AB248" s="538"/>
      <c r="AC248" s="538"/>
    </row>
    <row r="249" spans="1:68" ht="14.25" customHeight="1" x14ac:dyDescent="0.25">
      <c r="A249" s="560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9"/>
      <c r="AB249" s="539"/>
      <c r="AC249" s="539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8">
        <v>4680115885837</v>
      </c>
      <c r="E250" s="559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8">
        <v>4680115885851</v>
      </c>
      <c r="E251" s="559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8">
        <v>4680115885806</v>
      </c>
      <c r="E252" s="559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8">
        <v>4680115885844</v>
      </c>
      <c r="E253" s="559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8">
        <v>4680115885820</v>
      </c>
      <c r="E254" s="559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160</v>
      </c>
      <c r="Y254" s="544">
        <f>IFERROR(IF(X254="",0,CEILING((X254/$H254),1)*$H254),"")</f>
        <v>160</v>
      </c>
      <c r="Z254" s="36">
        <f>IFERROR(IF(Y254=0,"",ROUNDUP(Y254/H254,0)*0.00902),"")</f>
        <v>0.36080000000000001</v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168.4</v>
      </c>
      <c r="BN254" s="64">
        <f>IFERROR(Y254*I254/H254,"0")</f>
        <v>168.4</v>
      </c>
      <c r="BO254" s="64">
        <f>IFERROR(1/J254*(X254/H254),"0")</f>
        <v>0.30303030303030304</v>
      </c>
      <c r="BP254" s="64">
        <f>IFERROR(1/J254*(Y254/H254),"0")</f>
        <v>0.30303030303030304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71</v>
      </c>
      <c r="X255" s="545">
        <f>IFERROR(X250/H250,"0")+IFERROR(X251/H251,"0")+IFERROR(X252/H252,"0")+IFERROR(X253/H253,"0")+IFERROR(X254/H254,"0")</f>
        <v>40</v>
      </c>
      <c r="Y255" s="545">
        <f>IFERROR(Y250/H250,"0")+IFERROR(Y251/H251,"0")+IFERROR(Y252/H252,"0")+IFERROR(Y253/H253,"0")+IFERROR(Y254/H254,"0")</f>
        <v>40</v>
      </c>
      <c r="Z255" s="545">
        <f>IFERROR(IF(Z250="",0,Z250),"0")+IFERROR(IF(Z251="",0,Z251),"0")+IFERROR(IF(Z252="",0,Z252),"0")+IFERROR(IF(Z253="",0,Z253),"0")+IFERROR(IF(Z254="",0,Z254),"0")</f>
        <v>0.36080000000000001</v>
      </c>
      <c r="AA255" s="546"/>
      <c r="AB255" s="546"/>
      <c r="AC255" s="546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3" t="s">
        <v>70</v>
      </c>
      <c r="Q256" s="564"/>
      <c r="R256" s="564"/>
      <c r="S256" s="564"/>
      <c r="T256" s="564"/>
      <c r="U256" s="564"/>
      <c r="V256" s="565"/>
      <c r="W256" s="37" t="s">
        <v>68</v>
      </c>
      <c r="X256" s="545">
        <f>IFERROR(SUM(X250:X254),"0")</f>
        <v>160</v>
      </c>
      <c r="Y256" s="545">
        <f>IFERROR(SUM(Y250:Y254),"0")</f>
        <v>160</v>
      </c>
      <c r="Z256" s="37"/>
      <c r="AA256" s="546"/>
      <c r="AB256" s="546"/>
      <c r="AC256" s="546"/>
    </row>
    <row r="257" spans="1:68" ht="16.5" customHeight="1" x14ac:dyDescent="0.25">
      <c r="A257" s="593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8"/>
      <c r="AB257" s="538"/>
      <c r="AC257" s="538"/>
    </row>
    <row r="258" spans="1:68" ht="14.25" customHeight="1" x14ac:dyDescent="0.25">
      <c r="A258" s="560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9"/>
      <c r="AB258" s="539"/>
      <c r="AC258" s="539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8">
        <v>4607091383423</v>
      </c>
      <c r="E259" s="559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8">
        <v>4680115886957</v>
      </c>
      <c r="E260" s="559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58">
        <v>4680115885660</v>
      </c>
      <c r="E261" s="559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58">
        <v>4680115886773</v>
      </c>
      <c r="E262" s="559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5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3" t="s">
        <v>70</v>
      </c>
      <c r="Q264" s="564"/>
      <c r="R264" s="564"/>
      <c r="S264" s="564"/>
      <c r="T264" s="564"/>
      <c r="U264" s="564"/>
      <c r="V264" s="565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93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8"/>
      <c r="AB265" s="538"/>
      <c r="AC265" s="538"/>
    </row>
    <row r="266" spans="1:68" ht="14.25" customHeight="1" x14ac:dyDescent="0.25">
      <c r="A266" s="560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9"/>
      <c r="AB266" s="539"/>
      <c r="AC266" s="539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58">
        <v>4680115886186</v>
      </c>
      <c r="E267" s="559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8">
        <v>4680115881228</v>
      </c>
      <c r="E268" s="559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120</v>
      </c>
      <c r="Y268" s="544">
        <f>IFERROR(IF(X268="",0,CEILING((X268/$H268),1)*$H268),"")</f>
        <v>120</v>
      </c>
      <c r="Z268" s="36">
        <f>IFERROR(IF(Y268=0,"",ROUNDUP(Y268/H268,0)*0.00651),"")</f>
        <v>0.32550000000000001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132.60000000000002</v>
      </c>
      <c r="BN268" s="64">
        <f>IFERROR(Y268*I268/H268,"0")</f>
        <v>132.60000000000002</v>
      </c>
      <c r="BO268" s="64">
        <f>IFERROR(1/J268*(X268/H268),"0")</f>
        <v>0.27472527472527475</v>
      </c>
      <c r="BP268" s="64">
        <f>IFERROR(1/J268*(Y268/H268),"0")</f>
        <v>0.27472527472527475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8">
        <v>4680115881211</v>
      </c>
      <c r="E269" s="559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140</v>
      </c>
      <c r="Y269" s="544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71</v>
      </c>
      <c r="X270" s="545">
        <f>IFERROR(X267/H267,"0")+IFERROR(X268/H268,"0")+IFERROR(X269/H269,"0")</f>
        <v>108.33333333333334</v>
      </c>
      <c r="Y270" s="545">
        <f>IFERROR(Y267/H267,"0")+IFERROR(Y268/H268,"0")+IFERROR(Y269/H269,"0")</f>
        <v>109</v>
      </c>
      <c r="Z270" s="545">
        <f>IFERROR(IF(Z267="",0,Z267),"0")+IFERROR(IF(Z268="",0,Z268),"0")+IFERROR(IF(Z269="",0,Z269),"0")</f>
        <v>0.70958999999999994</v>
      </c>
      <c r="AA270" s="546"/>
      <c r="AB270" s="546"/>
      <c r="AC270" s="546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3" t="s">
        <v>70</v>
      </c>
      <c r="Q271" s="564"/>
      <c r="R271" s="564"/>
      <c r="S271" s="564"/>
      <c r="T271" s="564"/>
      <c r="U271" s="564"/>
      <c r="V271" s="565"/>
      <c r="W271" s="37" t="s">
        <v>68</v>
      </c>
      <c r="X271" s="545">
        <f>IFERROR(SUM(X267:X269),"0")</f>
        <v>260</v>
      </c>
      <c r="Y271" s="545">
        <f>IFERROR(SUM(Y267:Y269),"0")</f>
        <v>261.60000000000002</v>
      </c>
      <c r="Z271" s="37"/>
      <c r="AA271" s="546"/>
      <c r="AB271" s="546"/>
      <c r="AC271" s="546"/>
    </row>
    <row r="272" spans="1:68" ht="16.5" customHeight="1" x14ac:dyDescent="0.25">
      <c r="A272" s="593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8"/>
      <c r="AB272" s="538"/>
      <c r="AC272" s="538"/>
    </row>
    <row r="273" spans="1:68" ht="14.25" customHeight="1" x14ac:dyDescent="0.25">
      <c r="A273" s="560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9"/>
      <c r="AB273" s="539"/>
      <c r="AC273" s="539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58">
        <v>4680115880344</v>
      </c>
      <c r="E274" s="559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3" t="s">
        <v>70</v>
      </c>
      <c r="Q276" s="564"/>
      <c r="R276" s="564"/>
      <c r="S276" s="564"/>
      <c r="T276" s="564"/>
      <c r="U276" s="564"/>
      <c r="V276" s="565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60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9"/>
      <c r="AB277" s="539"/>
      <c r="AC277" s="539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58">
        <v>4680115884618</v>
      </c>
      <c r="E278" s="559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168</v>
      </c>
      <c r="Y278" s="544">
        <f>IFERROR(IF(X278="",0,CEILING((X278/$H278),1)*$H278),"")</f>
        <v>169.20000000000002</v>
      </c>
      <c r="Z278" s="36">
        <f>IFERROR(IF(Y278=0,"",ROUNDUP(Y278/H278,0)*0.00902),"")</f>
        <v>0.42393999999999998</v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177.8</v>
      </c>
      <c r="BN278" s="64">
        <f>IFERROR(Y278*I278/H278,"0")</f>
        <v>179.07000000000002</v>
      </c>
      <c r="BO278" s="64">
        <f>IFERROR(1/J278*(X278/H278),"0")</f>
        <v>0.35353535353535354</v>
      </c>
      <c r="BP278" s="64">
        <f>IFERROR(1/J278*(Y278/H278),"0")</f>
        <v>0.35606060606060613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71</v>
      </c>
      <c r="X279" s="545">
        <f>IFERROR(X278/H278,"0")</f>
        <v>46.666666666666664</v>
      </c>
      <c r="Y279" s="545">
        <f>IFERROR(Y278/H278,"0")</f>
        <v>47.000000000000007</v>
      </c>
      <c r="Z279" s="545">
        <f>IFERROR(IF(Z278="",0,Z278),"0")</f>
        <v>0.42393999999999998</v>
      </c>
      <c r="AA279" s="546"/>
      <c r="AB279" s="546"/>
      <c r="AC279" s="546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3" t="s">
        <v>70</v>
      </c>
      <c r="Q280" s="564"/>
      <c r="R280" s="564"/>
      <c r="S280" s="564"/>
      <c r="T280" s="564"/>
      <c r="U280" s="564"/>
      <c r="V280" s="565"/>
      <c r="W280" s="37" t="s">
        <v>68</v>
      </c>
      <c r="X280" s="545">
        <f>IFERROR(SUM(X278:X278),"0")</f>
        <v>168</v>
      </c>
      <c r="Y280" s="545">
        <f>IFERROR(SUM(Y278:Y278),"0")</f>
        <v>169.20000000000002</v>
      </c>
      <c r="Z280" s="37"/>
      <c r="AA280" s="546"/>
      <c r="AB280" s="546"/>
      <c r="AC280" s="546"/>
    </row>
    <row r="281" spans="1:68" ht="16.5" customHeight="1" x14ac:dyDescent="0.25">
      <c r="A281" s="593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8"/>
      <c r="AB281" s="538"/>
      <c r="AC281" s="538"/>
    </row>
    <row r="282" spans="1:68" ht="14.25" customHeight="1" x14ac:dyDescent="0.25">
      <c r="A282" s="560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9"/>
      <c r="AB282" s="539"/>
      <c r="AC282" s="539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58">
        <v>4680115883703</v>
      </c>
      <c r="E283" s="559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3" t="s">
        <v>70</v>
      </c>
      <c r="Q285" s="564"/>
      <c r="R285" s="564"/>
      <c r="S285" s="564"/>
      <c r="T285" s="564"/>
      <c r="U285" s="564"/>
      <c r="V285" s="565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93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8"/>
      <c r="AB286" s="538"/>
      <c r="AC286" s="538"/>
    </row>
    <row r="287" spans="1:68" ht="14.25" customHeight="1" x14ac:dyDescent="0.25">
      <c r="A287" s="560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9"/>
      <c r="AB287" s="539"/>
      <c r="AC287" s="539"/>
    </row>
    <row r="288" spans="1:68" ht="27" customHeight="1" x14ac:dyDescent="0.25">
      <c r="A288" s="54" t="s">
        <v>450</v>
      </c>
      <c r="B288" s="54" t="s">
        <v>451</v>
      </c>
      <c r="C288" s="31">
        <v>4301012126</v>
      </c>
      <c r="D288" s="558">
        <v>4607091386004</v>
      </c>
      <c r="E288" s="559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58">
        <v>4680115885615</v>
      </c>
      <c r="E289" s="559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456</v>
      </c>
      <c r="B290" s="54" t="s">
        <v>457</v>
      </c>
      <c r="C290" s="31">
        <v>4301011858</v>
      </c>
      <c r="D290" s="558">
        <v>4680115885646</v>
      </c>
      <c r="E290" s="559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8">
        <v>4680115885554</v>
      </c>
      <c r="E291" s="559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462</v>
      </c>
      <c r="B292" s="54" t="s">
        <v>463</v>
      </c>
      <c r="C292" s="31">
        <v>4301011857</v>
      </c>
      <c r="D292" s="558">
        <v>4680115885622</v>
      </c>
      <c r="E292" s="559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8">
        <v>4680115885608</v>
      </c>
      <c r="E293" s="559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120</v>
      </c>
      <c r="Y293" s="544">
        <f t="shared" si="33"/>
        <v>120</v>
      </c>
      <c r="Z293" s="36">
        <f>IFERROR(IF(Y293=0,"",ROUNDUP(Y293/H293,0)*0.00902),"")</f>
        <v>0.27060000000000001</v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126.3</v>
      </c>
      <c r="BN293" s="64">
        <f t="shared" si="35"/>
        <v>126.3</v>
      </c>
      <c r="BO293" s="64">
        <f t="shared" si="36"/>
        <v>0.22727272727272729</v>
      </c>
      <c r="BP293" s="64">
        <f t="shared" si="37"/>
        <v>0.22727272727272729</v>
      </c>
    </row>
    <row r="294" spans="1:68" x14ac:dyDescent="0.2">
      <c r="A294" s="554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5">
        <f>IFERROR(X288/H288,"0")+IFERROR(X289/H289,"0")+IFERROR(X290/H290,"0")+IFERROR(X291/H291,"0")+IFERROR(X292/H292,"0")+IFERROR(X293/H293,"0")</f>
        <v>30</v>
      </c>
      <c r="Y294" s="545">
        <f>IFERROR(Y288/H288,"0")+IFERROR(Y289/H289,"0")+IFERROR(Y290/H290,"0")+IFERROR(Y291/H291,"0")+IFERROR(Y292/H292,"0")+IFERROR(Y293/H293,"0")</f>
        <v>30</v>
      </c>
      <c r="Z294" s="545">
        <f>IFERROR(IF(Z288="",0,Z288),"0")+IFERROR(IF(Z289="",0,Z289),"0")+IFERROR(IF(Z290="",0,Z290),"0")+IFERROR(IF(Z291="",0,Z291),"0")+IFERROR(IF(Z292="",0,Z292),"0")+IFERROR(IF(Z293="",0,Z293),"0")</f>
        <v>0.27060000000000001</v>
      </c>
      <c r="AA294" s="546"/>
      <c r="AB294" s="546"/>
      <c r="AC294" s="546"/>
    </row>
    <row r="295" spans="1:68" x14ac:dyDescent="0.2">
      <c r="A295" s="555"/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6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5">
        <f>IFERROR(SUM(X288:X293),"0")</f>
        <v>120</v>
      </c>
      <c r="Y295" s="545">
        <f>IFERROR(SUM(Y288:Y293),"0")</f>
        <v>120</v>
      </c>
      <c r="Z295" s="37"/>
      <c r="AA295" s="546"/>
      <c r="AB295" s="546"/>
      <c r="AC295" s="546"/>
    </row>
    <row r="296" spans="1:68" ht="14.25" customHeight="1" x14ac:dyDescent="0.25">
      <c r="A296" s="560" t="s">
        <v>63</v>
      </c>
      <c r="B296" s="555"/>
      <c r="C296" s="555"/>
      <c r="D296" s="555"/>
      <c r="E296" s="555"/>
      <c r="F296" s="555"/>
      <c r="G296" s="555"/>
      <c r="H296" s="555"/>
      <c r="I296" s="555"/>
      <c r="J296" s="555"/>
      <c r="K296" s="555"/>
      <c r="L296" s="555"/>
      <c r="M296" s="555"/>
      <c r="N296" s="555"/>
      <c r="O296" s="555"/>
      <c r="P296" s="555"/>
      <c r="Q296" s="555"/>
      <c r="R296" s="555"/>
      <c r="S296" s="555"/>
      <c r="T296" s="555"/>
      <c r="U296" s="555"/>
      <c r="V296" s="555"/>
      <c r="W296" s="555"/>
      <c r="X296" s="555"/>
      <c r="Y296" s="555"/>
      <c r="Z296" s="555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8">
        <v>4607091387193</v>
      </c>
      <c r="E297" s="559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8">
        <v>4607091387230</v>
      </c>
      <c r="E298" s="559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4301031154</v>
      </c>
      <c r="D299" s="558">
        <v>4607091387292</v>
      </c>
      <c r="E299" s="559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476</v>
      </c>
      <c r="B300" s="54" t="s">
        <v>477</v>
      </c>
      <c r="C300" s="31">
        <v>4301031152</v>
      </c>
      <c r="D300" s="558">
        <v>4607091387285</v>
      </c>
      <c r="E300" s="559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8">
        <v>4607091389845</v>
      </c>
      <c r="E301" s="559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105</v>
      </c>
      <c r="Y301" s="544">
        <f t="shared" si="38"/>
        <v>105</v>
      </c>
      <c r="Z301" s="36">
        <f>IFERROR(IF(Y301=0,"",ROUNDUP(Y301/H301,0)*0.00502),"")</f>
        <v>0.251</v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110.00000000000001</v>
      </c>
      <c r="BN301" s="64">
        <f t="shared" si="40"/>
        <v>110.00000000000001</v>
      </c>
      <c r="BO301" s="64">
        <f t="shared" si="41"/>
        <v>0.21367521367521369</v>
      </c>
      <c r="BP301" s="64">
        <f t="shared" si="42"/>
        <v>0.21367521367521369</v>
      </c>
    </row>
    <row r="302" spans="1:68" ht="27" customHeight="1" x14ac:dyDescent="0.25">
      <c r="A302" s="54" t="s">
        <v>481</v>
      </c>
      <c r="B302" s="54" t="s">
        <v>482</v>
      </c>
      <c r="C302" s="31">
        <v>4301031306</v>
      </c>
      <c r="D302" s="558">
        <v>4680115882881</v>
      </c>
      <c r="E302" s="559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483</v>
      </c>
      <c r="B303" s="54" t="s">
        <v>484</v>
      </c>
      <c r="C303" s="31">
        <v>4301031066</v>
      </c>
      <c r="D303" s="558">
        <v>4607091383836</v>
      </c>
      <c r="E303" s="559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90</v>
      </c>
      <c r="Y303" s="544">
        <f t="shared" si="38"/>
        <v>90</v>
      </c>
      <c r="Z303" s="36">
        <f>IFERROR(IF(Y303=0,"",ROUNDUP(Y303/H303,0)*0.00651),"")</f>
        <v>0.32550000000000001</v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101.4</v>
      </c>
      <c r="BN303" s="64">
        <f t="shared" si="40"/>
        <v>101.4</v>
      </c>
      <c r="BO303" s="64">
        <f t="shared" si="41"/>
        <v>0.27472527472527475</v>
      </c>
      <c r="BP303" s="64">
        <f t="shared" si="42"/>
        <v>0.27472527472527475</v>
      </c>
    </row>
    <row r="304" spans="1:68" x14ac:dyDescent="0.2">
      <c r="A304" s="554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5">
        <f>IFERROR(X297/H297,"0")+IFERROR(X298/H298,"0")+IFERROR(X299/H299,"0")+IFERROR(X300/H300,"0")+IFERROR(X301/H301,"0")+IFERROR(X302/H302,"0")+IFERROR(X303/H303,"0")</f>
        <v>100</v>
      </c>
      <c r="Y304" s="545">
        <f>IFERROR(Y297/H297,"0")+IFERROR(Y298/H298,"0")+IFERROR(Y299/H299,"0")+IFERROR(Y300/H300,"0")+IFERROR(Y301/H301,"0")+IFERROR(Y302/H302,"0")+IFERROR(Y303/H303,"0")</f>
        <v>100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0.57650000000000001</v>
      </c>
      <c r="AA304" s="546"/>
      <c r="AB304" s="546"/>
      <c r="AC304" s="546"/>
    </row>
    <row r="305" spans="1:68" x14ac:dyDescent="0.2">
      <c r="A305" s="555"/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6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5">
        <f>IFERROR(SUM(X297:X303),"0")</f>
        <v>195</v>
      </c>
      <c r="Y305" s="545">
        <f>IFERROR(SUM(Y297:Y303),"0")</f>
        <v>195</v>
      </c>
      <c r="Z305" s="37"/>
      <c r="AA305" s="546"/>
      <c r="AB305" s="546"/>
      <c r="AC305" s="546"/>
    </row>
    <row r="306" spans="1:68" ht="14.25" customHeight="1" x14ac:dyDescent="0.25">
      <c r="A306" s="560" t="s">
        <v>72</v>
      </c>
      <c r="B306" s="555"/>
      <c r="C306" s="555"/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5"/>
      <c r="P306" s="555"/>
      <c r="Q306" s="555"/>
      <c r="R306" s="555"/>
      <c r="S306" s="555"/>
      <c r="T306" s="555"/>
      <c r="U306" s="555"/>
      <c r="V306" s="555"/>
      <c r="W306" s="555"/>
      <c r="X306" s="555"/>
      <c r="Y306" s="555"/>
      <c r="Z306" s="555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8">
        <v>4607091387766</v>
      </c>
      <c r="E307" s="559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4301051818</v>
      </c>
      <c r="D308" s="558">
        <v>4607091387957</v>
      </c>
      <c r="E308" s="559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4301051819</v>
      </c>
      <c r="D309" s="558">
        <v>4607091387964</v>
      </c>
      <c r="E309" s="559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4301051734</v>
      </c>
      <c r="D310" s="558">
        <v>4680115884588</v>
      </c>
      <c r="E310" s="559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498</v>
      </c>
      <c r="B311" s="54" t="s">
        <v>499</v>
      </c>
      <c r="C311" s="31">
        <v>4301051578</v>
      </c>
      <c r="D311" s="558">
        <v>4607091387513</v>
      </c>
      <c r="E311" s="559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4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5"/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6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60" t="s">
        <v>165</v>
      </c>
      <c r="B314" s="555"/>
      <c r="C314" s="555"/>
      <c r="D314" s="555"/>
      <c r="E314" s="555"/>
      <c r="F314" s="555"/>
      <c r="G314" s="555"/>
      <c r="H314" s="555"/>
      <c r="I314" s="555"/>
      <c r="J314" s="555"/>
      <c r="K314" s="555"/>
      <c r="L314" s="555"/>
      <c r="M314" s="555"/>
      <c r="N314" s="555"/>
      <c r="O314" s="555"/>
      <c r="P314" s="555"/>
      <c r="Q314" s="555"/>
      <c r="R314" s="555"/>
      <c r="S314" s="555"/>
      <c r="T314" s="555"/>
      <c r="U314" s="555"/>
      <c r="V314" s="555"/>
      <c r="W314" s="555"/>
      <c r="X314" s="555"/>
      <c r="Y314" s="555"/>
      <c r="Z314" s="555"/>
      <c r="AA314" s="539"/>
      <c r="AB314" s="539"/>
      <c r="AC314" s="539"/>
    </row>
    <row r="315" spans="1:68" ht="27" customHeight="1" x14ac:dyDescent="0.25">
      <c r="A315" s="54" t="s">
        <v>501</v>
      </c>
      <c r="B315" s="54" t="s">
        <v>502</v>
      </c>
      <c r="C315" s="31">
        <v>4301060387</v>
      </c>
      <c r="D315" s="558">
        <v>4607091380880</v>
      </c>
      <c r="E315" s="559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8">
        <v>4607091384482</v>
      </c>
      <c r="E316" s="559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507</v>
      </c>
      <c r="B317" s="54" t="s">
        <v>508</v>
      </c>
      <c r="C317" s="31">
        <v>4301060484</v>
      </c>
      <c r="D317" s="558">
        <v>4607091380897</v>
      </c>
      <c r="E317" s="559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4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5">
        <f>IFERROR(X315/H315,"0")+IFERROR(X316/H316,"0")+IFERROR(X317/H317,"0")</f>
        <v>0</v>
      </c>
      <c r="Y318" s="545">
        <f>IFERROR(Y315/H315,"0")+IFERROR(Y316/H316,"0")+IFERROR(Y317/H317,"0")</f>
        <v>0</v>
      </c>
      <c r="Z318" s="545">
        <f>IFERROR(IF(Z315="",0,Z315),"0")+IFERROR(IF(Z316="",0,Z316),"0")+IFERROR(IF(Z317="",0,Z317),"0")</f>
        <v>0</v>
      </c>
      <c r="AA318" s="546"/>
      <c r="AB318" s="546"/>
      <c r="AC318" s="546"/>
    </row>
    <row r="319" spans="1:68" x14ac:dyDescent="0.2">
      <c r="A319" s="555"/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6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5">
        <f>IFERROR(SUM(X315:X317),"0")</f>
        <v>0</v>
      </c>
      <c r="Y319" s="545">
        <f>IFERROR(SUM(Y315:Y317),"0")</f>
        <v>0</v>
      </c>
      <c r="Z319" s="37"/>
      <c r="AA319" s="546"/>
      <c r="AB319" s="546"/>
      <c r="AC319" s="546"/>
    </row>
    <row r="320" spans="1:68" ht="14.25" customHeight="1" x14ac:dyDescent="0.25">
      <c r="A320" s="560" t="s">
        <v>95</v>
      </c>
      <c r="B320" s="555"/>
      <c r="C320" s="555"/>
      <c r="D320" s="555"/>
      <c r="E320" s="555"/>
      <c r="F320" s="555"/>
      <c r="G320" s="555"/>
      <c r="H320" s="555"/>
      <c r="I320" s="555"/>
      <c r="J320" s="555"/>
      <c r="K320" s="555"/>
      <c r="L320" s="555"/>
      <c r="M320" s="555"/>
      <c r="N320" s="555"/>
      <c r="O320" s="555"/>
      <c r="P320" s="555"/>
      <c r="Q320" s="555"/>
      <c r="R320" s="555"/>
      <c r="S320" s="555"/>
      <c r="T320" s="555"/>
      <c r="U320" s="555"/>
      <c r="V320" s="555"/>
      <c r="W320" s="555"/>
      <c r="X320" s="555"/>
      <c r="Y320" s="555"/>
      <c r="Z320" s="555"/>
      <c r="AA320" s="539"/>
      <c r="AB320" s="539"/>
      <c r="AC320" s="539"/>
    </row>
    <row r="321" spans="1:68" ht="27" customHeight="1" x14ac:dyDescent="0.25">
      <c r="A321" s="54" t="s">
        <v>510</v>
      </c>
      <c r="B321" s="54" t="s">
        <v>511</v>
      </c>
      <c r="C321" s="31">
        <v>4301030235</v>
      </c>
      <c r="D321" s="558">
        <v>4607091388381</v>
      </c>
      <c r="E321" s="559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8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4301030232</v>
      </c>
      <c r="D322" s="558">
        <v>4607091388374</v>
      </c>
      <c r="E322" s="559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2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4301032015</v>
      </c>
      <c r="D323" s="558">
        <v>4607091383102</v>
      </c>
      <c r="E323" s="559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520</v>
      </c>
      <c r="B324" s="54" t="s">
        <v>521</v>
      </c>
      <c r="C324" s="31">
        <v>4301030233</v>
      </c>
      <c r="D324" s="558">
        <v>4607091388404</v>
      </c>
      <c r="E324" s="559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4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5"/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6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60" t="s">
        <v>522</v>
      </c>
      <c r="B327" s="555"/>
      <c r="C327" s="555"/>
      <c r="D327" s="555"/>
      <c r="E327" s="555"/>
      <c r="F327" s="555"/>
      <c r="G327" s="555"/>
      <c r="H327" s="555"/>
      <c r="I327" s="555"/>
      <c r="J327" s="555"/>
      <c r="K327" s="555"/>
      <c r="L327" s="555"/>
      <c r="M327" s="555"/>
      <c r="N327" s="555"/>
      <c r="O327" s="555"/>
      <c r="P327" s="555"/>
      <c r="Q327" s="555"/>
      <c r="R327" s="555"/>
      <c r="S327" s="555"/>
      <c r="T327" s="555"/>
      <c r="U327" s="555"/>
      <c r="V327" s="555"/>
      <c r="W327" s="555"/>
      <c r="X327" s="555"/>
      <c r="Y327" s="555"/>
      <c r="Z327" s="555"/>
      <c r="AA327" s="539"/>
      <c r="AB327" s="539"/>
      <c r="AC327" s="539"/>
    </row>
    <row r="328" spans="1:68" ht="16.5" customHeight="1" x14ac:dyDescent="0.25">
      <c r="A328" s="54" t="s">
        <v>523</v>
      </c>
      <c r="B328" s="54" t="s">
        <v>524</v>
      </c>
      <c r="C328" s="31">
        <v>4301180007</v>
      </c>
      <c r="D328" s="558">
        <v>4680115881808</v>
      </c>
      <c r="E328" s="559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8">
        <v>4680115881822</v>
      </c>
      <c r="E329" s="559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8">
        <v>4680115880016</v>
      </c>
      <c r="E330" s="559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38</v>
      </c>
      <c r="Y330" s="544">
        <f>IFERROR(IF(X330="",0,CEILING((X330/$H330),1)*$H330),"")</f>
        <v>38</v>
      </c>
      <c r="Z330" s="36">
        <f>IFERROR(IF(Y330=0,"",ROUNDUP(Y330/H330,0)*0.00474),"")</f>
        <v>9.0060000000000001E-2</v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42.56</v>
      </c>
      <c r="BN330" s="64">
        <f>IFERROR(Y330*I330/H330,"0")</f>
        <v>42.56</v>
      </c>
      <c r="BO330" s="64">
        <f>IFERROR(1/J330*(X330/H330),"0")</f>
        <v>7.9831932773109238E-2</v>
      </c>
      <c r="BP330" s="64">
        <f>IFERROR(1/J330*(Y330/H330),"0")</f>
        <v>7.9831932773109238E-2</v>
      </c>
    </row>
    <row r="331" spans="1:68" x14ac:dyDescent="0.2">
      <c r="A331" s="554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5">
        <f>IFERROR(X328/H328,"0")+IFERROR(X329/H329,"0")+IFERROR(X330/H330,"0")</f>
        <v>19</v>
      </c>
      <c r="Y331" s="545">
        <f>IFERROR(Y328/H328,"0")+IFERROR(Y329/H329,"0")+IFERROR(Y330/H330,"0")</f>
        <v>19</v>
      </c>
      <c r="Z331" s="545">
        <f>IFERROR(IF(Z328="",0,Z328),"0")+IFERROR(IF(Z329="",0,Z329),"0")+IFERROR(IF(Z330="",0,Z330),"0")</f>
        <v>9.0060000000000001E-2</v>
      </c>
      <c r="AA331" s="546"/>
      <c r="AB331" s="546"/>
      <c r="AC331" s="546"/>
    </row>
    <row r="332" spans="1:68" x14ac:dyDescent="0.2">
      <c r="A332" s="555"/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6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5">
        <f>IFERROR(SUM(X328:X330),"0")</f>
        <v>38</v>
      </c>
      <c r="Y332" s="545">
        <f>IFERROR(SUM(Y328:Y330),"0")</f>
        <v>38</v>
      </c>
      <c r="Z332" s="37"/>
      <c r="AA332" s="546"/>
      <c r="AB332" s="546"/>
      <c r="AC332" s="546"/>
    </row>
    <row r="333" spans="1:68" ht="16.5" customHeight="1" x14ac:dyDescent="0.25">
      <c r="A333" s="593" t="s">
        <v>531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8"/>
      <c r="AB333" s="538"/>
      <c r="AC333" s="538"/>
    </row>
    <row r="334" spans="1:68" ht="14.25" customHeight="1" x14ac:dyDescent="0.25">
      <c r="A334" s="560" t="s">
        <v>72</v>
      </c>
      <c r="B334" s="555"/>
      <c r="C334" s="555"/>
      <c r="D334" s="555"/>
      <c r="E334" s="555"/>
      <c r="F334" s="555"/>
      <c r="G334" s="555"/>
      <c r="H334" s="555"/>
      <c r="I334" s="555"/>
      <c r="J334" s="555"/>
      <c r="K334" s="555"/>
      <c r="L334" s="555"/>
      <c r="M334" s="555"/>
      <c r="N334" s="555"/>
      <c r="O334" s="555"/>
      <c r="P334" s="555"/>
      <c r="Q334" s="555"/>
      <c r="R334" s="555"/>
      <c r="S334" s="555"/>
      <c r="T334" s="555"/>
      <c r="U334" s="555"/>
      <c r="V334" s="555"/>
      <c r="W334" s="555"/>
      <c r="X334" s="555"/>
      <c r="Y334" s="555"/>
      <c r="Z334" s="555"/>
      <c r="AA334" s="539"/>
      <c r="AB334" s="539"/>
      <c r="AC334" s="539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8">
        <v>4607091387919</v>
      </c>
      <c r="E335" s="559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8">
        <v>4680115883604</v>
      </c>
      <c r="E336" s="559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140</v>
      </c>
      <c r="Y336" s="544">
        <f>IFERROR(IF(X336="",0,CEILING((X336/$H336),1)*$H336),"")</f>
        <v>140.70000000000002</v>
      </c>
      <c r="Z336" s="36">
        <f>IFERROR(IF(Y336=0,"",ROUNDUP(Y336/H336,0)*0.00651),"")</f>
        <v>0.43617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156.79999999999998</v>
      </c>
      <c r="BN336" s="64">
        <f>IFERROR(Y336*I336/H336,"0")</f>
        <v>157.584</v>
      </c>
      <c r="BO336" s="64">
        <f>IFERROR(1/J336*(X336/H336),"0")</f>
        <v>0.36630036630036628</v>
      </c>
      <c r="BP336" s="64">
        <f>IFERROR(1/J336*(Y336/H336),"0")</f>
        <v>0.36813186813186816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8">
        <v>4680115883567</v>
      </c>
      <c r="E337" s="559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122.5</v>
      </c>
      <c r="Y337" s="544">
        <f>IFERROR(IF(X337="",0,CEILING((X337/$H337),1)*$H337),"")</f>
        <v>123.9</v>
      </c>
      <c r="Z337" s="36">
        <f>IFERROR(IF(Y337=0,"",ROUNDUP(Y337/H337,0)*0.00651),"")</f>
        <v>0.38408999999999999</v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136.49999999999997</v>
      </c>
      <c r="BN337" s="64">
        <f>IFERROR(Y337*I337/H337,"0")</f>
        <v>138.06</v>
      </c>
      <c r="BO337" s="64">
        <f>IFERROR(1/J337*(X337/H337),"0")</f>
        <v>0.32051282051282048</v>
      </c>
      <c r="BP337" s="64">
        <f>IFERROR(1/J337*(Y337/H337),"0")</f>
        <v>0.32417582417582419</v>
      </c>
    </row>
    <row r="338" spans="1:68" x14ac:dyDescent="0.2">
      <c r="A338" s="554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5">
        <f>IFERROR(X335/H335,"0")+IFERROR(X336/H336,"0")+IFERROR(X337/H337,"0")</f>
        <v>124.99999999999999</v>
      </c>
      <c r="Y338" s="545">
        <f>IFERROR(Y335/H335,"0")+IFERROR(Y336/H336,"0")+IFERROR(Y337/H337,"0")</f>
        <v>126</v>
      </c>
      <c r="Z338" s="545">
        <f>IFERROR(IF(Z335="",0,Z335),"0")+IFERROR(IF(Z336="",0,Z336),"0")+IFERROR(IF(Z337="",0,Z337),"0")</f>
        <v>0.82025999999999999</v>
      </c>
      <c r="AA338" s="546"/>
      <c r="AB338" s="546"/>
      <c r="AC338" s="546"/>
    </row>
    <row r="339" spans="1:68" x14ac:dyDescent="0.2">
      <c r="A339" s="555"/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6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5">
        <f>IFERROR(SUM(X335:X337),"0")</f>
        <v>262.5</v>
      </c>
      <c r="Y339" s="545">
        <f>IFERROR(SUM(Y335:Y337),"0")</f>
        <v>264.60000000000002</v>
      </c>
      <c r="Z339" s="37"/>
      <c r="AA339" s="546"/>
      <c r="AB339" s="546"/>
      <c r="AC339" s="546"/>
    </row>
    <row r="340" spans="1:68" ht="27.75" customHeight="1" x14ac:dyDescent="0.2">
      <c r="A340" s="603" t="s">
        <v>541</v>
      </c>
      <c r="B340" s="604"/>
      <c r="C340" s="604"/>
      <c r="D340" s="604"/>
      <c r="E340" s="604"/>
      <c r="F340" s="604"/>
      <c r="G340" s="604"/>
      <c r="H340" s="604"/>
      <c r="I340" s="604"/>
      <c r="J340" s="604"/>
      <c r="K340" s="604"/>
      <c r="L340" s="604"/>
      <c r="M340" s="604"/>
      <c r="N340" s="604"/>
      <c r="O340" s="604"/>
      <c r="P340" s="604"/>
      <c r="Q340" s="604"/>
      <c r="R340" s="604"/>
      <c r="S340" s="604"/>
      <c r="T340" s="604"/>
      <c r="U340" s="604"/>
      <c r="V340" s="604"/>
      <c r="W340" s="604"/>
      <c r="X340" s="604"/>
      <c r="Y340" s="604"/>
      <c r="Z340" s="604"/>
      <c r="AA340" s="48"/>
      <c r="AB340" s="48"/>
      <c r="AC340" s="48"/>
    </row>
    <row r="341" spans="1:68" ht="16.5" customHeight="1" x14ac:dyDescent="0.25">
      <c r="A341" s="593" t="s">
        <v>542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8"/>
      <c r="AB341" s="538"/>
      <c r="AC341" s="538"/>
    </row>
    <row r="342" spans="1:68" ht="14.25" customHeight="1" x14ac:dyDescent="0.25">
      <c r="A342" s="560" t="s">
        <v>103</v>
      </c>
      <c r="B342" s="555"/>
      <c r="C342" s="555"/>
      <c r="D342" s="555"/>
      <c r="E342" s="555"/>
      <c r="F342" s="555"/>
      <c r="G342" s="555"/>
      <c r="H342" s="555"/>
      <c r="I342" s="555"/>
      <c r="J342" s="555"/>
      <c r="K342" s="555"/>
      <c r="L342" s="555"/>
      <c r="M342" s="555"/>
      <c r="N342" s="555"/>
      <c r="O342" s="555"/>
      <c r="P342" s="555"/>
      <c r="Q342" s="555"/>
      <c r="R342" s="555"/>
      <c r="S342" s="555"/>
      <c r="T342" s="555"/>
      <c r="U342" s="555"/>
      <c r="V342" s="555"/>
      <c r="W342" s="555"/>
      <c r="X342" s="555"/>
      <c r="Y342" s="555"/>
      <c r="Z342" s="555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8">
        <v>4680115884847</v>
      </c>
      <c r="E343" s="559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0</v>
      </c>
      <c r="Y343" s="544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8">
        <v>4680115884854</v>
      </c>
      <c r="E344" s="559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8">
        <v>4607091383997</v>
      </c>
      <c r="E345" s="559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8">
        <v>4680115884830</v>
      </c>
      <c r="E346" s="559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4301011433</v>
      </c>
      <c r="D347" s="558">
        <v>4680115882638</v>
      </c>
      <c r="E347" s="559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558</v>
      </c>
      <c r="B348" s="54" t="s">
        <v>559</v>
      </c>
      <c r="C348" s="31">
        <v>4301011952</v>
      </c>
      <c r="D348" s="558">
        <v>4680115884922</v>
      </c>
      <c r="E348" s="559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560</v>
      </c>
      <c r="B349" s="54" t="s">
        <v>561</v>
      </c>
      <c r="C349" s="31">
        <v>4301011868</v>
      </c>
      <c r="D349" s="558">
        <v>4680115884861</v>
      </c>
      <c r="E349" s="559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150</v>
      </c>
      <c r="Y349" s="544">
        <f t="shared" si="43"/>
        <v>150</v>
      </c>
      <c r="Z349" s="36">
        <f>IFERROR(IF(Y349=0,"",ROUNDUP(Y349/H349,0)*0.00902),"")</f>
        <v>0.27060000000000001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156.30000000000001</v>
      </c>
      <c r="BN349" s="64">
        <f t="shared" si="45"/>
        <v>156.30000000000001</v>
      </c>
      <c r="BO349" s="64">
        <f t="shared" si="46"/>
        <v>0.22727272727272729</v>
      </c>
      <c r="BP349" s="64">
        <f t="shared" si="47"/>
        <v>0.22727272727272729</v>
      </c>
    </row>
    <row r="350" spans="1:68" x14ac:dyDescent="0.2">
      <c r="A350" s="554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5">
        <f>IFERROR(X343/H343,"0")+IFERROR(X344/H344,"0")+IFERROR(X345/H345,"0")+IFERROR(X346/H346,"0")+IFERROR(X347/H347,"0")+IFERROR(X348/H348,"0")+IFERROR(X349/H349,"0")</f>
        <v>30</v>
      </c>
      <c r="Y350" s="545">
        <f>IFERROR(Y343/H343,"0")+IFERROR(Y344/H344,"0")+IFERROR(Y345/H345,"0")+IFERROR(Y346/H346,"0")+IFERROR(Y347/H347,"0")+IFERROR(Y348/H348,"0")+IFERROR(Y349/H349,"0")</f>
        <v>30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0.27060000000000001</v>
      </c>
      <c r="AA350" s="546"/>
      <c r="AB350" s="546"/>
      <c r="AC350" s="546"/>
    </row>
    <row r="351" spans="1:68" x14ac:dyDescent="0.2">
      <c r="A351" s="555"/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6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5">
        <f>IFERROR(SUM(X343:X349),"0")</f>
        <v>150</v>
      </c>
      <c r="Y351" s="545">
        <f>IFERROR(SUM(Y343:Y349),"0")</f>
        <v>150</v>
      </c>
      <c r="Z351" s="37"/>
      <c r="AA351" s="546"/>
      <c r="AB351" s="546"/>
      <c r="AC351" s="546"/>
    </row>
    <row r="352" spans="1:68" ht="14.25" customHeight="1" x14ac:dyDescent="0.25">
      <c r="A352" s="560" t="s">
        <v>135</v>
      </c>
      <c r="B352" s="555"/>
      <c r="C352" s="555"/>
      <c r="D352" s="555"/>
      <c r="E352" s="555"/>
      <c r="F352" s="555"/>
      <c r="G352" s="555"/>
      <c r="H352" s="555"/>
      <c r="I352" s="555"/>
      <c r="J352" s="555"/>
      <c r="K352" s="555"/>
      <c r="L352" s="555"/>
      <c r="M352" s="555"/>
      <c r="N352" s="555"/>
      <c r="O352" s="555"/>
      <c r="P352" s="555"/>
      <c r="Q352" s="555"/>
      <c r="R352" s="555"/>
      <c r="S352" s="555"/>
      <c r="T352" s="555"/>
      <c r="U352" s="555"/>
      <c r="V352" s="555"/>
      <c r="W352" s="555"/>
      <c r="X352" s="555"/>
      <c r="Y352" s="555"/>
      <c r="Z352" s="555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8">
        <v>4607091383980</v>
      </c>
      <c r="E353" s="559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565</v>
      </c>
      <c r="B354" s="54" t="s">
        <v>566</v>
      </c>
      <c r="C354" s="31">
        <v>4301020179</v>
      </c>
      <c r="D354" s="558">
        <v>4607091384178</v>
      </c>
      <c r="E354" s="559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120</v>
      </c>
      <c r="Y354" s="544">
        <f>IFERROR(IF(X354="",0,CEILING((X354/$H354),1)*$H354),"")</f>
        <v>120</v>
      </c>
      <c r="Z354" s="36">
        <f>IFERROR(IF(Y354=0,"",ROUNDUP(Y354/H354,0)*0.00902),"")</f>
        <v>0.27060000000000001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126.3</v>
      </c>
      <c r="BN354" s="64">
        <f>IFERROR(Y354*I354/H354,"0")</f>
        <v>126.3</v>
      </c>
      <c r="BO354" s="64">
        <f>IFERROR(1/J354*(X354/H354),"0")</f>
        <v>0.22727272727272729</v>
      </c>
      <c r="BP354" s="64">
        <f>IFERROR(1/J354*(Y354/H354),"0")</f>
        <v>0.22727272727272729</v>
      </c>
    </row>
    <row r="355" spans="1:68" x14ac:dyDescent="0.2">
      <c r="A355" s="554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5">
        <f>IFERROR(X353/H353,"0")+IFERROR(X354/H354,"0")</f>
        <v>30</v>
      </c>
      <c r="Y355" s="545">
        <f>IFERROR(Y353/H353,"0")+IFERROR(Y354/H354,"0")</f>
        <v>30</v>
      </c>
      <c r="Z355" s="545">
        <f>IFERROR(IF(Z353="",0,Z353),"0")+IFERROR(IF(Z354="",0,Z354),"0")</f>
        <v>0.27060000000000001</v>
      </c>
      <c r="AA355" s="546"/>
      <c r="AB355" s="546"/>
      <c r="AC355" s="546"/>
    </row>
    <row r="356" spans="1:68" x14ac:dyDescent="0.2">
      <c r="A356" s="555"/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6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5">
        <f>IFERROR(SUM(X353:X354),"0")</f>
        <v>120</v>
      </c>
      <c r="Y356" s="545">
        <f>IFERROR(SUM(Y353:Y354),"0")</f>
        <v>120</v>
      </c>
      <c r="Z356" s="37"/>
      <c r="AA356" s="546"/>
      <c r="AB356" s="546"/>
      <c r="AC356" s="546"/>
    </row>
    <row r="357" spans="1:68" ht="14.25" customHeight="1" x14ac:dyDescent="0.25">
      <c r="A357" s="560" t="s">
        <v>72</v>
      </c>
      <c r="B357" s="555"/>
      <c r="C357" s="555"/>
      <c r="D357" s="555"/>
      <c r="E357" s="555"/>
      <c r="F357" s="555"/>
      <c r="G357" s="555"/>
      <c r="H357" s="555"/>
      <c r="I357" s="555"/>
      <c r="J357" s="555"/>
      <c r="K357" s="555"/>
      <c r="L357" s="555"/>
      <c r="M357" s="555"/>
      <c r="N357" s="555"/>
      <c r="O357" s="555"/>
      <c r="P357" s="555"/>
      <c r="Q357" s="555"/>
      <c r="R357" s="555"/>
      <c r="S357" s="555"/>
      <c r="T357" s="555"/>
      <c r="U357" s="555"/>
      <c r="V357" s="555"/>
      <c r="W357" s="555"/>
      <c r="X357" s="555"/>
      <c r="Y357" s="555"/>
      <c r="Z357" s="555"/>
      <c r="AA357" s="539"/>
      <c r="AB357" s="539"/>
      <c r="AC357" s="539"/>
    </row>
    <row r="358" spans="1:68" ht="27" customHeight="1" x14ac:dyDescent="0.25">
      <c r="A358" s="54" t="s">
        <v>567</v>
      </c>
      <c r="B358" s="54" t="s">
        <v>568</v>
      </c>
      <c r="C358" s="31">
        <v>4301051903</v>
      </c>
      <c r="D358" s="558">
        <v>4607091383928</v>
      </c>
      <c r="E358" s="559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570</v>
      </c>
      <c r="B359" s="54" t="s">
        <v>571</v>
      </c>
      <c r="C359" s="31">
        <v>4301051897</v>
      </c>
      <c r="D359" s="558">
        <v>4607091384260</v>
      </c>
      <c r="E359" s="559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4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5"/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6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60" t="s">
        <v>165</v>
      </c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5"/>
      <c r="P362" s="555"/>
      <c r="Q362" s="555"/>
      <c r="R362" s="555"/>
      <c r="S362" s="555"/>
      <c r="T362" s="555"/>
      <c r="U362" s="555"/>
      <c r="V362" s="555"/>
      <c r="W362" s="555"/>
      <c r="X362" s="555"/>
      <c r="Y362" s="555"/>
      <c r="Z362" s="555"/>
      <c r="AA362" s="539"/>
      <c r="AB362" s="539"/>
      <c r="AC362" s="539"/>
    </row>
    <row r="363" spans="1:68" ht="16.5" customHeight="1" x14ac:dyDescent="0.25">
      <c r="A363" s="54" t="s">
        <v>573</v>
      </c>
      <c r="B363" s="54" t="s">
        <v>574</v>
      </c>
      <c r="C363" s="31">
        <v>4301060524</v>
      </c>
      <c r="D363" s="558">
        <v>4607091384673</v>
      </c>
      <c r="E363" s="559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4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5"/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6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93" t="s">
        <v>577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8"/>
      <c r="AB366" s="538"/>
      <c r="AC366" s="538"/>
    </row>
    <row r="367" spans="1:68" ht="14.25" customHeight="1" x14ac:dyDescent="0.25">
      <c r="A367" s="560" t="s">
        <v>103</v>
      </c>
      <c r="B367" s="555"/>
      <c r="C367" s="555"/>
      <c r="D367" s="555"/>
      <c r="E367" s="555"/>
      <c r="F367" s="555"/>
      <c r="G367" s="555"/>
      <c r="H367" s="555"/>
      <c r="I367" s="555"/>
      <c r="J367" s="555"/>
      <c r="K367" s="555"/>
      <c r="L367" s="555"/>
      <c r="M367" s="555"/>
      <c r="N367" s="555"/>
      <c r="O367" s="555"/>
      <c r="P367" s="555"/>
      <c r="Q367" s="555"/>
      <c r="R367" s="555"/>
      <c r="S367" s="555"/>
      <c r="T367" s="555"/>
      <c r="U367" s="555"/>
      <c r="V367" s="555"/>
      <c r="W367" s="555"/>
      <c r="X367" s="555"/>
      <c r="Y367" s="555"/>
      <c r="Z367" s="555"/>
      <c r="AA367" s="539"/>
      <c r="AB367" s="539"/>
      <c r="AC367" s="539"/>
    </row>
    <row r="368" spans="1:68" ht="37.5" customHeight="1" x14ac:dyDescent="0.25">
      <c r="A368" s="54" t="s">
        <v>578</v>
      </c>
      <c r="B368" s="54" t="s">
        <v>579</v>
      </c>
      <c r="C368" s="31">
        <v>4301011873</v>
      </c>
      <c r="D368" s="558">
        <v>4680115881907</v>
      </c>
      <c r="E368" s="559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4301011875</v>
      </c>
      <c r="D369" s="558">
        <v>4680115884885</v>
      </c>
      <c r="E369" s="559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58">
        <v>4680115884908</v>
      </c>
      <c r="E370" s="559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4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x14ac:dyDescent="0.2">
      <c r="A372" s="555"/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6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customHeight="1" x14ac:dyDescent="0.25">
      <c r="A373" s="560" t="s">
        <v>63</v>
      </c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5"/>
      <c r="P373" s="555"/>
      <c r="Q373" s="555"/>
      <c r="R373" s="555"/>
      <c r="S373" s="555"/>
      <c r="T373" s="555"/>
      <c r="U373" s="555"/>
      <c r="V373" s="555"/>
      <c r="W373" s="555"/>
      <c r="X373" s="555"/>
      <c r="Y373" s="555"/>
      <c r="Z373" s="555"/>
      <c r="AA373" s="539"/>
      <c r="AB373" s="539"/>
      <c r="AC373" s="539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58">
        <v>4607091384802</v>
      </c>
      <c r="E374" s="559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4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x14ac:dyDescent="0.2">
      <c r="A376" s="555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6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customHeight="1" x14ac:dyDescent="0.25">
      <c r="A377" s="560" t="s">
        <v>72</v>
      </c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5"/>
      <c r="P377" s="555"/>
      <c r="Q377" s="555"/>
      <c r="R377" s="555"/>
      <c r="S377" s="555"/>
      <c r="T377" s="555"/>
      <c r="U377" s="555"/>
      <c r="V377" s="555"/>
      <c r="W377" s="555"/>
      <c r="X377" s="555"/>
      <c r="Y377" s="555"/>
      <c r="Z377" s="555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8">
        <v>4607091384246</v>
      </c>
      <c r="E378" s="559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6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58">
        <v>4607091384253</v>
      </c>
      <c r="E379" s="559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4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x14ac:dyDescent="0.2">
      <c r="A381" s="555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6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14.25" customHeight="1" x14ac:dyDescent="0.25">
      <c r="A382" s="560" t="s">
        <v>165</v>
      </c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5"/>
      <c r="P382" s="555"/>
      <c r="Q382" s="555"/>
      <c r="R382" s="555"/>
      <c r="S382" s="555"/>
      <c r="T382" s="555"/>
      <c r="U382" s="555"/>
      <c r="V382" s="555"/>
      <c r="W382" s="555"/>
      <c r="X382" s="555"/>
      <c r="Y382" s="555"/>
      <c r="Z382" s="555"/>
      <c r="AA382" s="539"/>
      <c r="AB382" s="539"/>
      <c r="AC382" s="539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58">
        <v>4607091389357</v>
      </c>
      <c r="E383" s="559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4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x14ac:dyDescent="0.2">
      <c r="A385" s="555"/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6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customHeight="1" x14ac:dyDescent="0.2">
      <c r="A386" s="603" t="s">
        <v>597</v>
      </c>
      <c r="B386" s="604"/>
      <c r="C386" s="604"/>
      <c r="D386" s="604"/>
      <c r="E386" s="604"/>
      <c r="F386" s="604"/>
      <c r="G386" s="604"/>
      <c r="H386" s="604"/>
      <c r="I386" s="604"/>
      <c r="J386" s="604"/>
      <c r="K386" s="604"/>
      <c r="L386" s="604"/>
      <c r="M386" s="604"/>
      <c r="N386" s="604"/>
      <c r="O386" s="604"/>
      <c r="P386" s="604"/>
      <c r="Q386" s="604"/>
      <c r="R386" s="604"/>
      <c r="S386" s="604"/>
      <c r="T386" s="604"/>
      <c r="U386" s="604"/>
      <c r="V386" s="604"/>
      <c r="W386" s="604"/>
      <c r="X386" s="604"/>
      <c r="Y386" s="604"/>
      <c r="Z386" s="604"/>
      <c r="AA386" s="48"/>
      <c r="AB386" s="48"/>
      <c r="AC386" s="48"/>
    </row>
    <row r="387" spans="1:68" ht="16.5" customHeight="1" x14ac:dyDescent="0.25">
      <c r="A387" s="593" t="s">
        <v>598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8"/>
      <c r="AB387" s="538"/>
      <c r="AC387" s="538"/>
    </row>
    <row r="388" spans="1:68" ht="14.25" customHeight="1" x14ac:dyDescent="0.25">
      <c r="A388" s="560" t="s">
        <v>63</v>
      </c>
      <c r="B388" s="555"/>
      <c r="C388" s="555"/>
      <c r="D388" s="555"/>
      <c r="E388" s="555"/>
      <c r="F388" s="555"/>
      <c r="G388" s="555"/>
      <c r="H388" s="555"/>
      <c r="I388" s="555"/>
      <c r="J388" s="555"/>
      <c r="K388" s="555"/>
      <c r="L388" s="555"/>
      <c r="M388" s="555"/>
      <c r="N388" s="555"/>
      <c r="O388" s="555"/>
      <c r="P388" s="555"/>
      <c r="Q388" s="555"/>
      <c r="R388" s="555"/>
      <c r="S388" s="555"/>
      <c r="T388" s="555"/>
      <c r="U388" s="555"/>
      <c r="V388" s="555"/>
      <c r="W388" s="555"/>
      <c r="X388" s="555"/>
      <c r="Y388" s="555"/>
      <c r="Z388" s="555"/>
      <c r="AA388" s="539"/>
      <c r="AB388" s="539"/>
      <c r="AC388" s="539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58">
        <v>4680115886100</v>
      </c>
      <c r="E389" s="559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4301031406</v>
      </c>
      <c r="D390" s="558">
        <v>4680115886117</v>
      </c>
      <c r="E390" s="559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4301031382</v>
      </c>
      <c r="D391" s="558">
        <v>4680115886117</v>
      </c>
      <c r="E391" s="559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58">
        <v>4680115886124</v>
      </c>
      <c r="E392" s="559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58">
        <v>4680115883147</v>
      </c>
      <c r="E393" s="559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4301031361</v>
      </c>
      <c r="D394" s="558">
        <v>4607091389524</v>
      </c>
      <c r="E394" s="559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105</v>
      </c>
      <c r="Y394" s="544">
        <f t="shared" si="48"/>
        <v>105</v>
      </c>
      <c r="Z394" s="36">
        <f>IFERROR(IF(Y394=0,"",ROUNDUP(Y394/H394,0)*0.00502),"")</f>
        <v>0.251</v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111.5</v>
      </c>
      <c r="BN394" s="64">
        <f t="shared" si="50"/>
        <v>111.5</v>
      </c>
      <c r="BO394" s="64">
        <f t="shared" si="51"/>
        <v>0.21367521367521369</v>
      </c>
      <c r="BP394" s="64">
        <f t="shared" si="52"/>
        <v>0.21367521367521369</v>
      </c>
    </row>
    <row r="395" spans="1:68" ht="27" customHeight="1" x14ac:dyDescent="0.25">
      <c r="A395" s="54" t="s">
        <v>614</v>
      </c>
      <c r="B395" s="54" t="s">
        <v>615</v>
      </c>
      <c r="C395" s="31">
        <v>4301031364</v>
      </c>
      <c r="D395" s="558">
        <v>4680115883161</v>
      </c>
      <c r="E395" s="559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4301031358</v>
      </c>
      <c r="D396" s="558">
        <v>4607091389531</v>
      </c>
      <c r="E396" s="559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105</v>
      </c>
      <c r="Y396" s="544">
        <f t="shared" si="48"/>
        <v>105</v>
      </c>
      <c r="Z396" s="36">
        <f>IFERROR(IF(Y396=0,"",ROUNDUP(Y396/H396,0)*0.00502),"")</f>
        <v>0.251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111.5</v>
      </c>
      <c r="BN396" s="64">
        <f t="shared" si="50"/>
        <v>111.5</v>
      </c>
      <c r="BO396" s="64">
        <f t="shared" si="51"/>
        <v>0.21367521367521369</v>
      </c>
      <c r="BP396" s="64">
        <f t="shared" si="52"/>
        <v>0.21367521367521369</v>
      </c>
    </row>
    <row r="397" spans="1:68" ht="37.5" customHeight="1" x14ac:dyDescent="0.25">
      <c r="A397" s="54" t="s">
        <v>620</v>
      </c>
      <c r="B397" s="54" t="s">
        <v>621</v>
      </c>
      <c r="C397" s="31">
        <v>4301031360</v>
      </c>
      <c r="D397" s="558">
        <v>4607091384345</v>
      </c>
      <c r="E397" s="559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105</v>
      </c>
      <c r="Y397" s="544">
        <f t="shared" si="48"/>
        <v>105</v>
      </c>
      <c r="Z397" s="36">
        <f>IFERROR(IF(Y397=0,"",ROUNDUP(Y397/H397,0)*0.00502),"")</f>
        <v>0.251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111.5</v>
      </c>
      <c r="BN397" s="64">
        <f t="shared" si="50"/>
        <v>111.5</v>
      </c>
      <c r="BO397" s="64">
        <f t="shared" si="51"/>
        <v>0.21367521367521369</v>
      </c>
      <c r="BP397" s="64">
        <f t="shared" si="52"/>
        <v>0.21367521367521369</v>
      </c>
    </row>
    <row r="398" spans="1:68" x14ac:dyDescent="0.2">
      <c r="A398" s="554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150</v>
      </c>
      <c r="Y398" s="545">
        <f>IFERROR(Y389/H389,"0")+IFERROR(Y390/H390,"0")+IFERROR(Y391/H391,"0")+IFERROR(Y392/H392,"0")+IFERROR(Y393/H393,"0")+IFERROR(Y394/H394,"0")+IFERROR(Y395/H395,"0")+IFERROR(Y396/H396,"0")+IFERROR(Y397/H397,"0")</f>
        <v>150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0.753</v>
      </c>
      <c r="AA398" s="546"/>
      <c r="AB398" s="546"/>
      <c r="AC398" s="546"/>
    </row>
    <row r="399" spans="1:68" x14ac:dyDescent="0.2">
      <c r="A399" s="555"/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6"/>
      <c r="P399" s="563" t="s">
        <v>70</v>
      </c>
      <c r="Q399" s="564"/>
      <c r="R399" s="564"/>
      <c r="S399" s="564"/>
      <c r="T399" s="564"/>
      <c r="U399" s="564"/>
      <c r="V399" s="565"/>
      <c r="W399" s="37" t="s">
        <v>68</v>
      </c>
      <c r="X399" s="545">
        <f>IFERROR(SUM(X389:X397),"0")</f>
        <v>315</v>
      </c>
      <c r="Y399" s="545">
        <f>IFERROR(SUM(Y389:Y397),"0")</f>
        <v>315</v>
      </c>
      <c r="Z399" s="37"/>
      <c r="AA399" s="546"/>
      <c r="AB399" s="546"/>
      <c r="AC399" s="546"/>
    </row>
    <row r="400" spans="1:68" ht="14.25" customHeight="1" x14ac:dyDescent="0.25">
      <c r="A400" s="560" t="s">
        <v>72</v>
      </c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5"/>
      <c r="P400" s="555"/>
      <c r="Q400" s="555"/>
      <c r="R400" s="555"/>
      <c r="S400" s="555"/>
      <c r="T400" s="555"/>
      <c r="U400" s="555"/>
      <c r="V400" s="555"/>
      <c r="W400" s="555"/>
      <c r="X400" s="555"/>
      <c r="Y400" s="555"/>
      <c r="Z400" s="555"/>
      <c r="AA400" s="539"/>
      <c r="AB400" s="539"/>
      <c r="AC400" s="539"/>
    </row>
    <row r="401" spans="1:68" ht="27" customHeight="1" x14ac:dyDescent="0.25">
      <c r="A401" s="54" t="s">
        <v>622</v>
      </c>
      <c r="B401" s="54" t="s">
        <v>623</v>
      </c>
      <c r="C401" s="31">
        <v>4301051284</v>
      </c>
      <c r="D401" s="558">
        <v>4607091384352</v>
      </c>
      <c r="E401" s="559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180</v>
      </c>
      <c r="Y401" s="544">
        <f>IFERROR(IF(X401="",0,CEILING((X401/$H401),1)*$H401),"")</f>
        <v>180</v>
      </c>
      <c r="Z401" s="36">
        <f>IFERROR(IF(Y401=0,"",ROUNDUP(Y401/H401,0)*0.00902),"")</f>
        <v>0.67649999999999999</v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198.45</v>
      </c>
      <c r="BN401" s="64">
        <f>IFERROR(Y401*I401/H401,"0")</f>
        <v>198.45</v>
      </c>
      <c r="BO401" s="64">
        <f>IFERROR(1/J401*(X401/H401),"0")</f>
        <v>0.56818181818181823</v>
      </c>
      <c r="BP401" s="64">
        <f>IFERROR(1/J401*(Y401/H401),"0")</f>
        <v>0.56818181818181823</v>
      </c>
    </row>
    <row r="402" spans="1:68" ht="27" customHeight="1" x14ac:dyDescent="0.25">
      <c r="A402" s="54" t="s">
        <v>625</v>
      </c>
      <c r="B402" s="54" t="s">
        <v>626</v>
      </c>
      <c r="C402" s="31">
        <v>4301051431</v>
      </c>
      <c r="D402" s="558">
        <v>4607091389654</v>
      </c>
      <c r="E402" s="559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99</v>
      </c>
      <c r="Y402" s="544">
        <f>IFERROR(IF(X402="",0,CEILING((X402/$H402),1)*$H402),"")</f>
        <v>99</v>
      </c>
      <c r="Z402" s="36">
        <f>IFERROR(IF(Y402=0,"",ROUNDUP(Y402/H402,0)*0.00651),"")</f>
        <v>0.32550000000000001</v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111.9</v>
      </c>
      <c r="BN402" s="64">
        <f>IFERROR(Y402*I402/H402,"0")</f>
        <v>111.9</v>
      </c>
      <c r="BO402" s="64">
        <f>IFERROR(1/J402*(X402/H402),"0")</f>
        <v>0.27472527472527475</v>
      </c>
      <c r="BP402" s="64">
        <f>IFERROR(1/J402*(Y402/H402),"0")</f>
        <v>0.27472527472527475</v>
      </c>
    </row>
    <row r="403" spans="1:68" x14ac:dyDescent="0.2">
      <c r="A403" s="554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71</v>
      </c>
      <c r="X403" s="545">
        <f>IFERROR(X401/H401,"0")+IFERROR(X402/H402,"0")</f>
        <v>125</v>
      </c>
      <c r="Y403" s="545">
        <f>IFERROR(Y401/H401,"0")+IFERROR(Y402/H402,"0")</f>
        <v>125</v>
      </c>
      <c r="Z403" s="545">
        <f>IFERROR(IF(Z401="",0,Z401),"0")+IFERROR(IF(Z402="",0,Z402),"0")</f>
        <v>1.002</v>
      </c>
      <c r="AA403" s="546"/>
      <c r="AB403" s="546"/>
      <c r="AC403" s="546"/>
    </row>
    <row r="404" spans="1:68" x14ac:dyDescent="0.2">
      <c r="A404" s="555"/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6"/>
      <c r="P404" s="563" t="s">
        <v>70</v>
      </c>
      <c r="Q404" s="564"/>
      <c r="R404" s="564"/>
      <c r="S404" s="564"/>
      <c r="T404" s="564"/>
      <c r="U404" s="564"/>
      <c r="V404" s="565"/>
      <c r="W404" s="37" t="s">
        <v>68</v>
      </c>
      <c r="X404" s="545">
        <f>IFERROR(SUM(X401:X402),"0")</f>
        <v>279</v>
      </c>
      <c r="Y404" s="545">
        <f>IFERROR(SUM(Y401:Y402),"0")</f>
        <v>279</v>
      </c>
      <c r="Z404" s="37"/>
      <c r="AA404" s="546"/>
      <c r="AB404" s="546"/>
      <c r="AC404" s="546"/>
    </row>
    <row r="405" spans="1:68" ht="16.5" customHeight="1" x14ac:dyDescent="0.25">
      <c r="A405" s="593" t="s">
        <v>628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8"/>
      <c r="AB405" s="538"/>
      <c r="AC405" s="538"/>
    </row>
    <row r="406" spans="1:68" ht="14.25" customHeight="1" x14ac:dyDescent="0.25">
      <c r="A406" s="560" t="s">
        <v>135</v>
      </c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5"/>
      <c r="P406" s="555"/>
      <c r="Q406" s="555"/>
      <c r="R406" s="555"/>
      <c r="S406" s="555"/>
      <c r="T406" s="555"/>
      <c r="U406" s="555"/>
      <c r="V406" s="555"/>
      <c r="W406" s="555"/>
      <c r="X406" s="555"/>
      <c r="Y406" s="555"/>
      <c r="Z406" s="555"/>
      <c r="AA406" s="539"/>
      <c r="AB406" s="539"/>
      <c r="AC406" s="539"/>
    </row>
    <row r="407" spans="1:68" ht="27" customHeight="1" x14ac:dyDescent="0.25">
      <c r="A407" s="54" t="s">
        <v>629</v>
      </c>
      <c r="B407" s="54" t="s">
        <v>630</v>
      </c>
      <c r="C407" s="31">
        <v>4301020319</v>
      </c>
      <c r="D407" s="558">
        <v>4680115885240</v>
      </c>
      <c r="E407" s="559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4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5"/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6"/>
      <c r="P409" s="563" t="s">
        <v>70</v>
      </c>
      <c r="Q409" s="564"/>
      <c r="R409" s="564"/>
      <c r="S409" s="564"/>
      <c r="T409" s="564"/>
      <c r="U409" s="564"/>
      <c r="V409" s="565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60" t="s">
        <v>63</v>
      </c>
      <c r="B410" s="555"/>
      <c r="C410" s="555"/>
      <c r="D410" s="555"/>
      <c r="E410" s="555"/>
      <c r="F410" s="555"/>
      <c r="G410" s="555"/>
      <c r="H410" s="555"/>
      <c r="I410" s="555"/>
      <c r="J410" s="555"/>
      <c r="K410" s="555"/>
      <c r="L410" s="555"/>
      <c r="M410" s="555"/>
      <c r="N410" s="555"/>
      <c r="O410" s="555"/>
      <c r="P410" s="555"/>
      <c r="Q410" s="555"/>
      <c r="R410" s="555"/>
      <c r="S410" s="555"/>
      <c r="T410" s="555"/>
      <c r="U410" s="555"/>
      <c r="V410" s="555"/>
      <c r="W410" s="555"/>
      <c r="X410" s="555"/>
      <c r="Y410" s="555"/>
      <c r="Z410" s="555"/>
      <c r="AA410" s="539"/>
      <c r="AB410" s="539"/>
      <c r="AC410" s="539"/>
    </row>
    <row r="411" spans="1:68" ht="27" customHeight="1" x14ac:dyDescent="0.25">
      <c r="A411" s="54" t="s">
        <v>632</v>
      </c>
      <c r="B411" s="54" t="s">
        <v>633</v>
      </c>
      <c r="C411" s="31">
        <v>4301031403</v>
      </c>
      <c r="D411" s="558">
        <v>4680115886094</v>
      </c>
      <c r="E411" s="559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4301031363</v>
      </c>
      <c r="D412" s="558">
        <v>4607091389425</v>
      </c>
      <c r="E412" s="559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4301031373</v>
      </c>
      <c r="D413" s="558">
        <v>4680115880771</v>
      </c>
      <c r="E413" s="559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4301031359</v>
      </c>
      <c r="D414" s="558">
        <v>4607091389500</v>
      </c>
      <c r="E414" s="559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4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5"/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6"/>
      <c r="P416" s="563" t="s">
        <v>70</v>
      </c>
      <c r="Q416" s="564"/>
      <c r="R416" s="564"/>
      <c r="S416" s="564"/>
      <c r="T416" s="564"/>
      <c r="U416" s="564"/>
      <c r="V416" s="565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93" t="s">
        <v>643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8"/>
      <c r="AB417" s="538"/>
      <c r="AC417" s="538"/>
    </row>
    <row r="418" spans="1:68" ht="14.25" customHeight="1" x14ac:dyDescent="0.25">
      <c r="A418" s="560" t="s">
        <v>63</v>
      </c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5"/>
      <c r="P418" s="555"/>
      <c r="Q418" s="555"/>
      <c r="R418" s="555"/>
      <c r="S418" s="555"/>
      <c r="T418" s="555"/>
      <c r="U418" s="555"/>
      <c r="V418" s="555"/>
      <c r="W418" s="555"/>
      <c r="X418" s="555"/>
      <c r="Y418" s="555"/>
      <c r="Z418" s="555"/>
      <c r="AA418" s="539"/>
      <c r="AB418" s="539"/>
      <c r="AC418" s="539"/>
    </row>
    <row r="419" spans="1:68" ht="27" customHeight="1" x14ac:dyDescent="0.25">
      <c r="A419" s="54" t="s">
        <v>644</v>
      </c>
      <c r="B419" s="54" t="s">
        <v>645</v>
      </c>
      <c r="C419" s="31">
        <v>4301031347</v>
      </c>
      <c r="D419" s="558">
        <v>4680115885110</v>
      </c>
      <c r="E419" s="559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4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5"/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6"/>
      <c r="P421" s="563" t="s">
        <v>70</v>
      </c>
      <c r="Q421" s="564"/>
      <c r="R421" s="564"/>
      <c r="S421" s="564"/>
      <c r="T421" s="564"/>
      <c r="U421" s="564"/>
      <c r="V421" s="565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93" t="s">
        <v>647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8"/>
      <c r="AB422" s="538"/>
      <c r="AC422" s="538"/>
    </row>
    <row r="423" spans="1:68" ht="14.25" customHeight="1" x14ac:dyDescent="0.25">
      <c r="A423" s="560" t="s">
        <v>63</v>
      </c>
      <c r="B423" s="555"/>
      <c r="C423" s="555"/>
      <c r="D423" s="555"/>
      <c r="E423" s="555"/>
      <c r="F423" s="555"/>
      <c r="G423" s="555"/>
      <c r="H423" s="555"/>
      <c r="I423" s="555"/>
      <c r="J423" s="555"/>
      <c r="K423" s="555"/>
      <c r="L423" s="555"/>
      <c r="M423" s="555"/>
      <c r="N423" s="555"/>
      <c r="O423" s="555"/>
      <c r="P423" s="555"/>
      <c r="Q423" s="555"/>
      <c r="R423" s="555"/>
      <c r="S423" s="555"/>
      <c r="T423" s="555"/>
      <c r="U423" s="555"/>
      <c r="V423" s="555"/>
      <c r="W423" s="555"/>
      <c r="X423" s="555"/>
      <c r="Y423" s="555"/>
      <c r="Z423" s="555"/>
      <c r="AA423" s="539"/>
      <c r="AB423" s="539"/>
      <c r="AC423" s="539"/>
    </row>
    <row r="424" spans="1:68" ht="27" customHeight="1" x14ac:dyDescent="0.25">
      <c r="A424" s="54" t="s">
        <v>648</v>
      </c>
      <c r="B424" s="54" t="s">
        <v>649</v>
      </c>
      <c r="C424" s="31">
        <v>4301031261</v>
      </c>
      <c r="D424" s="558">
        <v>4680115885103</v>
      </c>
      <c r="E424" s="559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4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5"/>
      <c r="B426" s="555"/>
      <c r="C426" s="555"/>
      <c r="D426" s="555"/>
      <c r="E426" s="555"/>
      <c r="F426" s="555"/>
      <c r="G426" s="555"/>
      <c r="H426" s="555"/>
      <c r="I426" s="555"/>
      <c r="J426" s="555"/>
      <c r="K426" s="555"/>
      <c r="L426" s="555"/>
      <c r="M426" s="555"/>
      <c r="N426" s="555"/>
      <c r="O426" s="556"/>
      <c r="P426" s="563" t="s">
        <v>70</v>
      </c>
      <c r="Q426" s="564"/>
      <c r="R426" s="564"/>
      <c r="S426" s="564"/>
      <c r="T426" s="564"/>
      <c r="U426" s="564"/>
      <c r="V426" s="565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603" t="s">
        <v>651</v>
      </c>
      <c r="B427" s="604"/>
      <c r="C427" s="604"/>
      <c r="D427" s="604"/>
      <c r="E427" s="604"/>
      <c r="F427" s="604"/>
      <c r="G427" s="604"/>
      <c r="H427" s="604"/>
      <c r="I427" s="604"/>
      <c r="J427" s="604"/>
      <c r="K427" s="604"/>
      <c r="L427" s="604"/>
      <c r="M427" s="604"/>
      <c r="N427" s="604"/>
      <c r="O427" s="604"/>
      <c r="P427" s="604"/>
      <c r="Q427" s="604"/>
      <c r="R427" s="604"/>
      <c r="S427" s="604"/>
      <c r="T427" s="604"/>
      <c r="U427" s="604"/>
      <c r="V427" s="604"/>
      <c r="W427" s="604"/>
      <c r="X427" s="604"/>
      <c r="Y427" s="604"/>
      <c r="Z427" s="604"/>
      <c r="AA427" s="48"/>
      <c r="AB427" s="48"/>
      <c r="AC427" s="48"/>
    </row>
    <row r="428" spans="1:68" ht="16.5" customHeight="1" x14ac:dyDescent="0.25">
      <c r="A428" s="593" t="s">
        <v>651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8"/>
      <c r="AB428" s="538"/>
      <c r="AC428" s="538"/>
    </row>
    <row r="429" spans="1:68" ht="14.25" customHeight="1" x14ac:dyDescent="0.25">
      <c r="A429" s="560" t="s">
        <v>103</v>
      </c>
      <c r="B429" s="555"/>
      <c r="C429" s="555"/>
      <c r="D429" s="555"/>
      <c r="E429" s="555"/>
      <c r="F429" s="555"/>
      <c r="G429" s="555"/>
      <c r="H429" s="555"/>
      <c r="I429" s="555"/>
      <c r="J429" s="555"/>
      <c r="K429" s="555"/>
      <c r="L429" s="555"/>
      <c r="M429" s="555"/>
      <c r="N429" s="555"/>
      <c r="O429" s="555"/>
      <c r="P429" s="555"/>
      <c r="Q429" s="555"/>
      <c r="R429" s="555"/>
      <c r="S429" s="555"/>
      <c r="T429" s="555"/>
      <c r="U429" s="555"/>
      <c r="V429" s="555"/>
      <c r="W429" s="555"/>
      <c r="X429" s="555"/>
      <c r="Y429" s="555"/>
      <c r="Z429" s="555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8">
        <v>4607091389067</v>
      </c>
      <c r="E430" s="559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53">IFERROR(IF(X430="",0,CEILING((X430/$H430),1)*$H430),"")</f>
        <v>0</v>
      </c>
      <c r="Z430" s="36" t="str">
        <f t="shared" ref="Z430:Z435" si="54">IFERROR(IF(Y430=0,"",ROUNDUP(Y430/H430,0)*0.01196),"")</f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0</v>
      </c>
      <c r="BN430" s="64">
        <f t="shared" ref="BN430:BN440" si="56">IFERROR(Y430*I430/H430,"0")</f>
        <v>0</v>
      </c>
      <c r="BO430" s="64">
        <f t="shared" ref="BO430:BO440" si="57">IFERROR(1/J430*(X430/H430),"0")</f>
        <v>0</v>
      </c>
      <c r="BP430" s="64">
        <f t="shared" ref="BP430:BP440" si="58">IFERROR(1/J430*(Y430/H430),"0")</f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4301011961</v>
      </c>
      <c r="D431" s="558">
        <v>4680115885271</v>
      </c>
      <c r="E431" s="559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8">
        <v>4680115885226</v>
      </c>
      <c r="E432" s="559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53"/>
        <v>0</v>
      </c>
      <c r="Z432" s="36" t="str">
        <f t="shared" si="54"/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661</v>
      </c>
      <c r="B433" s="54" t="s">
        <v>662</v>
      </c>
      <c r="C433" s="31">
        <v>4301012145</v>
      </c>
      <c r="D433" s="558">
        <v>4607091383522</v>
      </c>
      <c r="E433" s="559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4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665</v>
      </c>
      <c r="B434" s="54" t="s">
        <v>666</v>
      </c>
      <c r="C434" s="31">
        <v>4301011774</v>
      </c>
      <c r="D434" s="558">
        <v>4680115884502</v>
      </c>
      <c r="E434" s="559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8">
        <v>4607091389104</v>
      </c>
      <c r="E435" s="559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0</v>
      </c>
      <c r="Y435" s="544">
        <f t="shared" si="53"/>
        <v>0</v>
      </c>
      <c r="Z435" s="36" t="str">
        <f t="shared" si="54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4301012125</v>
      </c>
      <c r="D436" s="558">
        <v>4680115886391</v>
      </c>
      <c r="E436" s="559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4301012035</v>
      </c>
      <c r="D437" s="558">
        <v>4680115880603</v>
      </c>
      <c r="E437" s="559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4301012036</v>
      </c>
      <c r="D438" s="558">
        <v>4680115882782</v>
      </c>
      <c r="E438" s="559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4301012050</v>
      </c>
      <c r="D439" s="558">
        <v>4680115885479</v>
      </c>
      <c r="E439" s="559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679</v>
      </c>
      <c r="B440" s="54" t="s">
        <v>680</v>
      </c>
      <c r="C440" s="31">
        <v>4301012034</v>
      </c>
      <c r="D440" s="558">
        <v>4607091389982</v>
      </c>
      <c r="E440" s="559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180</v>
      </c>
      <c r="Y440" s="544">
        <f t="shared" si="53"/>
        <v>182.4</v>
      </c>
      <c r="Z440" s="36">
        <f>IFERROR(IF(Y440=0,"",ROUNDUP(Y440/H440,0)*0.00937),"")</f>
        <v>0.35605999999999999</v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261</v>
      </c>
      <c r="BN440" s="64">
        <f t="shared" si="56"/>
        <v>264.48</v>
      </c>
      <c r="BO440" s="64">
        <f t="shared" si="57"/>
        <v>0.3125</v>
      </c>
      <c r="BP440" s="64">
        <f t="shared" si="58"/>
        <v>0.31666666666666665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37.5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38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0.35605999999999999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IFERROR(SUM(X430:X440),"0")</f>
        <v>180</v>
      </c>
      <c r="Y442" s="545">
        <f>IFERROR(SUM(Y430:Y440),"0")</f>
        <v>182.4</v>
      </c>
      <c r="Z442" s="37"/>
      <c r="AA442" s="546"/>
      <c r="AB442" s="546"/>
      <c r="AC442" s="546"/>
    </row>
    <row r="443" spans="1:68" ht="14.25" customHeight="1" x14ac:dyDescent="0.25">
      <c r="A443" s="560" t="s">
        <v>135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8">
        <v>4607091388930</v>
      </c>
      <c r="E444" s="559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0</v>
      </c>
      <c r="Y444" s="544">
        <f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customHeight="1" x14ac:dyDescent="0.25">
      <c r="A445" s="54" t="s">
        <v>684</v>
      </c>
      <c r="B445" s="54" t="s">
        <v>685</v>
      </c>
      <c r="C445" s="31">
        <v>4301020384</v>
      </c>
      <c r="D445" s="558">
        <v>4680115886407</v>
      </c>
      <c r="E445" s="559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4301020385</v>
      </c>
      <c r="D446" s="558">
        <v>4680115880054</v>
      </c>
      <c r="E446" s="559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0</v>
      </c>
      <c r="Y447" s="545">
        <f>IFERROR(Y444/H444,"0")+IFERROR(Y445/H445,"0")+IFERROR(Y446/H446,"0")</f>
        <v>0</v>
      </c>
      <c r="Z447" s="545">
        <f>IFERROR(IF(Z444="",0,Z444),"0")+IFERROR(IF(Z445="",0,Z445),"0")+IFERROR(IF(Z446="",0,Z446),"0")</f>
        <v>0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0</v>
      </c>
      <c r="Y448" s="545">
        <f>IFERROR(SUM(Y444:Y446),"0")</f>
        <v>0</v>
      </c>
      <c r="Z448" s="37"/>
      <c r="AA448" s="546"/>
      <c r="AB448" s="546"/>
      <c r="AC448" s="546"/>
    </row>
    <row r="449" spans="1:68" ht="14.25" customHeight="1" x14ac:dyDescent="0.25">
      <c r="A449" s="560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688</v>
      </c>
      <c r="B450" s="54" t="s">
        <v>689</v>
      </c>
      <c r="C450" s="31">
        <v>4301031349</v>
      </c>
      <c r="D450" s="558">
        <v>4680115883116</v>
      </c>
      <c r="E450" s="559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8">
        <v>4680115883093</v>
      </c>
      <c r="E451" s="559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9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0</v>
      </c>
      <c r="BN451" s="64">
        <f t="shared" si="61"/>
        <v>0</v>
      </c>
      <c r="BO451" s="64">
        <f t="shared" si="62"/>
        <v>0</v>
      </c>
      <c r="BP451" s="64">
        <f t="shared" si="63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8">
        <v>4680115883109</v>
      </c>
      <c r="E452" s="559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9"/>
        <v>0</v>
      </c>
      <c r="Z452" s="36" t="str">
        <f>IFERROR(IF(Y452=0,"",ROUNDUP(Y452/H452,0)*0.01196),"")</f>
        <v/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0</v>
      </c>
      <c r="BN452" s="64">
        <f t="shared" si="61"/>
        <v>0</v>
      </c>
      <c r="BO452" s="64">
        <f t="shared" si="62"/>
        <v>0</v>
      </c>
      <c r="BP452" s="64">
        <f t="shared" si="6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4301031419</v>
      </c>
      <c r="D453" s="558">
        <v>4680115882072</v>
      </c>
      <c r="E453" s="559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4301031418</v>
      </c>
      <c r="D454" s="558">
        <v>4680115882102</v>
      </c>
      <c r="E454" s="559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4301031417</v>
      </c>
      <c r="D455" s="558">
        <v>4680115882096</v>
      </c>
      <c r="E455" s="559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0</v>
      </c>
      <c r="Y456" s="545">
        <f>IFERROR(Y450/H450,"0")+IFERROR(Y451/H451,"0")+IFERROR(Y452/H452,"0")+IFERROR(Y453/H453,"0")+IFERROR(Y454/H454,"0")+IFERROR(Y455/H455,"0")</f>
        <v>0</v>
      </c>
      <c r="Z456" s="545">
        <f>IFERROR(IF(Z450="",0,Z450),"0")+IFERROR(IF(Z451="",0,Z451),"0")+IFERROR(IF(Z452="",0,Z452),"0")+IFERROR(IF(Z453="",0,Z453),"0")+IFERROR(IF(Z454="",0,Z454),"0")+IFERROR(IF(Z455="",0,Z455),"0")</f>
        <v>0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0</v>
      </c>
      <c r="Y457" s="545">
        <f>IFERROR(SUM(Y450:Y455),"0")</f>
        <v>0</v>
      </c>
      <c r="Z457" s="37"/>
      <c r="AA457" s="546"/>
      <c r="AB457" s="546"/>
      <c r="AC457" s="546"/>
    </row>
    <row r="458" spans="1:68" ht="14.25" customHeight="1" x14ac:dyDescent="0.25">
      <c r="A458" s="560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customHeight="1" x14ac:dyDescent="0.25">
      <c r="A459" s="54" t="s">
        <v>703</v>
      </c>
      <c r="B459" s="54" t="s">
        <v>704</v>
      </c>
      <c r="C459" s="31">
        <v>4301051232</v>
      </c>
      <c r="D459" s="558">
        <v>4607091383409</v>
      </c>
      <c r="E459" s="559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706</v>
      </c>
      <c r="B460" s="54" t="s">
        <v>707</v>
      </c>
      <c r="C460" s="31">
        <v>4301051233</v>
      </c>
      <c r="D460" s="558">
        <v>4607091383416</v>
      </c>
      <c r="E460" s="559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4301051064</v>
      </c>
      <c r="D461" s="558">
        <v>4680115883536</v>
      </c>
      <c r="E461" s="559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3" t="s">
        <v>712</v>
      </c>
      <c r="B464" s="604"/>
      <c r="C464" s="604"/>
      <c r="D464" s="604"/>
      <c r="E464" s="604"/>
      <c r="F464" s="604"/>
      <c r="G464" s="604"/>
      <c r="H464" s="604"/>
      <c r="I464" s="604"/>
      <c r="J464" s="604"/>
      <c r="K464" s="604"/>
      <c r="L464" s="604"/>
      <c r="M464" s="604"/>
      <c r="N464" s="604"/>
      <c r="O464" s="604"/>
      <c r="P464" s="604"/>
      <c r="Q464" s="604"/>
      <c r="R464" s="604"/>
      <c r="S464" s="604"/>
      <c r="T464" s="604"/>
      <c r="U464" s="604"/>
      <c r="V464" s="604"/>
      <c r="W464" s="604"/>
      <c r="X464" s="604"/>
      <c r="Y464" s="604"/>
      <c r="Z464" s="604"/>
      <c r="AA464" s="48"/>
      <c r="AB464" s="48"/>
      <c r="AC464" s="48"/>
    </row>
    <row r="465" spans="1:68" ht="16.5" customHeight="1" x14ac:dyDescent="0.25">
      <c r="A465" s="593" t="s">
        <v>712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customHeight="1" x14ac:dyDescent="0.25">
      <c r="A466" s="560" t="s">
        <v>103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4301011763</v>
      </c>
      <c r="D467" s="558">
        <v>4640242181011</v>
      </c>
      <c r="E467" s="559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4301011585</v>
      </c>
      <c r="D468" s="558">
        <v>4640242180441</v>
      </c>
      <c r="E468" s="559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8">
        <v>4640242180564</v>
      </c>
      <c r="E469" s="559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7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4301011764</v>
      </c>
      <c r="D470" s="558">
        <v>4640242181189</v>
      </c>
      <c r="E470" s="559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60" t="s">
        <v>135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customHeight="1" x14ac:dyDescent="0.25">
      <c r="A474" s="54" t="s">
        <v>724</v>
      </c>
      <c r="B474" s="54" t="s">
        <v>725</v>
      </c>
      <c r="C474" s="31">
        <v>4301020400</v>
      </c>
      <c r="D474" s="558">
        <v>4640242180519</v>
      </c>
      <c r="E474" s="559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4301020260</v>
      </c>
      <c r="D475" s="558">
        <v>4640242180526</v>
      </c>
      <c r="E475" s="559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6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4301020295</v>
      </c>
      <c r="D476" s="558">
        <v>4640242181363</v>
      </c>
      <c r="E476" s="559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1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60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customHeight="1" x14ac:dyDescent="0.25">
      <c r="A480" s="54" t="s">
        <v>734</v>
      </c>
      <c r="B480" s="54" t="s">
        <v>735</v>
      </c>
      <c r="C480" s="31">
        <v>4301031280</v>
      </c>
      <c r="D480" s="558">
        <v>4640242180816</v>
      </c>
      <c r="E480" s="559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737</v>
      </c>
      <c r="B481" s="54" t="s">
        <v>738</v>
      </c>
      <c r="C481" s="31">
        <v>4301031244</v>
      </c>
      <c r="D481" s="558">
        <v>4640242180595</v>
      </c>
      <c r="E481" s="559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60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8">
        <v>4640242180533</v>
      </c>
      <c r="E485" s="559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60" t="s">
        <v>165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customHeight="1" x14ac:dyDescent="0.25">
      <c r="A489" s="54" t="s">
        <v>743</v>
      </c>
      <c r="B489" s="54" t="s">
        <v>744</v>
      </c>
      <c r="C489" s="31">
        <v>4301060491</v>
      </c>
      <c r="D489" s="558">
        <v>4640242180120</v>
      </c>
      <c r="E489" s="559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746</v>
      </c>
      <c r="B490" s="54" t="s">
        <v>747</v>
      </c>
      <c r="C490" s="31">
        <v>4301060493</v>
      </c>
      <c r="D490" s="558">
        <v>4640242180137</v>
      </c>
      <c r="E490" s="559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93" t="s">
        <v>749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customHeight="1" x14ac:dyDescent="0.25">
      <c r="A494" s="560" t="s">
        <v>135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customHeight="1" x14ac:dyDescent="0.25">
      <c r="A495" s="54" t="s">
        <v>750</v>
      </c>
      <c r="B495" s="54" t="s">
        <v>751</v>
      </c>
      <c r="C495" s="31">
        <v>4301020314</v>
      </c>
      <c r="D495" s="558">
        <v>4640242180090</v>
      </c>
      <c r="E495" s="559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81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9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05"/>
      <c r="P498" s="599" t="s">
        <v>754</v>
      </c>
      <c r="Q498" s="600"/>
      <c r="R498" s="600"/>
      <c r="S498" s="600"/>
      <c r="T498" s="600"/>
      <c r="U498" s="600"/>
      <c r="V498" s="601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3885.4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3901.8199999999997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05"/>
      <c r="P499" s="599" t="s">
        <v>755</v>
      </c>
      <c r="Q499" s="600"/>
      <c r="R499" s="600"/>
      <c r="S499" s="600"/>
      <c r="T499" s="600"/>
      <c r="U499" s="600"/>
      <c r="V499" s="601"/>
      <c r="W499" s="37" t="s">
        <v>68</v>
      </c>
      <c r="X499" s="545">
        <f>IFERROR(SUM(BM22:BM495),"0")</f>
        <v>4353.4000000000015</v>
      </c>
      <c r="Y499" s="545">
        <f>IFERROR(SUM(BN22:BN495),"0")</f>
        <v>4372.66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05"/>
      <c r="P500" s="599" t="s">
        <v>756</v>
      </c>
      <c r="Q500" s="600"/>
      <c r="R500" s="600"/>
      <c r="S500" s="600"/>
      <c r="T500" s="600"/>
      <c r="U500" s="600"/>
      <c r="V500" s="601"/>
      <c r="W500" s="37" t="s">
        <v>757</v>
      </c>
      <c r="X500" s="38">
        <f>ROUNDUP(SUM(BO22:BO495),0)</f>
        <v>10</v>
      </c>
      <c r="Y500" s="38">
        <f>ROUNDUP(SUM(BP22:BP495),0)</f>
        <v>10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05"/>
      <c r="P501" s="599" t="s">
        <v>758</v>
      </c>
      <c r="Q501" s="600"/>
      <c r="R501" s="600"/>
      <c r="S501" s="600"/>
      <c r="T501" s="600"/>
      <c r="U501" s="600"/>
      <c r="V501" s="601"/>
      <c r="W501" s="37" t="s">
        <v>68</v>
      </c>
      <c r="X501" s="545">
        <f>GrossWeightTotal+PalletQtyTotal*25</f>
        <v>4603.4000000000015</v>
      </c>
      <c r="Y501" s="545">
        <f>GrossWeightTotalR+PalletQtyTotalR*25</f>
        <v>4622.66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05"/>
      <c r="P502" s="599" t="s">
        <v>759</v>
      </c>
      <c r="Q502" s="600"/>
      <c r="R502" s="600"/>
      <c r="S502" s="600"/>
      <c r="T502" s="600"/>
      <c r="U502" s="600"/>
      <c r="V502" s="601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1523.1666666666665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1530</v>
      </c>
      <c r="Z502" s="37"/>
      <c r="AA502" s="546"/>
      <c r="AB502" s="546"/>
      <c r="AC502" s="546"/>
    </row>
    <row r="503" spans="1:32" ht="14.25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05"/>
      <c r="P503" s="599" t="s">
        <v>760</v>
      </c>
      <c r="Q503" s="600"/>
      <c r="R503" s="600"/>
      <c r="S503" s="600"/>
      <c r="T503" s="600"/>
      <c r="U503" s="600"/>
      <c r="V503" s="601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10.771470000000001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69" t="s">
        <v>101</v>
      </c>
      <c r="D505" s="624"/>
      <c r="E505" s="624"/>
      <c r="F505" s="624"/>
      <c r="G505" s="624"/>
      <c r="H505" s="625"/>
      <c r="I505" s="569" t="s">
        <v>253</v>
      </c>
      <c r="J505" s="624"/>
      <c r="K505" s="624"/>
      <c r="L505" s="624"/>
      <c r="M505" s="624"/>
      <c r="N505" s="624"/>
      <c r="O505" s="624"/>
      <c r="P505" s="624"/>
      <c r="Q505" s="624"/>
      <c r="R505" s="624"/>
      <c r="S505" s="625"/>
      <c r="T505" s="569" t="s">
        <v>541</v>
      </c>
      <c r="U505" s="625"/>
      <c r="V505" s="569" t="s">
        <v>597</v>
      </c>
      <c r="W505" s="624"/>
      <c r="X505" s="624"/>
      <c r="Y505" s="625"/>
      <c r="Z505" s="540" t="s">
        <v>651</v>
      </c>
      <c r="AA505" s="569" t="s">
        <v>712</v>
      </c>
      <c r="AB505" s="625"/>
      <c r="AC505" s="52"/>
      <c r="AF505" s="541"/>
    </row>
    <row r="506" spans="1:32" ht="14.25" customHeight="1" thickTop="1" x14ac:dyDescent="0.2">
      <c r="A506" s="739" t="s">
        <v>763</v>
      </c>
      <c r="B506" s="569" t="s">
        <v>62</v>
      </c>
      <c r="C506" s="569" t="s">
        <v>102</v>
      </c>
      <c r="D506" s="569" t="s">
        <v>117</v>
      </c>
      <c r="E506" s="569" t="s">
        <v>172</v>
      </c>
      <c r="F506" s="569" t="s">
        <v>192</v>
      </c>
      <c r="G506" s="569" t="s">
        <v>225</v>
      </c>
      <c r="H506" s="569" t="s">
        <v>101</v>
      </c>
      <c r="I506" s="569" t="s">
        <v>254</v>
      </c>
      <c r="J506" s="569" t="s">
        <v>294</v>
      </c>
      <c r="K506" s="569" t="s">
        <v>354</v>
      </c>
      <c r="L506" s="569" t="s">
        <v>397</v>
      </c>
      <c r="M506" s="569" t="s">
        <v>413</v>
      </c>
      <c r="N506" s="541"/>
      <c r="O506" s="569" t="s">
        <v>427</v>
      </c>
      <c r="P506" s="569" t="s">
        <v>437</v>
      </c>
      <c r="Q506" s="569" t="s">
        <v>444</v>
      </c>
      <c r="R506" s="569" t="s">
        <v>449</v>
      </c>
      <c r="S506" s="569" t="s">
        <v>531</v>
      </c>
      <c r="T506" s="569" t="s">
        <v>542</v>
      </c>
      <c r="U506" s="569" t="s">
        <v>577</v>
      </c>
      <c r="V506" s="569" t="s">
        <v>598</v>
      </c>
      <c r="W506" s="569" t="s">
        <v>628</v>
      </c>
      <c r="X506" s="569" t="s">
        <v>643</v>
      </c>
      <c r="Y506" s="569" t="s">
        <v>647</v>
      </c>
      <c r="Z506" s="569" t="s">
        <v>651</v>
      </c>
      <c r="AA506" s="569" t="s">
        <v>712</v>
      </c>
      <c r="AB506" s="569" t="s">
        <v>749</v>
      </c>
      <c r="AC506" s="52"/>
      <c r="AF506" s="541"/>
    </row>
    <row r="507" spans="1:32" ht="13.5" customHeight="1" thickBot="1" x14ac:dyDescent="0.25">
      <c r="A507" s="740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120.60000000000001</v>
      </c>
      <c r="C508" s="46">
        <f>IFERROR(Y41*1,"0")+IFERROR(Y42*1,"0")+IFERROR(Y43*1,"0")+IFERROR(Y47*1,"0")</f>
        <v>246.2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444.90000000000003</v>
      </c>
      <c r="E508" s="46">
        <f>IFERROR(Y87*1,"0")+IFERROR(Y88*1,"0")+IFERROR(Y89*1,"0")+IFERROR(Y93*1,"0")+IFERROR(Y94*1,"0")+IFERROR(Y95*1,"0")+IFERROR(Y96*1,"0")</f>
        <v>0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232.92000000000002</v>
      </c>
      <c r="G508" s="46">
        <f>IFERROR(Y127*1,"0")+IFERROR(Y128*1,"0")+IFERROR(Y132*1,"0")+IFERROR(Y133*1,"0")+IFERROR(Y137*1,"0")+IFERROR(Y138*1,"0")</f>
        <v>0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302.39999999999998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300</v>
      </c>
      <c r="L508" s="46">
        <f>IFERROR(Y250*1,"0")+IFERROR(Y251*1,"0")+IFERROR(Y252*1,"0")+IFERROR(Y253*1,"0")+IFERROR(Y254*1,"0")</f>
        <v>160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261.60000000000002</v>
      </c>
      <c r="P508" s="46">
        <f>IFERROR(Y274*1,"0")+IFERROR(Y278*1,"0")</f>
        <v>169.20000000000002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353</v>
      </c>
      <c r="S508" s="46">
        <f>IFERROR(Y335*1,"0")+IFERROR(Y336*1,"0")+IFERROR(Y337*1,"0")</f>
        <v>264.60000000000002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270</v>
      </c>
      <c r="U508" s="46">
        <f>IFERROR(Y368*1,"0")+IFERROR(Y369*1,"0")+IFERROR(Y370*1,"0")+IFERROR(Y374*1,"0")+IFERROR(Y378*1,"0")+IFERROR(Y379*1,"0")+IFERROR(Y383*1,"0")</f>
        <v>0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594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182.4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101:T101"/>
    <mergeCell ref="A255:O256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26:T26"/>
    <mergeCell ref="P324:T324"/>
    <mergeCell ref="A441:O442"/>
    <mergeCell ref="A270:O271"/>
    <mergeCell ref="A92:Z92"/>
    <mergeCell ref="P338:V338"/>
    <mergeCell ref="P71:V71"/>
    <mergeCell ref="P313:V313"/>
    <mergeCell ref="P202:V20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A19:Z19"/>
    <mergeCell ref="P310:T310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P450:T450"/>
    <mergeCell ref="P15:T16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P43:T43"/>
    <mergeCell ref="P65:V65"/>
    <mergeCell ref="D74:E74"/>
    <mergeCell ref="P87:T87"/>
    <mergeCell ref="D335:E335"/>
    <mergeCell ref="A203:Z203"/>
    <mergeCell ref="A375:O376"/>
    <mergeCell ref="P245:T245"/>
    <mergeCell ref="D68:E68"/>
    <mergeCell ref="D188:E188"/>
    <mergeCell ref="D424:E424"/>
    <mergeCell ref="A5:C5"/>
    <mergeCell ref="A237:Z237"/>
    <mergeCell ref="A473:Z473"/>
    <mergeCell ref="P64:V64"/>
    <mergeCell ref="P135:V135"/>
    <mergeCell ref="P191:V191"/>
    <mergeCell ref="A187:Z187"/>
    <mergeCell ref="A423:Z423"/>
    <mergeCell ref="P420:V420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230:E230"/>
    <mergeCell ref="D168:E168"/>
    <mergeCell ref="P137:T137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Z506:Z507"/>
    <mergeCell ref="P409:V409"/>
    <mergeCell ref="A405:Z405"/>
    <mergeCell ref="D82:E82"/>
    <mergeCell ref="A482:O483"/>
    <mergeCell ref="A403:O404"/>
    <mergeCell ref="P481:T481"/>
    <mergeCell ref="P139:V139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P462:V462"/>
    <mergeCell ref="A287:Z287"/>
    <mergeCell ref="A281:Z281"/>
    <mergeCell ref="P399:V399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P474:T474"/>
    <mergeCell ref="D224:E224"/>
    <mergeCell ref="A398:O399"/>
    <mergeCell ref="P401:T401"/>
    <mergeCell ref="F506:F507"/>
    <mergeCell ref="P476:T476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P407:T407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C506:C507"/>
    <mergeCell ref="A387:Z387"/>
    <mergeCell ref="D470:E470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373:Z373"/>
    <mergeCell ref="P91:V91"/>
    <mergeCell ref="P394:T394"/>
    <mergeCell ref="A380:O381"/>
    <mergeCell ref="D315:E315"/>
    <mergeCell ref="D144:E144"/>
    <mergeCell ref="D302:E302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Q506:Q507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2025-09-26T07:20:48Z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