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A576D5E9-0A44-4E69-AD59-17763C547B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Y529" i="1"/>
  <c r="X529" i="1"/>
  <c r="BP528" i="1"/>
  <c r="BO528" i="1"/>
  <c r="BN528" i="1"/>
  <c r="BM528" i="1"/>
  <c r="Z528" i="1"/>
  <c r="Y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Z529" i="1" s="1"/>
  <c r="Y525" i="1"/>
  <c r="Y530" i="1" s="1"/>
  <c r="X523" i="1"/>
  <c r="X522" i="1"/>
  <c r="BO521" i="1"/>
  <c r="BM521" i="1"/>
  <c r="Y521" i="1"/>
  <c r="BO520" i="1"/>
  <c r="BM520" i="1"/>
  <c r="Y520" i="1"/>
  <c r="X518" i="1"/>
  <c r="Y517" i="1"/>
  <c r="X517" i="1"/>
  <c r="BP516" i="1"/>
  <c r="BO516" i="1"/>
  <c r="BN516" i="1"/>
  <c r="BM516" i="1"/>
  <c r="Z516" i="1"/>
  <c r="Y516" i="1"/>
  <c r="BP515" i="1"/>
  <c r="BO515" i="1"/>
  <c r="BN515" i="1"/>
  <c r="BM515" i="1"/>
  <c r="Z515" i="1"/>
  <c r="Z517" i="1" s="1"/>
  <c r="Y515" i="1"/>
  <c r="Y518" i="1" s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P484" i="1"/>
  <c r="BP483" i="1"/>
  <c r="BO483" i="1"/>
  <c r="BN483" i="1"/>
  <c r="BM483" i="1"/>
  <c r="Z483" i="1"/>
  <c r="Y483" i="1"/>
  <c r="P483" i="1"/>
  <c r="BO482" i="1"/>
  <c r="BM482" i="1"/>
  <c r="Y482" i="1"/>
  <c r="P482" i="1"/>
  <c r="BP481" i="1"/>
  <c r="BO481" i="1"/>
  <c r="BN481" i="1"/>
  <c r="BM481" i="1"/>
  <c r="Z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Y476" i="1"/>
  <c r="X476" i="1"/>
  <c r="BP475" i="1"/>
  <c r="BO475" i="1"/>
  <c r="BN475" i="1"/>
  <c r="BM475" i="1"/>
  <c r="Z475" i="1"/>
  <c r="Y475" i="1"/>
  <c r="P475" i="1"/>
  <c r="BO474" i="1"/>
  <c r="BM474" i="1"/>
  <c r="Y474" i="1"/>
  <c r="P474" i="1"/>
  <c r="BP473" i="1"/>
  <c r="BO473" i="1"/>
  <c r="BN473" i="1"/>
  <c r="BM473" i="1"/>
  <c r="Z473" i="1"/>
  <c r="Y473" i="1"/>
  <c r="Y477" i="1" s="1"/>
  <c r="P473" i="1"/>
  <c r="X471" i="1"/>
  <c r="X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N466" i="1"/>
  <c r="BM466" i="1"/>
  <c r="Z466" i="1"/>
  <c r="Y466" i="1"/>
  <c r="BP466" i="1" s="1"/>
  <c r="P466" i="1"/>
  <c r="BO465" i="1"/>
  <c r="BM465" i="1"/>
  <c r="Y465" i="1"/>
  <c r="BP465" i="1" s="1"/>
  <c r="P465" i="1"/>
  <c r="BP464" i="1"/>
  <c r="BO464" i="1"/>
  <c r="BN464" i="1"/>
  <c r="BM464" i="1"/>
  <c r="Z464" i="1"/>
  <c r="Y464" i="1"/>
  <c r="P464" i="1"/>
  <c r="BO463" i="1"/>
  <c r="BM463" i="1"/>
  <c r="Y463" i="1"/>
  <c r="BP463" i="1" s="1"/>
  <c r="P463" i="1"/>
  <c r="BP462" i="1"/>
  <c r="BO462" i="1"/>
  <c r="BN462" i="1"/>
  <c r="BM462" i="1"/>
  <c r="Z462" i="1"/>
  <c r="Y462" i="1"/>
  <c r="P462" i="1"/>
  <c r="BO461" i="1"/>
  <c r="BM461" i="1"/>
  <c r="Y461" i="1"/>
  <c r="BP461" i="1" s="1"/>
  <c r="P461" i="1"/>
  <c r="BP460" i="1"/>
  <c r="BO460" i="1"/>
  <c r="BN460" i="1"/>
  <c r="BM460" i="1"/>
  <c r="Z460" i="1"/>
  <c r="Y460" i="1"/>
  <c r="P460" i="1"/>
  <c r="BO459" i="1"/>
  <c r="BM459" i="1"/>
  <c r="Y459" i="1"/>
  <c r="BP459" i="1" s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3" i="1"/>
  <c r="X452" i="1"/>
  <c r="BO451" i="1"/>
  <c r="BM451" i="1"/>
  <c r="Y451" i="1"/>
  <c r="Y452" i="1" s="1"/>
  <c r="P451" i="1"/>
  <c r="X448" i="1"/>
  <c r="X447" i="1"/>
  <c r="BO446" i="1"/>
  <c r="BM446" i="1"/>
  <c r="Y446" i="1"/>
  <c r="Z546" i="1" s="1"/>
  <c r="P446" i="1"/>
  <c r="X443" i="1"/>
  <c r="X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BO439" i="1"/>
  <c r="BM439" i="1"/>
  <c r="Y439" i="1"/>
  <c r="BP439" i="1" s="1"/>
  <c r="P439" i="1"/>
  <c r="BP438" i="1"/>
  <c r="BO438" i="1"/>
  <c r="BN438" i="1"/>
  <c r="BM438" i="1"/>
  <c r="Z438" i="1"/>
  <c r="Y438" i="1"/>
  <c r="Y442" i="1" s="1"/>
  <c r="P438" i="1"/>
  <c r="X436" i="1"/>
  <c r="X435" i="1"/>
  <c r="BP434" i="1"/>
  <c r="BO434" i="1"/>
  <c r="BN434" i="1"/>
  <c r="BM434" i="1"/>
  <c r="Z434" i="1"/>
  <c r="Y434" i="1"/>
  <c r="P434" i="1"/>
  <c r="BO433" i="1"/>
  <c r="BM433" i="1"/>
  <c r="Y433" i="1"/>
  <c r="Y546" i="1" s="1"/>
  <c r="P433" i="1"/>
  <c r="X430" i="1"/>
  <c r="X429" i="1"/>
  <c r="BO428" i="1"/>
  <c r="BM428" i="1"/>
  <c r="Y428" i="1"/>
  <c r="BP428" i="1" s="1"/>
  <c r="P428" i="1"/>
  <c r="BP427" i="1"/>
  <c r="BO427" i="1"/>
  <c r="BN427" i="1"/>
  <c r="BM427" i="1"/>
  <c r="Z427" i="1"/>
  <c r="Y427" i="1"/>
  <c r="Y429" i="1" s="1"/>
  <c r="P427" i="1"/>
  <c r="X425" i="1"/>
  <c r="X424" i="1"/>
  <c r="BP423" i="1"/>
  <c r="BO423" i="1"/>
  <c r="BN423" i="1"/>
  <c r="BM423" i="1"/>
  <c r="Z423" i="1"/>
  <c r="Y423" i="1"/>
  <c r="P423" i="1"/>
  <c r="BO422" i="1"/>
  <c r="BM422" i="1"/>
  <c r="Y422" i="1"/>
  <c r="BP422" i="1" s="1"/>
  <c r="P422" i="1"/>
  <c r="BP421" i="1"/>
  <c r="BO421" i="1"/>
  <c r="BN421" i="1"/>
  <c r="BM421" i="1"/>
  <c r="Z421" i="1"/>
  <c r="Y421" i="1"/>
  <c r="P421" i="1"/>
  <c r="BO420" i="1"/>
  <c r="BM420" i="1"/>
  <c r="Y420" i="1"/>
  <c r="BP420" i="1" s="1"/>
  <c r="P420" i="1"/>
  <c r="BP419" i="1"/>
  <c r="BO419" i="1"/>
  <c r="BN419" i="1"/>
  <c r="BM419" i="1"/>
  <c r="Z419" i="1"/>
  <c r="Y419" i="1"/>
  <c r="P419" i="1"/>
  <c r="BO418" i="1"/>
  <c r="BM418" i="1"/>
  <c r="Y418" i="1"/>
  <c r="BP418" i="1" s="1"/>
  <c r="P418" i="1"/>
  <c r="BP417" i="1"/>
  <c r="BO417" i="1"/>
  <c r="BN417" i="1"/>
  <c r="BM417" i="1"/>
  <c r="Z417" i="1"/>
  <c r="Y417" i="1"/>
  <c r="P417" i="1"/>
  <c r="BO416" i="1"/>
  <c r="BM416" i="1"/>
  <c r="Y416" i="1"/>
  <c r="BP416" i="1" s="1"/>
  <c r="P416" i="1"/>
  <c r="BP415" i="1"/>
  <c r="BO415" i="1"/>
  <c r="BN415" i="1"/>
  <c r="BM415" i="1"/>
  <c r="Z415" i="1"/>
  <c r="Y415" i="1"/>
  <c r="P415" i="1"/>
  <c r="BO414" i="1"/>
  <c r="BM414" i="1"/>
  <c r="Y414" i="1"/>
  <c r="X546" i="1" s="1"/>
  <c r="P414" i="1"/>
  <c r="X410" i="1"/>
  <c r="X409" i="1"/>
  <c r="BO408" i="1"/>
  <c r="BM408" i="1"/>
  <c r="Y408" i="1"/>
  <c r="Y409" i="1" s="1"/>
  <c r="P408" i="1"/>
  <c r="X406" i="1"/>
  <c r="X405" i="1"/>
  <c r="BO404" i="1"/>
  <c r="BM404" i="1"/>
  <c r="Y404" i="1"/>
  <c r="BP404" i="1" s="1"/>
  <c r="P404" i="1"/>
  <c r="BP403" i="1"/>
  <c r="BO403" i="1"/>
  <c r="BN403" i="1"/>
  <c r="BM403" i="1"/>
  <c r="Z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Y399" i="1" s="1"/>
  <c r="P398" i="1"/>
  <c r="X396" i="1"/>
  <c r="X395" i="1"/>
  <c r="BO394" i="1"/>
  <c r="BM394" i="1"/>
  <c r="Y394" i="1"/>
  <c r="BP394" i="1" s="1"/>
  <c r="P394" i="1"/>
  <c r="BP393" i="1"/>
  <c r="BO393" i="1"/>
  <c r="BN393" i="1"/>
  <c r="BM393" i="1"/>
  <c r="Z393" i="1"/>
  <c r="Y393" i="1"/>
  <c r="P393" i="1"/>
  <c r="BO392" i="1"/>
  <c r="BM392" i="1"/>
  <c r="Y392" i="1"/>
  <c r="BP392" i="1" s="1"/>
  <c r="P392" i="1"/>
  <c r="BP391" i="1"/>
  <c r="BO391" i="1"/>
  <c r="BN391" i="1"/>
  <c r="BM391" i="1"/>
  <c r="Z391" i="1"/>
  <c r="Y391" i="1"/>
  <c r="Y395" i="1" s="1"/>
  <c r="P391" i="1"/>
  <c r="X388" i="1"/>
  <c r="Y387" i="1"/>
  <c r="X387" i="1"/>
  <c r="BP386" i="1"/>
  <c r="BO386" i="1"/>
  <c r="BN386" i="1"/>
  <c r="BM386" i="1"/>
  <c r="Z386" i="1"/>
  <c r="Z387" i="1" s="1"/>
  <c r="Y386" i="1"/>
  <c r="Y388" i="1" s="1"/>
  <c r="P386" i="1"/>
  <c r="X384" i="1"/>
  <c r="X383" i="1"/>
  <c r="BP382" i="1"/>
  <c r="BO382" i="1"/>
  <c r="BN382" i="1"/>
  <c r="BM382" i="1"/>
  <c r="Z382" i="1"/>
  <c r="Y382" i="1"/>
  <c r="P382" i="1"/>
  <c r="BO381" i="1"/>
  <c r="BM381" i="1"/>
  <c r="Y381" i="1"/>
  <c r="Y384" i="1" s="1"/>
  <c r="P381" i="1"/>
  <c r="X379" i="1"/>
  <c r="X378" i="1"/>
  <c r="BO377" i="1"/>
  <c r="BM377" i="1"/>
  <c r="Y377" i="1"/>
  <c r="BP377" i="1" s="1"/>
  <c r="P377" i="1"/>
  <c r="BP376" i="1"/>
  <c r="BO376" i="1"/>
  <c r="BN376" i="1"/>
  <c r="BM376" i="1"/>
  <c r="Z376" i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BP371" i="1" s="1"/>
  <c r="P371" i="1"/>
  <c r="BP370" i="1"/>
  <c r="BO370" i="1"/>
  <c r="BN370" i="1"/>
  <c r="BM370" i="1"/>
  <c r="Z370" i="1"/>
  <c r="Y370" i="1"/>
  <c r="P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BP367" i="1" s="1"/>
  <c r="P367" i="1"/>
  <c r="BP366" i="1"/>
  <c r="BO366" i="1"/>
  <c r="BN366" i="1"/>
  <c r="BM366" i="1"/>
  <c r="Z366" i="1"/>
  <c r="Y366" i="1"/>
  <c r="P366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BP359" i="1" s="1"/>
  <c r="P359" i="1"/>
  <c r="BP358" i="1"/>
  <c r="BO358" i="1"/>
  <c r="BN358" i="1"/>
  <c r="BM358" i="1"/>
  <c r="Z358" i="1"/>
  <c r="Y358" i="1"/>
  <c r="Y362" i="1" s="1"/>
  <c r="P358" i="1"/>
  <c r="X356" i="1"/>
  <c r="Y355" i="1"/>
  <c r="X355" i="1"/>
  <c r="BP354" i="1"/>
  <c r="BO354" i="1"/>
  <c r="BN354" i="1"/>
  <c r="BM354" i="1"/>
  <c r="Z354" i="1"/>
  <c r="Z355" i="1" s="1"/>
  <c r="Y354" i="1"/>
  <c r="U546" i="1" s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Y351" i="1" s="1"/>
  <c r="P347" i="1"/>
  <c r="X345" i="1"/>
  <c r="X344" i="1"/>
  <c r="BP343" i="1"/>
  <c r="BO343" i="1"/>
  <c r="BN343" i="1"/>
  <c r="BM343" i="1"/>
  <c r="Z343" i="1"/>
  <c r="Y343" i="1"/>
  <c r="P343" i="1"/>
  <c r="BO342" i="1"/>
  <c r="BM342" i="1"/>
  <c r="Y342" i="1"/>
  <c r="BP342" i="1" s="1"/>
  <c r="P342" i="1"/>
  <c r="BP341" i="1"/>
  <c r="BO341" i="1"/>
  <c r="BN341" i="1"/>
  <c r="BM341" i="1"/>
  <c r="Z341" i="1"/>
  <c r="Y341" i="1"/>
  <c r="BP340" i="1"/>
  <c r="BO340" i="1"/>
  <c r="BN340" i="1"/>
  <c r="BM340" i="1"/>
  <c r="Z340" i="1"/>
  <c r="Y340" i="1"/>
  <c r="Y345" i="1" s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Y337" i="1" s="1"/>
  <c r="P334" i="1"/>
  <c r="X332" i="1"/>
  <c r="X331" i="1"/>
  <c r="BO330" i="1"/>
  <c r="BM330" i="1"/>
  <c r="Y330" i="1"/>
  <c r="BP330" i="1" s="1"/>
  <c r="P330" i="1"/>
  <c r="BP329" i="1"/>
  <c r="BO329" i="1"/>
  <c r="BN329" i="1"/>
  <c r="BM329" i="1"/>
  <c r="Z329" i="1"/>
  <c r="Y329" i="1"/>
  <c r="P329" i="1"/>
  <c r="BO328" i="1"/>
  <c r="BM328" i="1"/>
  <c r="Y328" i="1"/>
  <c r="BP328" i="1" s="1"/>
  <c r="P328" i="1"/>
  <c r="BP327" i="1"/>
  <c r="BO327" i="1"/>
  <c r="BN327" i="1"/>
  <c r="BM327" i="1"/>
  <c r="Z327" i="1"/>
  <c r="Y327" i="1"/>
  <c r="P327" i="1"/>
  <c r="BO326" i="1"/>
  <c r="BM326" i="1"/>
  <c r="Y326" i="1"/>
  <c r="Y331" i="1" s="1"/>
  <c r="P326" i="1"/>
  <c r="X324" i="1"/>
  <c r="X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3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Y316" i="1" s="1"/>
  <c r="P310" i="1"/>
  <c r="X307" i="1"/>
  <c r="X306" i="1"/>
  <c r="BO305" i="1"/>
  <c r="BM305" i="1"/>
  <c r="Y305" i="1"/>
  <c r="S546" i="1" s="1"/>
  <c r="P305" i="1"/>
  <c r="X302" i="1"/>
  <c r="X301" i="1"/>
  <c r="BO300" i="1"/>
  <c r="BM300" i="1"/>
  <c r="Y300" i="1"/>
  <c r="Y302" i="1" s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Q546" i="1" s="1"/>
  <c r="P294" i="1"/>
  <c r="X291" i="1"/>
  <c r="Y290" i="1"/>
  <c r="X290" i="1"/>
  <c r="BP289" i="1"/>
  <c r="BO289" i="1"/>
  <c r="BN289" i="1"/>
  <c r="BM289" i="1"/>
  <c r="Z289" i="1"/>
  <c r="Z290" i="1" s="1"/>
  <c r="Y289" i="1"/>
  <c r="Y291" i="1" s="1"/>
  <c r="P289" i="1"/>
  <c r="X287" i="1"/>
  <c r="Y286" i="1"/>
  <c r="X286" i="1"/>
  <c r="BP285" i="1"/>
  <c r="BO285" i="1"/>
  <c r="BN285" i="1"/>
  <c r="BM285" i="1"/>
  <c r="Z285" i="1"/>
  <c r="Z286" i="1" s="1"/>
  <c r="Y285" i="1"/>
  <c r="P546" i="1" s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BP279" i="1" s="1"/>
  <c r="P279" i="1"/>
  <c r="BP278" i="1"/>
  <c r="BO278" i="1"/>
  <c r="BN278" i="1"/>
  <c r="BM278" i="1"/>
  <c r="Z278" i="1"/>
  <c r="Y278" i="1"/>
  <c r="P278" i="1"/>
  <c r="X275" i="1"/>
  <c r="X274" i="1"/>
  <c r="BP273" i="1"/>
  <c r="BO273" i="1"/>
  <c r="BN273" i="1"/>
  <c r="BM273" i="1"/>
  <c r="Z273" i="1"/>
  <c r="Y273" i="1"/>
  <c r="BP272" i="1"/>
  <c r="BO272" i="1"/>
  <c r="BN272" i="1"/>
  <c r="BM272" i="1"/>
  <c r="Z272" i="1"/>
  <c r="Y272" i="1"/>
  <c r="P272" i="1"/>
  <c r="BO271" i="1"/>
  <c r="BM271" i="1"/>
  <c r="Y271" i="1"/>
  <c r="BP271" i="1" s="1"/>
  <c r="P271" i="1"/>
  <c r="BP270" i="1"/>
  <c r="BO270" i="1"/>
  <c r="BN270" i="1"/>
  <c r="BM270" i="1"/>
  <c r="Z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BP264" i="1" s="1"/>
  <c r="P264" i="1"/>
  <c r="BP263" i="1"/>
  <c r="BO263" i="1"/>
  <c r="BN263" i="1"/>
  <c r="BM263" i="1"/>
  <c r="Z263" i="1"/>
  <c r="Y263" i="1"/>
  <c r="P263" i="1"/>
  <c r="BO262" i="1"/>
  <c r="BM262" i="1"/>
  <c r="Y262" i="1"/>
  <c r="BP262" i="1" s="1"/>
  <c r="P262" i="1"/>
  <c r="BP261" i="1"/>
  <c r="BO261" i="1"/>
  <c r="BN261" i="1"/>
  <c r="BM261" i="1"/>
  <c r="Z261" i="1"/>
  <c r="Y261" i="1"/>
  <c r="P261" i="1"/>
  <c r="BO260" i="1"/>
  <c r="BM260" i="1"/>
  <c r="Y260" i="1"/>
  <c r="L546" i="1" s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Y257" i="1" s="1"/>
  <c r="P251" i="1"/>
  <c r="X249" i="1"/>
  <c r="X248" i="1"/>
  <c r="BO247" i="1"/>
  <c r="BM247" i="1"/>
  <c r="Y247" i="1"/>
  <c r="Y249" i="1" s="1"/>
  <c r="P247" i="1"/>
  <c r="X245" i="1"/>
  <c r="X244" i="1"/>
  <c r="BO243" i="1"/>
  <c r="BM243" i="1"/>
  <c r="Y243" i="1"/>
  <c r="Y245" i="1" s="1"/>
  <c r="P243" i="1"/>
  <c r="BP242" i="1"/>
  <c r="BO242" i="1"/>
  <c r="BN242" i="1"/>
  <c r="BM242" i="1"/>
  <c r="Z242" i="1"/>
  <c r="Y242" i="1"/>
  <c r="Y244" i="1" s="1"/>
  <c r="P242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BP237" i="1" s="1"/>
  <c r="P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BP226" i="1" s="1"/>
  <c r="P226" i="1"/>
  <c r="BP225" i="1"/>
  <c r="BO225" i="1"/>
  <c r="BN225" i="1"/>
  <c r="BM225" i="1"/>
  <c r="Z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BP215" i="1" s="1"/>
  <c r="P215" i="1"/>
  <c r="BO214" i="1"/>
  <c r="BM214" i="1"/>
  <c r="Y214" i="1"/>
  <c r="BP214" i="1" s="1"/>
  <c r="P214" i="1"/>
  <c r="BO213" i="1"/>
  <c r="BM213" i="1"/>
  <c r="Z213" i="1"/>
  <c r="Y213" i="1"/>
  <c r="Y222" i="1" s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BP206" i="1" s="1"/>
  <c r="P206" i="1"/>
  <c r="BO205" i="1"/>
  <c r="BM205" i="1"/>
  <c r="Y205" i="1"/>
  <c r="BP205" i="1" s="1"/>
  <c r="P205" i="1"/>
  <c r="BO204" i="1"/>
  <c r="BM204" i="1"/>
  <c r="Y204" i="1"/>
  <c r="BP204" i="1" s="1"/>
  <c r="P204" i="1"/>
  <c r="BO203" i="1"/>
  <c r="BM203" i="1"/>
  <c r="Y203" i="1"/>
  <c r="BP203" i="1" s="1"/>
  <c r="P203" i="1"/>
  <c r="BO202" i="1"/>
  <c r="BM202" i="1"/>
  <c r="Y202" i="1"/>
  <c r="Y210" i="1" s="1"/>
  <c r="P202" i="1"/>
  <c r="X200" i="1"/>
  <c r="X199" i="1"/>
  <c r="BO198" i="1"/>
  <c r="BM198" i="1"/>
  <c r="Y198" i="1"/>
  <c r="BP198" i="1" s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O192" i="1"/>
  <c r="BM192" i="1"/>
  <c r="Y192" i="1"/>
  <c r="J546" i="1" s="1"/>
  <c r="P192" i="1"/>
  <c r="X189" i="1"/>
  <c r="X188" i="1"/>
  <c r="BO187" i="1"/>
  <c r="BM187" i="1"/>
  <c r="Y187" i="1"/>
  <c r="Y189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BO181" i="1"/>
  <c r="BM181" i="1"/>
  <c r="Y181" i="1"/>
  <c r="Y185" i="1" s="1"/>
  <c r="P181" i="1"/>
  <c r="X179" i="1"/>
  <c r="X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P174" i="1"/>
  <c r="BO173" i="1"/>
  <c r="BM173" i="1"/>
  <c r="Y173" i="1"/>
  <c r="BP173" i="1" s="1"/>
  <c r="P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Y179" i="1" s="1"/>
  <c r="P169" i="1"/>
  <c r="X167" i="1"/>
  <c r="X166" i="1"/>
  <c r="BO165" i="1"/>
  <c r="BM165" i="1"/>
  <c r="Y165" i="1"/>
  <c r="I546" i="1" s="1"/>
  <c r="P165" i="1"/>
  <c r="X161" i="1"/>
  <c r="X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BO157" i="1"/>
  <c r="BM157" i="1"/>
  <c r="Y157" i="1"/>
  <c r="Y161" i="1" s="1"/>
  <c r="P157" i="1"/>
  <c r="X155" i="1"/>
  <c r="X154" i="1"/>
  <c r="BO153" i="1"/>
  <c r="BM153" i="1"/>
  <c r="Y153" i="1"/>
  <c r="H546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P137" i="1"/>
  <c r="X134" i="1"/>
  <c r="X133" i="1"/>
  <c r="BP132" i="1"/>
  <c r="BO132" i="1"/>
  <c r="BN132" i="1"/>
  <c r="BM132" i="1"/>
  <c r="Z132" i="1"/>
  <c r="Y132" i="1"/>
  <c r="P132" i="1"/>
  <c r="BO131" i="1"/>
  <c r="BM131" i="1"/>
  <c r="Y131" i="1"/>
  <c r="Y133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BP123" i="1" s="1"/>
  <c r="P123" i="1"/>
  <c r="BP122" i="1"/>
  <c r="BO122" i="1"/>
  <c r="BN122" i="1"/>
  <c r="BM122" i="1"/>
  <c r="Z122" i="1"/>
  <c r="Y122" i="1"/>
  <c r="P122" i="1"/>
  <c r="BO121" i="1"/>
  <c r="BM121" i="1"/>
  <c r="Y121" i="1"/>
  <c r="Y129" i="1" s="1"/>
  <c r="P121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Y119" i="1" s="1"/>
  <c r="P115" i="1"/>
  <c r="X113" i="1"/>
  <c r="X112" i="1"/>
  <c r="BO111" i="1"/>
  <c r="BM111" i="1"/>
  <c r="Y111" i="1"/>
  <c r="BP111" i="1" s="1"/>
  <c r="P111" i="1"/>
  <c r="BP110" i="1"/>
  <c r="BO110" i="1"/>
  <c r="BN110" i="1"/>
  <c r="BM110" i="1"/>
  <c r="Z110" i="1"/>
  <c r="Y110" i="1"/>
  <c r="P110" i="1"/>
  <c r="BO109" i="1"/>
  <c r="BM109" i="1"/>
  <c r="Y109" i="1"/>
  <c r="Y113" i="1" s="1"/>
  <c r="P109" i="1"/>
  <c r="BP108" i="1"/>
  <c r="BO108" i="1"/>
  <c r="BN108" i="1"/>
  <c r="BM108" i="1"/>
  <c r="Z108" i="1"/>
  <c r="Y108" i="1"/>
  <c r="P108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4" i="1" s="1"/>
  <c r="P98" i="1"/>
  <c r="BP97" i="1"/>
  <c r="BO97" i="1"/>
  <c r="BN97" i="1"/>
  <c r="BM97" i="1"/>
  <c r="Z97" i="1"/>
  <c r="Y97" i="1"/>
  <c r="BP96" i="1"/>
  <c r="BO96" i="1"/>
  <c r="BN96" i="1"/>
  <c r="BM96" i="1"/>
  <c r="Z96" i="1"/>
  <c r="Y96" i="1"/>
  <c r="Y105" i="1" s="1"/>
  <c r="P96" i="1"/>
  <c r="X94" i="1"/>
  <c r="X93" i="1"/>
  <c r="BP92" i="1"/>
  <c r="BO92" i="1"/>
  <c r="BN92" i="1"/>
  <c r="BM92" i="1"/>
  <c r="Z92" i="1"/>
  <c r="Y92" i="1"/>
  <c r="P92" i="1"/>
  <c r="BO91" i="1"/>
  <c r="BM91" i="1"/>
  <c r="Y91" i="1"/>
  <c r="Y93" i="1" s="1"/>
  <c r="P91" i="1"/>
  <c r="BP90" i="1"/>
  <c r="BO90" i="1"/>
  <c r="BN90" i="1"/>
  <c r="BM90" i="1"/>
  <c r="Z90" i="1"/>
  <c r="Y90" i="1"/>
  <c r="P90" i="1"/>
  <c r="X87" i="1"/>
  <c r="X86" i="1"/>
  <c r="BP85" i="1"/>
  <c r="BO85" i="1"/>
  <c r="BN85" i="1"/>
  <c r="BM85" i="1"/>
  <c r="Z85" i="1"/>
  <c r="Y85" i="1"/>
  <c r="P85" i="1"/>
  <c r="BO84" i="1"/>
  <c r="BM84" i="1"/>
  <c r="Y84" i="1"/>
  <c r="P84" i="1"/>
  <c r="X82" i="1"/>
  <c r="X81" i="1"/>
  <c r="BO80" i="1"/>
  <c r="BM80" i="1"/>
  <c r="Y80" i="1"/>
  <c r="P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Y81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Y72" i="1" s="1"/>
  <c r="P70" i="1"/>
  <c r="BP69" i="1"/>
  <c r="BO69" i="1"/>
  <c r="BN69" i="1"/>
  <c r="BM69" i="1"/>
  <c r="Z69" i="1"/>
  <c r="Y69" i="1"/>
  <c r="P69" i="1"/>
  <c r="X67" i="1"/>
  <c r="X66" i="1"/>
  <c r="BO65" i="1"/>
  <c r="BM65" i="1"/>
  <c r="Y65" i="1"/>
  <c r="BP65" i="1" s="1"/>
  <c r="P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Y46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40" i="1" s="1"/>
  <c r="BO22" i="1"/>
  <c r="X538" i="1" s="1"/>
  <c r="BM22" i="1"/>
  <c r="X537" i="1" s="1"/>
  <c r="X539" i="1" s="1"/>
  <c r="Y22" i="1"/>
  <c r="B546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Y67" i="1"/>
  <c r="Z63" i="1"/>
  <c r="Z66" i="1" s="1"/>
  <c r="BN63" i="1"/>
  <c r="Z65" i="1"/>
  <c r="BN65" i="1"/>
  <c r="Y66" i="1"/>
  <c r="Y73" i="1"/>
  <c r="BP76" i="1"/>
  <c r="BN76" i="1"/>
  <c r="Z76" i="1"/>
  <c r="BP80" i="1"/>
  <c r="BN80" i="1"/>
  <c r="Z80" i="1"/>
  <c r="Z81" i="1" s="1"/>
  <c r="Y82" i="1"/>
  <c r="Y86" i="1"/>
  <c r="Y87" i="1"/>
  <c r="BP84" i="1"/>
  <c r="BN84" i="1"/>
  <c r="Z84" i="1"/>
  <c r="Z86" i="1" s="1"/>
  <c r="Z222" i="1"/>
  <c r="F9" i="1"/>
  <c r="J9" i="1"/>
  <c r="Y24" i="1"/>
  <c r="Y59" i="1"/>
  <c r="BP70" i="1"/>
  <c r="BN70" i="1"/>
  <c r="Z70" i="1"/>
  <c r="Z72" i="1" s="1"/>
  <c r="BP78" i="1"/>
  <c r="BN78" i="1"/>
  <c r="Z78" i="1"/>
  <c r="Z139" i="1"/>
  <c r="E546" i="1"/>
  <c r="Z91" i="1"/>
  <c r="Z93" i="1" s="1"/>
  <c r="BN91" i="1"/>
  <c r="BP91" i="1"/>
  <c r="Y94" i="1"/>
  <c r="Z98" i="1"/>
  <c r="Z104" i="1" s="1"/>
  <c r="BN98" i="1"/>
  <c r="BP98" i="1"/>
  <c r="Z100" i="1"/>
  <c r="BN100" i="1"/>
  <c r="Z102" i="1"/>
  <c r="BN102" i="1"/>
  <c r="F546" i="1"/>
  <c r="Z109" i="1"/>
  <c r="Z112" i="1" s="1"/>
  <c r="BN109" i="1"/>
  <c r="BP109" i="1"/>
  <c r="Z111" i="1"/>
  <c r="BN111" i="1"/>
  <c r="Y112" i="1"/>
  <c r="Z115" i="1"/>
  <c r="Z118" i="1" s="1"/>
  <c r="BN115" i="1"/>
  <c r="BP115" i="1"/>
  <c r="Z117" i="1"/>
  <c r="BN117" i="1"/>
  <c r="Y118" i="1"/>
  <c r="Z121" i="1"/>
  <c r="Z128" i="1" s="1"/>
  <c r="BN121" i="1"/>
  <c r="BP121" i="1"/>
  <c r="Z123" i="1"/>
  <c r="BN123" i="1"/>
  <c r="Z125" i="1"/>
  <c r="BN125" i="1"/>
  <c r="Z127" i="1"/>
  <c r="BN127" i="1"/>
  <c r="Y128" i="1"/>
  <c r="Z131" i="1"/>
  <c r="Z133" i="1" s="1"/>
  <c r="BN131" i="1"/>
  <c r="BP131" i="1"/>
  <c r="Y134" i="1"/>
  <c r="G546" i="1"/>
  <c r="Z138" i="1"/>
  <c r="BN138" i="1"/>
  <c r="BP138" i="1"/>
  <c r="Y139" i="1"/>
  <c r="Z142" i="1"/>
  <c r="Z144" i="1" s="1"/>
  <c r="BN142" i="1"/>
  <c r="BP142" i="1"/>
  <c r="Y145" i="1"/>
  <c r="Z148" i="1"/>
  <c r="Z149" i="1" s="1"/>
  <c r="BN148" i="1"/>
  <c r="BP148" i="1"/>
  <c r="Z153" i="1"/>
  <c r="Z154" i="1" s="1"/>
  <c r="BN153" i="1"/>
  <c r="BP153" i="1"/>
  <c r="Y154" i="1"/>
  <c r="Z157" i="1"/>
  <c r="Z160" i="1" s="1"/>
  <c r="BN157" i="1"/>
  <c r="BP157" i="1"/>
  <c r="Z159" i="1"/>
  <c r="BN159" i="1"/>
  <c r="Y160" i="1"/>
  <c r="Z165" i="1"/>
  <c r="Z166" i="1" s="1"/>
  <c r="BN165" i="1"/>
  <c r="BP165" i="1"/>
  <c r="Y166" i="1"/>
  <c r="Z169" i="1"/>
  <c r="Z178" i="1" s="1"/>
  <c r="BN169" i="1"/>
  <c r="BP169" i="1"/>
  <c r="Z171" i="1"/>
  <c r="BN171" i="1"/>
  <c r="Z173" i="1"/>
  <c r="BN173" i="1"/>
  <c r="Z175" i="1"/>
  <c r="BN175" i="1"/>
  <c r="Z177" i="1"/>
  <c r="BN177" i="1"/>
  <c r="Y178" i="1"/>
  <c r="Z181" i="1"/>
  <c r="Z184" i="1" s="1"/>
  <c r="BN181" i="1"/>
  <c r="BP181" i="1"/>
  <c r="Z183" i="1"/>
  <c r="BN183" i="1"/>
  <c r="Y184" i="1"/>
  <c r="Z187" i="1"/>
  <c r="Z188" i="1" s="1"/>
  <c r="BN187" i="1"/>
  <c r="BP187" i="1"/>
  <c r="Y188" i="1"/>
  <c r="Z192" i="1"/>
  <c r="Z194" i="1" s="1"/>
  <c r="BN192" i="1"/>
  <c r="BP192" i="1"/>
  <c r="Y195" i="1"/>
  <c r="Z198" i="1"/>
  <c r="BN198" i="1"/>
  <c r="Y199" i="1"/>
  <c r="Z202" i="1"/>
  <c r="BN202" i="1"/>
  <c r="BP202" i="1"/>
  <c r="Z204" i="1"/>
  <c r="BN204" i="1"/>
  <c r="Z206" i="1"/>
  <c r="BN206" i="1"/>
  <c r="Z208" i="1"/>
  <c r="BN208" i="1"/>
  <c r="Y211" i="1"/>
  <c r="Z214" i="1"/>
  <c r="BN214" i="1"/>
  <c r="Z216" i="1"/>
  <c r="BN216" i="1"/>
  <c r="Z218" i="1"/>
  <c r="BN218" i="1"/>
  <c r="Z220" i="1"/>
  <c r="BN220" i="1"/>
  <c r="Y223" i="1"/>
  <c r="Z226" i="1"/>
  <c r="Z227" i="1" s="1"/>
  <c r="BN226" i="1"/>
  <c r="BP233" i="1"/>
  <c r="BN233" i="1"/>
  <c r="Z233" i="1"/>
  <c r="Y155" i="1"/>
  <c r="Y167" i="1"/>
  <c r="Z193" i="1"/>
  <c r="BN193" i="1"/>
  <c r="Y194" i="1"/>
  <c r="Z197" i="1"/>
  <c r="Z199" i="1" s="1"/>
  <c r="BN197" i="1"/>
  <c r="BP197" i="1"/>
  <c r="Z203" i="1"/>
  <c r="BN203" i="1"/>
  <c r="Z205" i="1"/>
  <c r="BN205" i="1"/>
  <c r="Z207" i="1"/>
  <c r="BN207" i="1"/>
  <c r="Z209" i="1"/>
  <c r="BN209" i="1"/>
  <c r="BN213" i="1"/>
  <c r="BP213" i="1"/>
  <c r="Z215" i="1"/>
  <c r="BN215" i="1"/>
  <c r="Z217" i="1"/>
  <c r="BN217" i="1"/>
  <c r="Z219" i="1"/>
  <c r="BN219" i="1"/>
  <c r="Z221" i="1"/>
  <c r="BN221" i="1"/>
  <c r="Y228" i="1"/>
  <c r="K546" i="1"/>
  <c r="Y239" i="1"/>
  <c r="Y240" i="1"/>
  <c r="BP231" i="1"/>
  <c r="BN231" i="1"/>
  <c r="Z231" i="1"/>
  <c r="Z235" i="1"/>
  <c r="BN235" i="1"/>
  <c r="Z237" i="1"/>
  <c r="BN237" i="1"/>
  <c r="Z243" i="1"/>
  <c r="Z244" i="1" s="1"/>
  <c r="BN243" i="1"/>
  <c r="BP243" i="1"/>
  <c r="Z247" i="1"/>
  <c r="Z248" i="1" s="1"/>
  <c r="BN247" i="1"/>
  <c r="BP247" i="1"/>
  <c r="Y248" i="1"/>
  <c r="Z251" i="1"/>
  <c r="BN251" i="1"/>
  <c r="BP251" i="1"/>
  <c r="Z253" i="1"/>
  <c r="BN253" i="1"/>
  <c r="Z255" i="1"/>
  <c r="BN255" i="1"/>
  <c r="Y256" i="1"/>
  <c r="Z260" i="1"/>
  <c r="BN260" i="1"/>
  <c r="BP260" i="1"/>
  <c r="Z262" i="1"/>
  <c r="BN262" i="1"/>
  <c r="Z264" i="1"/>
  <c r="BN264" i="1"/>
  <c r="Y267" i="1"/>
  <c r="M546" i="1"/>
  <c r="Z271" i="1"/>
  <c r="Z274" i="1" s="1"/>
  <c r="BN271" i="1"/>
  <c r="Y275" i="1"/>
  <c r="O546" i="1"/>
  <c r="Z279" i="1"/>
  <c r="Z281" i="1" s="1"/>
  <c r="BN279" i="1"/>
  <c r="Y282" i="1"/>
  <c r="Y287" i="1"/>
  <c r="Y296" i="1"/>
  <c r="R546" i="1"/>
  <c r="Z300" i="1"/>
  <c r="Z301" i="1" s="1"/>
  <c r="BN300" i="1"/>
  <c r="BP300" i="1"/>
  <c r="Y301" i="1"/>
  <c r="Z305" i="1"/>
  <c r="Z306" i="1" s="1"/>
  <c r="BN305" i="1"/>
  <c r="BP305" i="1"/>
  <c r="Y306" i="1"/>
  <c r="Z310" i="1"/>
  <c r="BN310" i="1"/>
  <c r="BP312" i="1"/>
  <c r="BN312" i="1"/>
  <c r="Z312" i="1"/>
  <c r="BP320" i="1"/>
  <c r="BN320" i="1"/>
  <c r="Z320" i="1"/>
  <c r="Z323" i="1" s="1"/>
  <c r="Y324" i="1"/>
  <c r="Z344" i="1"/>
  <c r="Y266" i="1"/>
  <c r="Y274" i="1"/>
  <c r="Y281" i="1"/>
  <c r="Y307" i="1"/>
  <c r="T546" i="1"/>
  <c r="Y317" i="1"/>
  <c r="BP310" i="1"/>
  <c r="BP314" i="1"/>
  <c r="BN314" i="1"/>
  <c r="Z314" i="1"/>
  <c r="BP322" i="1"/>
  <c r="BN322" i="1"/>
  <c r="Z322" i="1"/>
  <c r="Y332" i="1"/>
  <c r="Y338" i="1"/>
  <c r="Y344" i="1"/>
  <c r="Y350" i="1"/>
  <c r="Y361" i="1"/>
  <c r="Y373" i="1"/>
  <c r="Y379" i="1"/>
  <c r="Y383" i="1"/>
  <c r="Y396" i="1"/>
  <c r="Y400" i="1"/>
  <c r="Y406" i="1"/>
  <c r="Y410" i="1"/>
  <c r="Y424" i="1"/>
  <c r="Y430" i="1"/>
  <c r="Y435" i="1"/>
  <c r="Y443" i="1"/>
  <c r="Y448" i="1"/>
  <c r="Y453" i="1"/>
  <c r="AB546" i="1"/>
  <c r="Y471" i="1"/>
  <c r="BP468" i="1"/>
  <c r="BN468" i="1"/>
  <c r="Z468" i="1"/>
  <c r="BP480" i="1"/>
  <c r="BN480" i="1"/>
  <c r="Z480" i="1"/>
  <c r="Z487" i="1" s="1"/>
  <c r="BP484" i="1"/>
  <c r="BN484" i="1"/>
  <c r="Z484" i="1"/>
  <c r="BP492" i="1"/>
  <c r="BN492" i="1"/>
  <c r="Z492" i="1"/>
  <c r="Y494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Y523" i="1"/>
  <c r="AD546" i="1"/>
  <c r="Y534" i="1"/>
  <c r="BP533" i="1"/>
  <c r="BN533" i="1"/>
  <c r="Z533" i="1"/>
  <c r="Z534" i="1" s="1"/>
  <c r="Y535" i="1"/>
  <c r="W546" i="1"/>
  <c r="AA546" i="1"/>
  <c r="Z326" i="1"/>
  <c r="BN326" i="1"/>
  <c r="BP326" i="1"/>
  <c r="Z328" i="1"/>
  <c r="BN328" i="1"/>
  <c r="Z330" i="1"/>
  <c r="BN330" i="1"/>
  <c r="Z334" i="1"/>
  <c r="Z337" i="1" s="1"/>
  <c r="BN334" i="1"/>
  <c r="BP334" i="1"/>
  <c r="Z336" i="1"/>
  <c r="BN336" i="1"/>
  <c r="Z342" i="1"/>
  <c r="BN342" i="1"/>
  <c r="Z348" i="1"/>
  <c r="Z350" i="1" s="1"/>
  <c r="BN348" i="1"/>
  <c r="Y356" i="1"/>
  <c r="Z359" i="1"/>
  <c r="Z361" i="1" s="1"/>
  <c r="BN359" i="1"/>
  <c r="V546" i="1"/>
  <c r="Z367" i="1"/>
  <c r="Z373" i="1" s="1"/>
  <c r="BN367" i="1"/>
  <c r="Z369" i="1"/>
  <c r="BN369" i="1"/>
  <c r="Z371" i="1"/>
  <c r="BN371" i="1"/>
  <c r="Y374" i="1"/>
  <c r="Z377" i="1"/>
  <c r="Z378" i="1" s="1"/>
  <c r="BN377" i="1"/>
  <c r="Z381" i="1"/>
  <c r="Z383" i="1" s="1"/>
  <c r="BN381" i="1"/>
  <c r="BP381" i="1"/>
  <c r="Z392" i="1"/>
  <c r="Z395" i="1" s="1"/>
  <c r="BN392" i="1"/>
  <c r="Z394" i="1"/>
  <c r="BN394" i="1"/>
  <c r="Z398" i="1"/>
  <c r="Z399" i="1" s="1"/>
  <c r="BN398" i="1"/>
  <c r="BP398" i="1"/>
  <c r="Z402" i="1"/>
  <c r="Z405" i="1" s="1"/>
  <c r="BN402" i="1"/>
  <c r="BP402" i="1"/>
  <c r="Z404" i="1"/>
  <c r="BN404" i="1"/>
  <c r="Z408" i="1"/>
  <c r="Z409" i="1" s="1"/>
  <c r="BN408" i="1"/>
  <c r="BP408" i="1"/>
  <c r="Z414" i="1"/>
  <c r="Z424" i="1" s="1"/>
  <c r="BN414" i="1"/>
  <c r="BP414" i="1"/>
  <c r="Z416" i="1"/>
  <c r="BN416" i="1"/>
  <c r="Z418" i="1"/>
  <c r="BN418" i="1"/>
  <c r="Z420" i="1"/>
  <c r="BN420" i="1"/>
  <c r="Z422" i="1"/>
  <c r="BN422" i="1"/>
  <c r="Y425" i="1"/>
  <c r="Z428" i="1"/>
  <c r="Z429" i="1" s="1"/>
  <c r="BN428" i="1"/>
  <c r="Z433" i="1"/>
  <c r="Z435" i="1" s="1"/>
  <c r="BN433" i="1"/>
  <c r="BP433" i="1"/>
  <c r="Y436" i="1"/>
  <c r="Z439" i="1"/>
  <c r="Z442" i="1" s="1"/>
  <c r="BN439" i="1"/>
  <c r="Z441" i="1"/>
  <c r="BN441" i="1"/>
  <c r="Z446" i="1"/>
  <c r="Z447" i="1" s="1"/>
  <c r="BN446" i="1"/>
  <c r="BP446" i="1"/>
  <c r="Y447" i="1"/>
  <c r="Z451" i="1"/>
  <c r="Z452" i="1" s="1"/>
  <c r="BN451" i="1"/>
  <c r="BP451" i="1"/>
  <c r="Z457" i="1"/>
  <c r="BN457" i="1"/>
  <c r="BP457" i="1"/>
  <c r="Z459" i="1"/>
  <c r="BN459" i="1"/>
  <c r="Z461" i="1"/>
  <c r="BN461" i="1"/>
  <c r="Z463" i="1"/>
  <c r="BN463" i="1"/>
  <c r="Z465" i="1"/>
  <c r="BN465" i="1"/>
  <c r="Y470" i="1"/>
  <c r="BP474" i="1"/>
  <c r="BN474" i="1"/>
  <c r="Z474" i="1"/>
  <c r="Z476" i="1" s="1"/>
  <c r="Y487" i="1"/>
  <c r="BP482" i="1"/>
  <c r="BN482" i="1"/>
  <c r="Z482" i="1"/>
  <c r="BP486" i="1"/>
  <c r="BN486" i="1"/>
  <c r="Z486" i="1"/>
  <c r="Y488" i="1"/>
  <c r="Y493" i="1"/>
  <c r="BP490" i="1"/>
  <c r="BN490" i="1"/>
  <c r="Z490" i="1"/>
  <c r="Z493" i="1" s="1"/>
  <c r="BP509" i="1"/>
  <c r="BN509" i="1"/>
  <c r="Z509" i="1"/>
  <c r="BP511" i="1"/>
  <c r="BN511" i="1"/>
  <c r="Z511" i="1"/>
  <c r="Y513" i="1"/>
  <c r="Y522" i="1"/>
  <c r="BP520" i="1"/>
  <c r="BN520" i="1"/>
  <c r="Z520" i="1"/>
  <c r="Z522" i="1" s="1"/>
  <c r="AC546" i="1"/>
  <c r="Z316" i="1" l="1"/>
  <c r="Y538" i="1"/>
  <c r="Z470" i="1"/>
  <c r="Z331" i="1"/>
  <c r="Z512" i="1"/>
  <c r="Z266" i="1"/>
  <c r="Z256" i="1"/>
  <c r="Z239" i="1"/>
  <c r="Z210" i="1"/>
  <c r="Y536" i="1"/>
  <c r="Z32" i="1"/>
  <c r="Z541" i="1" s="1"/>
  <c r="Y540" i="1"/>
  <c r="Y537" i="1"/>
  <c r="Y539" i="1" s="1"/>
</calcChain>
</file>

<file path=xl/sharedStrings.xml><?xml version="1.0" encoding="utf-8"?>
<sst xmlns="http://schemas.openxmlformats.org/spreadsheetml/2006/main" count="2387" uniqueCount="852">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</sst>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46"/>
  <sheetViews>
    <sheetView showGridLines="0" tabSelected="1" topLeftCell="A524" zoomScaleNormal="100" zoomScaleSheetLayoutView="100" workbookViewId="0">
      <selection activeCell="AA542" sqref="AA542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74" t="s">
        <v>0</v>
      </c>
      <c r="E1" s="622"/>
      <c r="F1" s="622"/>
      <c r="G1" s="12" t="s">
        <v>1</v>
      </c>
      <c r="H1" s="674" t="s">
        <v>2</v>
      </c>
      <c r="I1" s="622"/>
      <c r="J1" s="622"/>
      <c r="K1" s="622"/>
      <c r="L1" s="622"/>
      <c r="M1" s="622"/>
      <c r="N1" s="622"/>
      <c r="O1" s="622"/>
      <c r="P1" s="622"/>
      <c r="Q1" s="622"/>
      <c r="R1" s="621" t="s">
        <v>3</v>
      </c>
      <c r="S1" s="622"/>
      <c r="T1" s="62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02"/>
      <c r="R2" s="602"/>
      <c r="S2" s="602"/>
      <c r="T2" s="602"/>
      <c r="U2" s="602"/>
      <c r="V2" s="602"/>
      <c r="W2" s="602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02"/>
      <c r="Q3" s="602"/>
      <c r="R3" s="602"/>
      <c r="S3" s="602"/>
      <c r="T3" s="602"/>
      <c r="U3" s="602"/>
      <c r="V3" s="602"/>
      <c r="W3" s="602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19" t="s">
        <v>8</v>
      </c>
      <c r="B5" s="676"/>
      <c r="C5" s="677"/>
      <c r="D5" s="680"/>
      <c r="E5" s="681"/>
      <c r="F5" s="895" t="s">
        <v>9</v>
      </c>
      <c r="G5" s="677"/>
      <c r="H5" s="680"/>
      <c r="I5" s="836"/>
      <c r="J5" s="836"/>
      <c r="K5" s="836"/>
      <c r="L5" s="836"/>
      <c r="M5" s="681"/>
      <c r="N5" s="58"/>
      <c r="P5" s="24" t="s">
        <v>10</v>
      </c>
      <c r="Q5" s="915">
        <v>45801</v>
      </c>
      <c r="R5" s="718"/>
      <c r="T5" s="763" t="s">
        <v>11</v>
      </c>
      <c r="U5" s="764"/>
      <c r="V5" s="766" t="s">
        <v>12</v>
      </c>
      <c r="W5" s="718"/>
      <c r="AB5" s="51"/>
      <c r="AC5" s="51"/>
      <c r="AD5" s="51"/>
      <c r="AE5" s="51"/>
    </row>
    <row r="6" spans="1:32" s="585" customFormat="1" ht="24" customHeight="1" x14ac:dyDescent="0.2">
      <c r="A6" s="719" t="s">
        <v>13</v>
      </c>
      <c r="B6" s="676"/>
      <c r="C6" s="677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8"/>
      <c r="N6" s="59"/>
      <c r="P6" s="24" t="s">
        <v>15</v>
      </c>
      <c r="Q6" s="922" t="str">
        <f>IF(Q5=0," ",CHOOSE(WEEKDAY(Q5,2),"Понедельник","Вторник","Среда","Четверг","Пятница","Суббота","Воскресенье"))</f>
        <v>Суббота</v>
      </c>
      <c r="R6" s="599"/>
      <c r="T6" s="772" t="s">
        <v>16</v>
      </c>
      <c r="U6" s="764"/>
      <c r="V6" s="822" t="s">
        <v>17</v>
      </c>
      <c r="W6" s="640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49" t="str">
        <f>IFERROR(VLOOKUP(DeliveryAddress,Table,3,0),1)</f>
        <v>4</v>
      </c>
      <c r="E7" s="650"/>
      <c r="F7" s="650"/>
      <c r="G7" s="650"/>
      <c r="H7" s="650"/>
      <c r="I7" s="650"/>
      <c r="J7" s="650"/>
      <c r="K7" s="650"/>
      <c r="L7" s="650"/>
      <c r="M7" s="651"/>
      <c r="N7" s="60"/>
      <c r="P7" s="24"/>
      <c r="Q7" s="42"/>
      <c r="R7" s="42"/>
      <c r="T7" s="602"/>
      <c r="U7" s="764"/>
      <c r="V7" s="823"/>
      <c r="W7" s="824"/>
      <c r="AB7" s="51"/>
      <c r="AC7" s="51"/>
      <c r="AD7" s="51"/>
      <c r="AE7" s="51"/>
    </row>
    <row r="8" spans="1:32" s="585" customFormat="1" ht="25.5" customHeight="1" x14ac:dyDescent="0.2">
      <c r="A8" s="936" t="s">
        <v>18</v>
      </c>
      <c r="B8" s="607"/>
      <c r="C8" s="608"/>
      <c r="D8" s="663"/>
      <c r="E8" s="664"/>
      <c r="F8" s="664"/>
      <c r="G8" s="664"/>
      <c r="H8" s="664"/>
      <c r="I8" s="664"/>
      <c r="J8" s="664"/>
      <c r="K8" s="664"/>
      <c r="L8" s="664"/>
      <c r="M8" s="665"/>
      <c r="N8" s="61"/>
      <c r="P8" s="24" t="s">
        <v>19</v>
      </c>
      <c r="Q8" s="729">
        <v>0.41666666666666669</v>
      </c>
      <c r="R8" s="651"/>
      <c r="T8" s="602"/>
      <c r="U8" s="764"/>
      <c r="V8" s="823"/>
      <c r="W8" s="824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2"/>
      <c r="C9" s="602"/>
      <c r="D9" s="738"/>
      <c r="E9" s="61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2"/>
      <c r="H9" s="610" t="str">
        <f>IF(AND($A$9="Тип доверенности/получателя при получении в адресе перегруза:",$D$9="Разовая доверенность"),"Введите ФИО","")</f>
        <v/>
      </c>
      <c r="I9" s="611"/>
      <c r="J9" s="6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11"/>
      <c r="L9" s="611"/>
      <c r="M9" s="611"/>
      <c r="N9" s="583"/>
      <c r="P9" s="26" t="s">
        <v>20</v>
      </c>
      <c r="Q9" s="711"/>
      <c r="R9" s="712"/>
      <c r="T9" s="602"/>
      <c r="U9" s="764"/>
      <c r="V9" s="825"/>
      <c r="W9" s="826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2"/>
      <c r="C10" s="602"/>
      <c r="D10" s="738"/>
      <c r="E10" s="61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2"/>
      <c r="H10" s="813" t="str">
        <f>IFERROR(VLOOKUP($D$10,Proxy,2,FALSE),"")</f>
        <v/>
      </c>
      <c r="I10" s="602"/>
      <c r="J10" s="602"/>
      <c r="K10" s="602"/>
      <c r="L10" s="602"/>
      <c r="M10" s="602"/>
      <c r="N10" s="584"/>
      <c r="P10" s="26" t="s">
        <v>21</v>
      </c>
      <c r="Q10" s="773"/>
      <c r="R10" s="774"/>
      <c r="U10" s="24" t="s">
        <v>22</v>
      </c>
      <c r="V10" s="639" t="s">
        <v>23</v>
      </c>
      <c r="W10" s="640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7"/>
      <c r="R11" s="718"/>
      <c r="U11" s="24" t="s">
        <v>26</v>
      </c>
      <c r="V11" s="860" t="s">
        <v>27</v>
      </c>
      <c r="W11" s="712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59" t="s">
        <v>28</v>
      </c>
      <c r="B12" s="676"/>
      <c r="C12" s="676"/>
      <c r="D12" s="676"/>
      <c r="E12" s="676"/>
      <c r="F12" s="676"/>
      <c r="G12" s="676"/>
      <c r="H12" s="676"/>
      <c r="I12" s="676"/>
      <c r="J12" s="676"/>
      <c r="K12" s="676"/>
      <c r="L12" s="676"/>
      <c r="M12" s="677"/>
      <c r="N12" s="62"/>
      <c r="P12" s="24" t="s">
        <v>29</v>
      </c>
      <c r="Q12" s="729"/>
      <c r="R12" s="651"/>
      <c r="S12" s="23"/>
      <c r="U12" s="24"/>
      <c r="V12" s="622"/>
      <c r="W12" s="602"/>
      <c r="AB12" s="51"/>
      <c r="AC12" s="51"/>
      <c r="AD12" s="51"/>
      <c r="AE12" s="51"/>
    </row>
    <row r="13" spans="1:32" s="585" customFormat="1" ht="23.25" customHeight="1" x14ac:dyDescent="0.2">
      <c r="A13" s="759" t="s">
        <v>30</v>
      </c>
      <c r="B13" s="676"/>
      <c r="C13" s="676"/>
      <c r="D13" s="676"/>
      <c r="E13" s="676"/>
      <c r="F13" s="676"/>
      <c r="G13" s="676"/>
      <c r="H13" s="676"/>
      <c r="I13" s="676"/>
      <c r="J13" s="676"/>
      <c r="K13" s="676"/>
      <c r="L13" s="676"/>
      <c r="M13" s="677"/>
      <c r="N13" s="62"/>
      <c r="O13" s="26"/>
      <c r="P13" s="26" t="s">
        <v>31</v>
      </c>
      <c r="Q13" s="860"/>
      <c r="R13" s="7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59" t="s">
        <v>32</v>
      </c>
      <c r="B14" s="676"/>
      <c r="C14" s="676"/>
      <c r="D14" s="676"/>
      <c r="E14" s="676"/>
      <c r="F14" s="676"/>
      <c r="G14" s="676"/>
      <c r="H14" s="676"/>
      <c r="I14" s="676"/>
      <c r="J14" s="676"/>
      <c r="K14" s="676"/>
      <c r="L14" s="676"/>
      <c r="M14" s="67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85" t="s">
        <v>33</v>
      </c>
      <c r="B15" s="676"/>
      <c r="C15" s="676"/>
      <c r="D15" s="676"/>
      <c r="E15" s="676"/>
      <c r="F15" s="676"/>
      <c r="G15" s="676"/>
      <c r="H15" s="676"/>
      <c r="I15" s="676"/>
      <c r="J15" s="676"/>
      <c r="K15" s="676"/>
      <c r="L15" s="676"/>
      <c r="M15" s="677"/>
      <c r="N15" s="63"/>
      <c r="P15" s="750" t="s">
        <v>34</v>
      </c>
      <c r="Q15" s="622"/>
      <c r="R15" s="622"/>
      <c r="S15" s="622"/>
      <c r="T15" s="62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1"/>
      <c r="Q16" s="751"/>
      <c r="R16" s="751"/>
      <c r="S16" s="751"/>
      <c r="T16" s="751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34" t="s">
        <v>35</v>
      </c>
      <c r="B17" s="634" t="s">
        <v>36</v>
      </c>
      <c r="C17" s="735" t="s">
        <v>37</v>
      </c>
      <c r="D17" s="634" t="s">
        <v>38</v>
      </c>
      <c r="E17" s="699"/>
      <c r="F17" s="634" t="s">
        <v>39</v>
      </c>
      <c r="G17" s="634" t="s">
        <v>40</v>
      </c>
      <c r="H17" s="634" t="s">
        <v>41</v>
      </c>
      <c r="I17" s="634" t="s">
        <v>42</v>
      </c>
      <c r="J17" s="634" t="s">
        <v>43</v>
      </c>
      <c r="K17" s="634" t="s">
        <v>44</v>
      </c>
      <c r="L17" s="634" t="s">
        <v>45</v>
      </c>
      <c r="M17" s="634" t="s">
        <v>46</v>
      </c>
      <c r="N17" s="634" t="s">
        <v>47</v>
      </c>
      <c r="O17" s="634" t="s">
        <v>48</v>
      </c>
      <c r="P17" s="634" t="s">
        <v>49</v>
      </c>
      <c r="Q17" s="698"/>
      <c r="R17" s="698"/>
      <c r="S17" s="698"/>
      <c r="T17" s="699"/>
      <c r="U17" s="932" t="s">
        <v>50</v>
      </c>
      <c r="V17" s="677"/>
      <c r="W17" s="634" t="s">
        <v>51</v>
      </c>
      <c r="X17" s="634" t="s">
        <v>52</v>
      </c>
      <c r="Y17" s="933" t="s">
        <v>53</v>
      </c>
      <c r="Z17" s="834" t="s">
        <v>54</v>
      </c>
      <c r="AA17" s="814" t="s">
        <v>55</v>
      </c>
      <c r="AB17" s="814" t="s">
        <v>56</v>
      </c>
      <c r="AC17" s="814" t="s">
        <v>57</v>
      </c>
      <c r="AD17" s="814" t="s">
        <v>58</v>
      </c>
      <c r="AE17" s="890"/>
      <c r="AF17" s="891"/>
      <c r="AG17" s="66"/>
      <c r="BD17" s="65" t="s">
        <v>59</v>
      </c>
    </row>
    <row r="18" spans="1:68" ht="14.25" customHeight="1" x14ac:dyDescent="0.2">
      <c r="A18" s="635"/>
      <c r="B18" s="635"/>
      <c r="C18" s="635"/>
      <c r="D18" s="700"/>
      <c r="E18" s="702"/>
      <c r="F18" s="635"/>
      <c r="G18" s="635"/>
      <c r="H18" s="635"/>
      <c r="I18" s="635"/>
      <c r="J18" s="635"/>
      <c r="K18" s="635"/>
      <c r="L18" s="635"/>
      <c r="M18" s="635"/>
      <c r="N18" s="635"/>
      <c r="O18" s="635"/>
      <c r="P18" s="700"/>
      <c r="Q18" s="701"/>
      <c r="R18" s="701"/>
      <c r="S18" s="701"/>
      <c r="T18" s="702"/>
      <c r="U18" s="67" t="s">
        <v>60</v>
      </c>
      <c r="V18" s="67" t="s">
        <v>61</v>
      </c>
      <c r="W18" s="635"/>
      <c r="X18" s="635"/>
      <c r="Y18" s="934"/>
      <c r="Z18" s="835"/>
      <c r="AA18" s="815"/>
      <c r="AB18" s="815"/>
      <c r="AC18" s="815"/>
      <c r="AD18" s="892"/>
      <c r="AE18" s="893"/>
      <c r="AF18" s="894"/>
      <c r="AG18" s="66"/>
      <c r="BD18" s="65"/>
    </row>
    <row r="19" spans="1:68" ht="27.75" customHeight="1" x14ac:dyDescent="0.2">
      <c r="A19" s="614" t="s">
        <v>62</v>
      </c>
      <c r="B19" s="615"/>
      <c r="C19" s="615"/>
      <c r="D19" s="615"/>
      <c r="E19" s="615"/>
      <c r="F19" s="615"/>
      <c r="G19" s="615"/>
      <c r="H19" s="615"/>
      <c r="I19" s="615"/>
      <c r="J19" s="615"/>
      <c r="K19" s="615"/>
      <c r="L19" s="615"/>
      <c r="M19" s="615"/>
      <c r="N19" s="615"/>
      <c r="O19" s="615"/>
      <c r="P19" s="615"/>
      <c r="Q19" s="615"/>
      <c r="R19" s="615"/>
      <c r="S19" s="615"/>
      <c r="T19" s="615"/>
      <c r="U19" s="615"/>
      <c r="V19" s="615"/>
      <c r="W19" s="615"/>
      <c r="X19" s="615"/>
      <c r="Y19" s="615"/>
      <c r="Z19" s="615"/>
      <c r="AA19" s="48"/>
      <c r="AB19" s="48"/>
      <c r="AC19" s="48"/>
    </row>
    <row r="20" spans="1:68" ht="16.5" customHeight="1" x14ac:dyDescent="0.25">
      <c r="A20" s="605" t="s">
        <v>62</v>
      </c>
      <c r="B20" s="602"/>
      <c r="C20" s="602"/>
      <c r="D20" s="602"/>
      <c r="E20" s="602"/>
      <c r="F20" s="602"/>
      <c r="G20" s="602"/>
      <c r="H20" s="602"/>
      <c r="I20" s="602"/>
      <c r="J20" s="602"/>
      <c r="K20" s="602"/>
      <c r="L20" s="602"/>
      <c r="M20" s="602"/>
      <c r="N20" s="602"/>
      <c r="O20" s="602"/>
      <c r="P20" s="602"/>
      <c r="Q20" s="602"/>
      <c r="R20" s="602"/>
      <c r="S20" s="602"/>
      <c r="T20" s="602"/>
      <c r="U20" s="602"/>
      <c r="V20" s="602"/>
      <c r="W20" s="602"/>
      <c r="X20" s="602"/>
      <c r="Y20" s="602"/>
      <c r="Z20" s="602"/>
      <c r="AA20" s="586"/>
      <c r="AB20" s="586"/>
      <c r="AC20" s="586"/>
    </row>
    <row r="21" spans="1:68" ht="14.25" customHeight="1" x14ac:dyDescent="0.25">
      <c r="A21" s="609" t="s">
        <v>63</v>
      </c>
      <c r="B21" s="602"/>
      <c r="C21" s="602"/>
      <c r="D21" s="602"/>
      <c r="E21" s="602"/>
      <c r="F21" s="602"/>
      <c r="G21" s="602"/>
      <c r="H21" s="602"/>
      <c r="I21" s="602"/>
      <c r="J21" s="602"/>
      <c r="K21" s="602"/>
      <c r="L21" s="602"/>
      <c r="M21" s="602"/>
      <c r="N21" s="602"/>
      <c r="O21" s="602"/>
      <c r="P21" s="602"/>
      <c r="Q21" s="602"/>
      <c r="R21" s="602"/>
      <c r="S21" s="602"/>
      <c r="T21" s="602"/>
      <c r="U21" s="602"/>
      <c r="V21" s="602"/>
      <c r="W21" s="602"/>
      <c r="X21" s="602"/>
      <c r="Y21" s="602"/>
      <c r="Z21" s="602"/>
      <c r="AA21" s="587"/>
      <c r="AB21" s="587"/>
      <c r="AC21" s="587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8">
        <v>4680115886643</v>
      </c>
      <c r="E22" s="599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0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1"/>
      <c r="B23" s="602"/>
      <c r="C23" s="602"/>
      <c r="D23" s="602"/>
      <c r="E23" s="602"/>
      <c r="F23" s="602"/>
      <c r="G23" s="602"/>
      <c r="H23" s="602"/>
      <c r="I23" s="602"/>
      <c r="J23" s="602"/>
      <c r="K23" s="602"/>
      <c r="L23" s="602"/>
      <c r="M23" s="602"/>
      <c r="N23" s="602"/>
      <c r="O23" s="603"/>
      <c r="P23" s="606" t="s">
        <v>71</v>
      </c>
      <c r="Q23" s="607"/>
      <c r="R23" s="607"/>
      <c r="S23" s="607"/>
      <c r="T23" s="607"/>
      <c r="U23" s="607"/>
      <c r="V23" s="608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x14ac:dyDescent="0.2">
      <c r="A24" s="602"/>
      <c r="B24" s="602"/>
      <c r="C24" s="602"/>
      <c r="D24" s="602"/>
      <c r="E24" s="602"/>
      <c r="F24" s="602"/>
      <c r="G24" s="602"/>
      <c r="H24" s="602"/>
      <c r="I24" s="602"/>
      <c r="J24" s="602"/>
      <c r="K24" s="602"/>
      <c r="L24" s="602"/>
      <c r="M24" s="602"/>
      <c r="N24" s="602"/>
      <c r="O24" s="603"/>
      <c r="P24" s="606" t="s">
        <v>71</v>
      </c>
      <c r="Q24" s="607"/>
      <c r="R24" s="607"/>
      <c r="S24" s="607"/>
      <c r="T24" s="607"/>
      <c r="U24" s="607"/>
      <c r="V24" s="608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customHeight="1" x14ac:dyDescent="0.25">
      <c r="A25" s="609" t="s">
        <v>73</v>
      </c>
      <c r="B25" s="602"/>
      <c r="C25" s="602"/>
      <c r="D25" s="602"/>
      <c r="E25" s="602"/>
      <c r="F25" s="602"/>
      <c r="G25" s="602"/>
      <c r="H25" s="602"/>
      <c r="I25" s="602"/>
      <c r="J25" s="602"/>
      <c r="K25" s="602"/>
      <c r="L25" s="602"/>
      <c r="M25" s="602"/>
      <c r="N25" s="602"/>
      <c r="O25" s="602"/>
      <c r="P25" s="602"/>
      <c r="Q25" s="602"/>
      <c r="R25" s="602"/>
      <c r="S25" s="602"/>
      <c r="T25" s="602"/>
      <c r="U25" s="602"/>
      <c r="V25" s="602"/>
      <c r="W25" s="602"/>
      <c r="X25" s="602"/>
      <c r="Y25" s="602"/>
      <c r="Z25" s="602"/>
      <c r="AA25" s="587"/>
      <c r="AB25" s="587"/>
      <c r="AC25" s="587"/>
    </row>
    <row r="26" spans="1:68" ht="37.5" customHeight="1" x14ac:dyDescent="0.25">
      <c r="A26" s="54" t="s">
        <v>74</v>
      </c>
      <c r="B26" s="54" t="s">
        <v>75</v>
      </c>
      <c r="C26" s="31">
        <v>4301051865</v>
      </c>
      <c r="D26" s="598">
        <v>4680115885912</v>
      </c>
      <c r="E26" s="599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8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4301051552</v>
      </c>
      <c r="D27" s="598">
        <v>4607091388237</v>
      </c>
      <c r="E27" s="599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81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8">
        <v>4680115886230</v>
      </c>
      <c r="E28" s="599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8">
        <v>4680115886247</v>
      </c>
      <c r="E29" s="599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8">
        <v>4680115885905</v>
      </c>
      <c r="E30" s="599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customHeight="1" x14ac:dyDescent="0.25">
      <c r="A31" s="54" t="s">
        <v>90</v>
      </c>
      <c r="B31" s="54" t="s">
        <v>91</v>
      </c>
      <c r="C31" s="31">
        <v>4301051592</v>
      </c>
      <c r="D31" s="598">
        <v>4607091388244</v>
      </c>
      <c r="E31" s="599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1"/>
      <c r="B32" s="602"/>
      <c r="C32" s="602"/>
      <c r="D32" s="602"/>
      <c r="E32" s="602"/>
      <c r="F32" s="602"/>
      <c r="G32" s="602"/>
      <c r="H32" s="602"/>
      <c r="I32" s="602"/>
      <c r="J32" s="602"/>
      <c r="K32" s="602"/>
      <c r="L32" s="602"/>
      <c r="M32" s="602"/>
      <c r="N32" s="602"/>
      <c r="O32" s="603"/>
      <c r="P32" s="606" t="s">
        <v>71</v>
      </c>
      <c r="Q32" s="607"/>
      <c r="R32" s="607"/>
      <c r="S32" s="607"/>
      <c r="T32" s="607"/>
      <c r="U32" s="607"/>
      <c r="V32" s="608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x14ac:dyDescent="0.2">
      <c r="A33" s="602"/>
      <c r="B33" s="602"/>
      <c r="C33" s="602"/>
      <c r="D33" s="602"/>
      <c r="E33" s="602"/>
      <c r="F33" s="602"/>
      <c r="G33" s="602"/>
      <c r="H33" s="602"/>
      <c r="I33" s="602"/>
      <c r="J33" s="602"/>
      <c r="K33" s="602"/>
      <c r="L33" s="602"/>
      <c r="M33" s="602"/>
      <c r="N33" s="602"/>
      <c r="O33" s="603"/>
      <c r="P33" s="606" t="s">
        <v>71</v>
      </c>
      <c r="Q33" s="607"/>
      <c r="R33" s="607"/>
      <c r="S33" s="607"/>
      <c r="T33" s="607"/>
      <c r="U33" s="607"/>
      <c r="V33" s="608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customHeight="1" x14ac:dyDescent="0.25">
      <c r="A34" s="609" t="s">
        <v>93</v>
      </c>
      <c r="B34" s="602"/>
      <c r="C34" s="602"/>
      <c r="D34" s="602"/>
      <c r="E34" s="602"/>
      <c r="F34" s="602"/>
      <c r="G34" s="602"/>
      <c r="H34" s="602"/>
      <c r="I34" s="602"/>
      <c r="J34" s="602"/>
      <c r="K34" s="602"/>
      <c r="L34" s="602"/>
      <c r="M34" s="602"/>
      <c r="N34" s="602"/>
      <c r="O34" s="602"/>
      <c r="P34" s="602"/>
      <c r="Q34" s="602"/>
      <c r="R34" s="602"/>
      <c r="S34" s="602"/>
      <c r="T34" s="602"/>
      <c r="U34" s="602"/>
      <c r="V34" s="602"/>
      <c r="W34" s="602"/>
      <c r="X34" s="602"/>
      <c r="Y34" s="602"/>
      <c r="Z34" s="602"/>
      <c r="AA34" s="587"/>
      <c r="AB34" s="587"/>
      <c r="AC34" s="587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98">
        <v>4607091388503</v>
      </c>
      <c r="E35" s="599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5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1"/>
      <c r="B36" s="602"/>
      <c r="C36" s="602"/>
      <c r="D36" s="602"/>
      <c r="E36" s="602"/>
      <c r="F36" s="602"/>
      <c r="G36" s="602"/>
      <c r="H36" s="602"/>
      <c r="I36" s="602"/>
      <c r="J36" s="602"/>
      <c r="K36" s="602"/>
      <c r="L36" s="602"/>
      <c r="M36" s="602"/>
      <c r="N36" s="602"/>
      <c r="O36" s="603"/>
      <c r="P36" s="606" t="s">
        <v>71</v>
      </c>
      <c r="Q36" s="607"/>
      <c r="R36" s="607"/>
      <c r="S36" s="607"/>
      <c r="T36" s="607"/>
      <c r="U36" s="607"/>
      <c r="V36" s="608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x14ac:dyDescent="0.2">
      <c r="A37" s="602"/>
      <c r="B37" s="602"/>
      <c r="C37" s="602"/>
      <c r="D37" s="602"/>
      <c r="E37" s="602"/>
      <c r="F37" s="602"/>
      <c r="G37" s="602"/>
      <c r="H37" s="602"/>
      <c r="I37" s="602"/>
      <c r="J37" s="602"/>
      <c r="K37" s="602"/>
      <c r="L37" s="602"/>
      <c r="M37" s="602"/>
      <c r="N37" s="602"/>
      <c r="O37" s="603"/>
      <c r="P37" s="606" t="s">
        <v>71</v>
      </c>
      <c r="Q37" s="607"/>
      <c r="R37" s="607"/>
      <c r="S37" s="607"/>
      <c r="T37" s="607"/>
      <c r="U37" s="607"/>
      <c r="V37" s="608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customHeight="1" x14ac:dyDescent="0.2">
      <c r="A38" s="614" t="s">
        <v>99</v>
      </c>
      <c r="B38" s="615"/>
      <c r="C38" s="615"/>
      <c r="D38" s="615"/>
      <c r="E38" s="615"/>
      <c r="F38" s="615"/>
      <c r="G38" s="615"/>
      <c r="H38" s="615"/>
      <c r="I38" s="615"/>
      <c r="J38" s="615"/>
      <c r="K38" s="615"/>
      <c r="L38" s="615"/>
      <c r="M38" s="615"/>
      <c r="N38" s="615"/>
      <c r="O38" s="615"/>
      <c r="P38" s="615"/>
      <c r="Q38" s="615"/>
      <c r="R38" s="615"/>
      <c r="S38" s="615"/>
      <c r="T38" s="615"/>
      <c r="U38" s="615"/>
      <c r="V38" s="615"/>
      <c r="W38" s="615"/>
      <c r="X38" s="615"/>
      <c r="Y38" s="615"/>
      <c r="Z38" s="615"/>
      <c r="AA38" s="48"/>
      <c r="AB38" s="48"/>
      <c r="AC38" s="48"/>
    </row>
    <row r="39" spans="1:68" ht="16.5" customHeight="1" x14ac:dyDescent="0.25">
      <c r="A39" s="605" t="s">
        <v>100</v>
      </c>
      <c r="B39" s="602"/>
      <c r="C39" s="602"/>
      <c r="D39" s="602"/>
      <c r="E39" s="602"/>
      <c r="F39" s="602"/>
      <c r="G39" s="602"/>
      <c r="H39" s="602"/>
      <c r="I39" s="602"/>
      <c r="J39" s="602"/>
      <c r="K39" s="602"/>
      <c r="L39" s="602"/>
      <c r="M39" s="602"/>
      <c r="N39" s="602"/>
      <c r="O39" s="602"/>
      <c r="P39" s="602"/>
      <c r="Q39" s="602"/>
      <c r="R39" s="602"/>
      <c r="S39" s="602"/>
      <c r="T39" s="602"/>
      <c r="U39" s="602"/>
      <c r="V39" s="602"/>
      <c r="W39" s="602"/>
      <c r="X39" s="602"/>
      <c r="Y39" s="602"/>
      <c r="Z39" s="602"/>
      <c r="AA39" s="586"/>
      <c r="AB39" s="586"/>
      <c r="AC39" s="586"/>
    </row>
    <row r="40" spans="1:68" ht="14.25" customHeight="1" x14ac:dyDescent="0.25">
      <c r="A40" s="609" t="s">
        <v>101</v>
      </c>
      <c r="B40" s="602"/>
      <c r="C40" s="602"/>
      <c r="D40" s="602"/>
      <c r="E40" s="602"/>
      <c r="F40" s="602"/>
      <c r="G40" s="602"/>
      <c r="H40" s="602"/>
      <c r="I40" s="602"/>
      <c r="J40" s="602"/>
      <c r="K40" s="602"/>
      <c r="L40" s="602"/>
      <c r="M40" s="602"/>
      <c r="N40" s="602"/>
      <c r="O40" s="602"/>
      <c r="P40" s="602"/>
      <c r="Q40" s="602"/>
      <c r="R40" s="602"/>
      <c r="S40" s="602"/>
      <c r="T40" s="602"/>
      <c r="U40" s="602"/>
      <c r="V40" s="602"/>
      <c r="W40" s="602"/>
      <c r="X40" s="602"/>
      <c r="Y40" s="602"/>
      <c r="Z40" s="602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98">
        <v>4607091385670</v>
      </c>
      <c r="E41" s="599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1036.8</v>
      </c>
      <c r="Y41" s="592">
        <f>IFERROR(IF(X41="",0,CEILING((X41/$H41),1)*$H41),"")</f>
        <v>1036.8000000000002</v>
      </c>
      <c r="Z41" s="36">
        <f>IFERROR(IF(Y41=0,"",ROUNDUP(Y41/H41,0)*0.01898),"")</f>
        <v>1.8220800000000001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1078.5599999999997</v>
      </c>
      <c r="BN41" s="64">
        <f>IFERROR(Y41*I41/H41,"0")</f>
        <v>1078.5600000000002</v>
      </c>
      <c r="BO41" s="64">
        <f>IFERROR(1/J41*(X41/H41),"0")</f>
        <v>1.4999999999999998</v>
      </c>
      <c r="BP41" s="64">
        <f>IFERROR(1/J41*(Y41/H41),"0")</f>
        <v>1.5000000000000002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98">
        <v>4680115882539</v>
      </c>
      <c r="E42" s="599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68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0</v>
      </c>
      <c r="Y42" s="592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8">
        <v>4607091385687</v>
      </c>
      <c r="E43" s="599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customHeight="1" x14ac:dyDescent="0.25">
      <c r="A44" s="54" t="s">
        <v>113</v>
      </c>
      <c r="B44" s="54" t="s">
        <v>114</v>
      </c>
      <c r="C44" s="31">
        <v>4301011624</v>
      </c>
      <c r="D44" s="598">
        <v>4680115883949</v>
      </c>
      <c r="E44" s="599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6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1"/>
      <c r="B45" s="602"/>
      <c r="C45" s="602"/>
      <c r="D45" s="602"/>
      <c r="E45" s="602"/>
      <c r="F45" s="602"/>
      <c r="G45" s="602"/>
      <c r="H45" s="602"/>
      <c r="I45" s="602"/>
      <c r="J45" s="602"/>
      <c r="K45" s="602"/>
      <c r="L45" s="602"/>
      <c r="M45" s="602"/>
      <c r="N45" s="602"/>
      <c r="O45" s="603"/>
      <c r="P45" s="606" t="s">
        <v>71</v>
      </c>
      <c r="Q45" s="607"/>
      <c r="R45" s="607"/>
      <c r="S45" s="607"/>
      <c r="T45" s="607"/>
      <c r="U45" s="607"/>
      <c r="V45" s="608"/>
      <c r="W45" s="37" t="s">
        <v>72</v>
      </c>
      <c r="X45" s="593">
        <f>IFERROR(X41/H41,"0")+IFERROR(X42/H42,"0")+IFERROR(X43/H43,"0")+IFERROR(X44/H44,"0")</f>
        <v>95.999999999999986</v>
      </c>
      <c r="Y45" s="593">
        <f>IFERROR(Y41/H41,"0")+IFERROR(Y42/H42,"0")+IFERROR(Y43/H43,"0")+IFERROR(Y44/H44,"0")</f>
        <v>96.000000000000014</v>
      </c>
      <c r="Z45" s="593">
        <f>IFERROR(IF(Z41="",0,Z41),"0")+IFERROR(IF(Z42="",0,Z42),"0")+IFERROR(IF(Z43="",0,Z43),"0")+IFERROR(IF(Z44="",0,Z44),"0")</f>
        <v>1.8220800000000001</v>
      </c>
      <c r="AA45" s="594"/>
      <c r="AB45" s="594"/>
      <c r="AC45" s="594"/>
    </row>
    <row r="46" spans="1:68" x14ac:dyDescent="0.2">
      <c r="A46" s="602"/>
      <c r="B46" s="602"/>
      <c r="C46" s="602"/>
      <c r="D46" s="602"/>
      <c r="E46" s="602"/>
      <c r="F46" s="602"/>
      <c r="G46" s="602"/>
      <c r="H46" s="602"/>
      <c r="I46" s="602"/>
      <c r="J46" s="602"/>
      <c r="K46" s="602"/>
      <c r="L46" s="602"/>
      <c r="M46" s="602"/>
      <c r="N46" s="602"/>
      <c r="O46" s="603"/>
      <c r="P46" s="606" t="s">
        <v>71</v>
      </c>
      <c r="Q46" s="607"/>
      <c r="R46" s="607"/>
      <c r="S46" s="607"/>
      <c r="T46" s="607"/>
      <c r="U46" s="607"/>
      <c r="V46" s="608"/>
      <c r="W46" s="37" t="s">
        <v>69</v>
      </c>
      <c r="X46" s="593">
        <f>IFERROR(SUM(X41:X44),"0")</f>
        <v>1036.8</v>
      </c>
      <c r="Y46" s="593">
        <f>IFERROR(SUM(Y41:Y44),"0")</f>
        <v>1036.8000000000002</v>
      </c>
      <c r="Z46" s="37"/>
      <c r="AA46" s="594"/>
      <c r="AB46" s="594"/>
      <c r="AC46" s="594"/>
    </row>
    <row r="47" spans="1:68" ht="14.25" customHeight="1" x14ac:dyDescent="0.25">
      <c r="A47" s="609" t="s">
        <v>73</v>
      </c>
      <c r="B47" s="602"/>
      <c r="C47" s="602"/>
      <c r="D47" s="602"/>
      <c r="E47" s="602"/>
      <c r="F47" s="602"/>
      <c r="G47" s="602"/>
      <c r="H47" s="602"/>
      <c r="I47" s="602"/>
      <c r="J47" s="602"/>
      <c r="K47" s="602"/>
      <c r="L47" s="602"/>
      <c r="M47" s="602"/>
      <c r="N47" s="602"/>
      <c r="O47" s="602"/>
      <c r="P47" s="602"/>
      <c r="Q47" s="602"/>
      <c r="R47" s="602"/>
      <c r="S47" s="602"/>
      <c r="T47" s="602"/>
      <c r="U47" s="602"/>
      <c r="V47" s="602"/>
      <c r="W47" s="602"/>
      <c r="X47" s="602"/>
      <c r="Y47" s="602"/>
      <c r="Z47" s="602"/>
      <c r="AA47" s="587"/>
      <c r="AB47" s="587"/>
      <c r="AC47" s="587"/>
    </row>
    <row r="48" spans="1:68" ht="16.5" customHeight="1" x14ac:dyDescent="0.25">
      <c r="A48" s="54" t="s">
        <v>116</v>
      </c>
      <c r="B48" s="54" t="s">
        <v>117</v>
      </c>
      <c r="C48" s="31">
        <v>4301051820</v>
      </c>
      <c r="D48" s="598">
        <v>4680115884915</v>
      </c>
      <c r="E48" s="599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5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x14ac:dyDescent="0.2">
      <c r="A49" s="601"/>
      <c r="B49" s="602"/>
      <c r="C49" s="602"/>
      <c r="D49" s="602"/>
      <c r="E49" s="602"/>
      <c r="F49" s="602"/>
      <c r="G49" s="602"/>
      <c r="H49" s="602"/>
      <c r="I49" s="602"/>
      <c r="J49" s="602"/>
      <c r="K49" s="602"/>
      <c r="L49" s="602"/>
      <c r="M49" s="602"/>
      <c r="N49" s="602"/>
      <c r="O49" s="603"/>
      <c r="P49" s="606" t="s">
        <v>71</v>
      </c>
      <c r="Q49" s="607"/>
      <c r="R49" s="607"/>
      <c r="S49" s="607"/>
      <c r="T49" s="607"/>
      <c r="U49" s="607"/>
      <c r="V49" s="608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x14ac:dyDescent="0.2">
      <c r="A50" s="602"/>
      <c r="B50" s="602"/>
      <c r="C50" s="602"/>
      <c r="D50" s="602"/>
      <c r="E50" s="602"/>
      <c r="F50" s="602"/>
      <c r="G50" s="602"/>
      <c r="H50" s="602"/>
      <c r="I50" s="602"/>
      <c r="J50" s="602"/>
      <c r="K50" s="602"/>
      <c r="L50" s="602"/>
      <c r="M50" s="602"/>
      <c r="N50" s="602"/>
      <c r="O50" s="603"/>
      <c r="P50" s="606" t="s">
        <v>71</v>
      </c>
      <c r="Q50" s="607"/>
      <c r="R50" s="607"/>
      <c r="S50" s="607"/>
      <c r="T50" s="607"/>
      <c r="U50" s="607"/>
      <c r="V50" s="608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customHeight="1" x14ac:dyDescent="0.25">
      <c r="A51" s="605" t="s">
        <v>119</v>
      </c>
      <c r="B51" s="602"/>
      <c r="C51" s="602"/>
      <c r="D51" s="602"/>
      <c r="E51" s="602"/>
      <c r="F51" s="602"/>
      <c r="G51" s="602"/>
      <c r="H51" s="602"/>
      <c r="I51" s="602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586"/>
      <c r="AB51" s="586"/>
      <c r="AC51" s="586"/>
    </row>
    <row r="52" spans="1:68" ht="14.25" customHeight="1" x14ac:dyDescent="0.25">
      <c r="A52" s="609" t="s">
        <v>101</v>
      </c>
      <c r="B52" s="602"/>
      <c r="C52" s="602"/>
      <c r="D52" s="602"/>
      <c r="E52" s="602"/>
      <c r="F52" s="602"/>
      <c r="G52" s="602"/>
      <c r="H52" s="602"/>
      <c r="I52" s="602"/>
      <c r="J52" s="602"/>
      <c r="K52" s="602"/>
      <c r="L52" s="602"/>
      <c r="M52" s="602"/>
      <c r="N52" s="602"/>
      <c r="O52" s="602"/>
      <c r="P52" s="602"/>
      <c r="Q52" s="602"/>
      <c r="R52" s="602"/>
      <c r="S52" s="602"/>
      <c r="T52" s="602"/>
      <c r="U52" s="602"/>
      <c r="V52" s="602"/>
      <c r="W52" s="602"/>
      <c r="X52" s="602"/>
      <c r="Y52" s="602"/>
      <c r="Z52" s="602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98">
        <v>4680115885882</v>
      </c>
      <c r="E53" s="599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4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358.4</v>
      </c>
      <c r="Y53" s="592">
        <f t="shared" ref="Y53:Y58" si="6">IFERROR(IF(X53="",0,CEILING((X53/$H53),1)*$H53),"")</f>
        <v>358.4</v>
      </c>
      <c r="Z53" s="36">
        <f>IFERROR(IF(Y53=0,"",ROUNDUP(Y53/H53,0)*0.01898),"")</f>
        <v>0.60736000000000001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372.32</v>
      </c>
      <c r="BN53" s="64">
        <f t="shared" ref="BN53:BN58" si="8">IFERROR(Y53*I53/H53,"0")</f>
        <v>372.32</v>
      </c>
      <c r="BO53" s="64">
        <f t="shared" ref="BO53:BO58" si="9">IFERROR(1/J53*(X53/H53),"0")</f>
        <v>0.5</v>
      </c>
      <c r="BP53" s="64">
        <f t="shared" ref="BP53:BP58" si="10">IFERROR(1/J53*(Y53/H53),"0")</f>
        <v>0.5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98">
        <v>4680115881426</v>
      </c>
      <c r="E54" s="599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6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691.2</v>
      </c>
      <c r="Y54" s="592">
        <f t="shared" si="6"/>
        <v>691.2</v>
      </c>
      <c r="Z54" s="36">
        <f>IFERROR(IF(Y54=0,"",ROUNDUP(Y54/H54,0)*0.01898),"")</f>
        <v>1.21472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719.04</v>
      </c>
      <c r="BN54" s="64">
        <f t="shared" si="8"/>
        <v>719.04</v>
      </c>
      <c r="BO54" s="64">
        <f t="shared" si="9"/>
        <v>1</v>
      </c>
      <c r="BP54" s="64">
        <f t="shared" si="10"/>
        <v>1</v>
      </c>
    </row>
    <row r="55" spans="1:68" ht="27" customHeight="1" x14ac:dyDescent="0.25">
      <c r="A55" s="54" t="s">
        <v>126</v>
      </c>
      <c r="B55" s="54" t="s">
        <v>127</v>
      </c>
      <c r="C55" s="31">
        <v>4301011386</v>
      </c>
      <c r="D55" s="598">
        <v>4680115880283</v>
      </c>
      <c r="E55" s="599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98">
        <v>4680115881525</v>
      </c>
      <c r="E56" s="599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3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0</v>
      </c>
      <c r="Y56" s="592">
        <f t="shared" si="6"/>
        <v>0</v>
      </c>
      <c r="Z56" s="36" t="str">
        <f>IFERROR(IF(Y56=0,"",ROUNDUP(Y56/H56,0)*0.00902),"")</f>
        <v/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4301011589</v>
      </c>
      <c r="D57" s="598">
        <v>4680115885899</v>
      </c>
      <c r="E57" s="599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899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135</v>
      </c>
      <c r="B58" s="54" t="s">
        <v>136</v>
      </c>
      <c r="C58" s="31">
        <v>4301011801</v>
      </c>
      <c r="D58" s="598">
        <v>4680115881419</v>
      </c>
      <c r="E58" s="599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1"/>
      <c r="B59" s="602"/>
      <c r="C59" s="602"/>
      <c r="D59" s="602"/>
      <c r="E59" s="602"/>
      <c r="F59" s="602"/>
      <c r="G59" s="602"/>
      <c r="H59" s="602"/>
      <c r="I59" s="602"/>
      <c r="J59" s="602"/>
      <c r="K59" s="602"/>
      <c r="L59" s="602"/>
      <c r="M59" s="602"/>
      <c r="N59" s="602"/>
      <c r="O59" s="603"/>
      <c r="P59" s="606" t="s">
        <v>71</v>
      </c>
      <c r="Q59" s="607"/>
      <c r="R59" s="607"/>
      <c r="S59" s="607"/>
      <c r="T59" s="607"/>
      <c r="U59" s="607"/>
      <c r="V59" s="608"/>
      <c r="W59" s="37" t="s">
        <v>72</v>
      </c>
      <c r="X59" s="593">
        <f>IFERROR(X53/H53,"0")+IFERROR(X54/H54,"0")+IFERROR(X55/H55,"0")+IFERROR(X56/H56,"0")+IFERROR(X57/H57,"0")+IFERROR(X58/H58,"0")</f>
        <v>96</v>
      </c>
      <c r="Y59" s="593">
        <f>IFERROR(Y53/H53,"0")+IFERROR(Y54/H54,"0")+IFERROR(Y55/H55,"0")+IFERROR(Y56/H56,"0")+IFERROR(Y57/H57,"0")+IFERROR(Y58/H58,"0")</f>
        <v>96</v>
      </c>
      <c r="Z59" s="593">
        <f>IFERROR(IF(Z53="",0,Z53),"0")+IFERROR(IF(Z54="",0,Z54),"0")+IFERROR(IF(Z55="",0,Z55),"0")+IFERROR(IF(Z56="",0,Z56),"0")+IFERROR(IF(Z57="",0,Z57),"0")+IFERROR(IF(Z58="",0,Z58),"0")</f>
        <v>1.8220800000000001</v>
      </c>
      <c r="AA59" s="594"/>
      <c r="AB59" s="594"/>
      <c r="AC59" s="594"/>
    </row>
    <row r="60" spans="1:68" x14ac:dyDescent="0.2">
      <c r="A60" s="602"/>
      <c r="B60" s="602"/>
      <c r="C60" s="602"/>
      <c r="D60" s="602"/>
      <c r="E60" s="602"/>
      <c r="F60" s="602"/>
      <c r="G60" s="602"/>
      <c r="H60" s="602"/>
      <c r="I60" s="602"/>
      <c r="J60" s="602"/>
      <c r="K60" s="602"/>
      <c r="L60" s="602"/>
      <c r="M60" s="602"/>
      <c r="N60" s="602"/>
      <c r="O60" s="603"/>
      <c r="P60" s="606" t="s">
        <v>71</v>
      </c>
      <c r="Q60" s="607"/>
      <c r="R60" s="607"/>
      <c r="S60" s="607"/>
      <c r="T60" s="607"/>
      <c r="U60" s="607"/>
      <c r="V60" s="608"/>
      <c r="W60" s="37" t="s">
        <v>69</v>
      </c>
      <c r="X60" s="593">
        <f>IFERROR(SUM(X53:X58),"0")</f>
        <v>1049.5999999999999</v>
      </c>
      <c r="Y60" s="593">
        <f>IFERROR(SUM(Y53:Y58),"0")</f>
        <v>1049.5999999999999</v>
      </c>
      <c r="Z60" s="37"/>
      <c r="AA60" s="594"/>
      <c r="AB60" s="594"/>
      <c r="AC60" s="594"/>
    </row>
    <row r="61" spans="1:68" ht="14.25" customHeight="1" x14ac:dyDescent="0.25">
      <c r="A61" s="609" t="s">
        <v>138</v>
      </c>
      <c r="B61" s="602"/>
      <c r="C61" s="602"/>
      <c r="D61" s="602"/>
      <c r="E61" s="602"/>
      <c r="F61" s="602"/>
      <c r="G61" s="602"/>
      <c r="H61" s="602"/>
      <c r="I61" s="602"/>
      <c r="J61" s="602"/>
      <c r="K61" s="602"/>
      <c r="L61" s="602"/>
      <c r="M61" s="602"/>
      <c r="N61" s="602"/>
      <c r="O61" s="602"/>
      <c r="P61" s="602"/>
      <c r="Q61" s="602"/>
      <c r="R61" s="602"/>
      <c r="S61" s="602"/>
      <c r="T61" s="602"/>
      <c r="U61" s="602"/>
      <c r="V61" s="602"/>
      <c r="W61" s="602"/>
      <c r="X61" s="602"/>
      <c r="Y61" s="602"/>
      <c r="Z61" s="602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598">
        <v>4680115881440</v>
      </c>
      <c r="E62" s="599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7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518.4</v>
      </c>
      <c r="Y62" s="592">
        <f>IFERROR(IF(X62="",0,CEILING((X62/$H62),1)*$H62),"")</f>
        <v>518.40000000000009</v>
      </c>
      <c r="Z62" s="36">
        <f>IFERROR(IF(Y62=0,"",ROUNDUP(Y62/H62,0)*0.01898),"")</f>
        <v>0.91104000000000007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539.27999999999986</v>
      </c>
      <c r="BN62" s="64">
        <f>IFERROR(Y62*I62/H62,"0")</f>
        <v>539.28000000000009</v>
      </c>
      <c r="BO62" s="64">
        <f>IFERROR(1/J62*(X62/H62),"0")</f>
        <v>0.74999999999999989</v>
      </c>
      <c r="BP62" s="64">
        <f>IFERROR(1/J62*(Y62/H62),"0")</f>
        <v>0.75000000000000011</v>
      </c>
    </row>
    <row r="63" spans="1:68" ht="27" customHeight="1" x14ac:dyDescent="0.25">
      <c r="A63" s="54" t="s">
        <v>142</v>
      </c>
      <c r="B63" s="54" t="s">
        <v>143</v>
      </c>
      <c r="C63" s="31">
        <v>4301020228</v>
      </c>
      <c r="D63" s="598">
        <v>4680115882751</v>
      </c>
      <c r="E63" s="599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03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customHeight="1" x14ac:dyDescent="0.25">
      <c r="A64" s="54" t="s">
        <v>145</v>
      </c>
      <c r="B64" s="54" t="s">
        <v>146</v>
      </c>
      <c r="C64" s="31">
        <v>4301020358</v>
      </c>
      <c r="D64" s="598">
        <v>4680115885950</v>
      </c>
      <c r="E64" s="599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customHeight="1" x14ac:dyDescent="0.25">
      <c r="A65" s="54" t="s">
        <v>147</v>
      </c>
      <c r="B65" s="54" t="s">
        <v>148</v>
      </c>
      <c r="C65" s="31">
        <v>4301020296</v>
      </c>
      <c r="D65" s="598">
        <v>4680115881433</v>
      </c>
      <c r="E65" s="599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1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1"/>
      <c r="B66" s="602"/>
      <c r="C66" s="602"/>
      <c r="D66" s="602"/>
      <c r="E66" s="602"/>
      <c r="F66" s="602"/>
      <c r="G66" s="602"/>
      <c r="H66" s="602"/>
      <c r="I66" s="602"/>
      <c r="J66" s="602"/>
      <c r="K66" s="602"/>
      <c r="L66" s="602"/>
      <c r="M66" s="602"/>
      <c r="N66" s="602"/>
      <c r="O66" s="603"/>
      <c r="P66" s="606" t="s">
        <v>71</v>
      </c>
      <c r="Q66" s="607"/>
      <c r="R66" s="607"/>
      <c r="S66" s="607"/>
      <c r="T66" s="607"/>
      <c r="U66" s="607"/>
      <c r="V66" s="608"/>
      <c r="W66" s="37" t="s">
        <v>72</v>
      </c>
      <c r="X66" s="593">
        <f>IFERROR(X62/H62,"0")+IFERROR(X63/H63,"0")+IFERROR(X64/H64,"0")+IFERROR(X65/H65,"0")</f>
        <v>47.999999999999993</v>
      </c>
      <c r="Y66" s="593">
        <f>IFERROR(Y62/H62,"0")+IFERROR(Y63/H63,"0")+IFERROR(Y64/H64,"0")+IFERROR(Y65/H65,"0")</f>
        <v>48.000000000000007</v>
      </c>
      <c r="Z66" s="593">
        <f>IFERROR(IF(Z62="",0,Z62),"0")+IFERROR(IF(Z63="",0,Z63),"0")+IFERROR(IF(Z64="",0,Z64),"0")+IFERROR(IF(Z65="",0,Z65),"0")</f>
        <v>0.91104000000000007</v>
      </c>
      <c r="AA66" s="594"/>
      <c r="AB66" s="594"/>
      <c r="AC66" s="594"/>
    </row>
    <row r="67" spans="1:68" x14ac:dyDescent="0.2">
      <c r="A67" s="602"/>
      <c r="B67" s="602"/>
      <c r="C67" s="602"/>
      <c r="D67" s="602"/>
      <c r="E67" s="602"/>
      <c r="F67" s="602"/>
      <c r="G67" s="602"/>
      <c r="H67" s="602"/>
      <c r="I67" s="602"/>
      <c r="J67" s="602"/>
      <c r="K67" s="602"/>
      <c r="L67" s="602"/>
      <c r="M67" s="602"/>
      <c r="N67" s="602"/>
      <c r="O67" s="603"/>
      <c r="P67" s="606" t="s">
        <v>71</v>
      </c>
      <c r="Q67" s="607"/>
      <c r="R67" s="607"/>
      <c r="S67" s="607"/>
      <c r="T67" s="607"/>
      <c r="U67" s="607"/>
      <c r="V67" s="608"/>
      <c r="W67" s="37" t="s">
        <v>69</v>
      </c>
      <c r="X67" s="593">
        <f>IFERROR(SUM(X62:X65),"0")</f>
        <v>518.4</v>
      </c>
      <c r="Y67" s="593">
        <f>IFERROR(SUM(Y62:Y65),"0")</f>
        <v>518.40000000000009</v>
      </c>
      <c r="Z67" s="37"/>
      <c r="AA67" s="594"/>
      <c r="AB67" s="594"/>
      <c r="AC67" s="594"/>
    </row>
    <row r="68" spans="1:68" ht="14.25" customHeight="1" x14ac:dyDescent="0.25">
      <c r="A68" s="609" t="s">
        <v>63</v>
      </c>
      <c r="B68" s="602"/>
      <c r="C68" s="602"/>
      <c r="D68" s="602"/>
      <c r="E68" s="602"/>
      <c r="F68" s="602"/>
      <c r="G68" s="602"/>
      <c r="H68" s="602"/>
      <c r="I68" s="602"/>
      <c r="J68" s="602"/>
      <c r="K68" s="602"/>
      <c r="L68" s="602"/>
      <c r="M68" s="602"/>
      <c r="N68" s="602"/>
      <c r="O68" s="602"/>
      <c r="P68" s="602"/>
      <c r="Q68" s="602"/>
      <c r="R68" s="602"/>
      <c r="S68" s="602"/>
      <c r="T68" s="602"/>
      <c r="U68" s="602"/>
      <c r="V68" s="602"/>
      <c r="W68" s="602"/>
      <c r="X68" s="602"/>
      <c r="Y68" s="602"/>
      <c r="Z68" s="602"/>
      <c r="AA68" s="587"/>
      <c r="AB68" s="587"/>
      <c r="AC68" s="587"/>
    </row>
    <row r="69" spans="1:68" ht="27" customHeight="1" x14ac:dyDescent="0.25">
      <c r="A69" s="54" t="s">
        <v>149</v>
      </c>
      <c r="B69" s="54" t="s">
        <v>150</v>
      </c>
      <c r="C69" s="31">
        <v>4301031243</v>
      </c>
      <c r="D69" s="598">
        <v>4680115885073</v>
      </c>
      <c r="E69" s="599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152</v>
      </c>
      <c r="B70" s="54" t="s">
        <v>153</v>
      </c>
      <c r="C70" s="31">
        <v>4301031241</v>
      </c>
      <c r="D70" s="598">
        <v>4680115885059</v>
      </c>
      <c r="E70" s="599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1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155</v>
      </c>
      <c r="B71" s="54" t="s">
        <v>156</v>
      </c>
      <c r="C71" s="31">
        <v>4301031316</v>
      </c>
      <c r="D71" s="598">
        <v>4680115885097</v>
      </c>
      <c r="E71" s="599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4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x14ac:dyDescent="0.2">
      <c r="A72" s="601"/>
      <c r="B72" s="602"/>
      <c r="C72" s="602"/>
      <c r="D72" s="602"/>
      <c r="E72" s="602"/>
      <c r="F72" s="602"/>
      <c r="G72" s="602"/>
      <c r="H72" s="602"/>
      <c r="I72" s="602"/>
      <c r="J72" s="602"/>
      <c r="K72" s="602"/>
      <c r="L72" s="602"/>
      <c r="M72" s="602"/>
      <c r="N72" s="602"/>
      <c r="O72" s="603"/>
      <c r="P72" s="606" t="s">
        <v>71</v>
      </c>
      <c r="Q72" s="607"/>
      <c r="R72" s="607"/>
      <c r="S72" s="607"/>
      <c r="T72" s="607"/>
      <c r="U72" s="607"/>
      <c r="V72" s="608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x14ac:dyDescent="0.2">
      <c r="A73" s="602"/>
      <c r="B73" s="602"/>
      <c r="C73" s="602"/>
      <c r="D73" s="602"/>
      <c r="E73" s="602"/>
      <c r="F73" s="602"/>
      <c r="G73" s="602"/>
      <c r="H73" s="602"/>
      <c r="I73" s="602"/>
      <c r="J73" s="602"/>
      <c r="K73" s="602"/>
      <c r="L73" s="602"/>
      <c r="M73" s="602"/>
      <c r="N73" s="602"/>
      <c r="O73" s="603"/>
      <c r="P73" s="606" t="s">
        <v>71</v>
      </c>
      <c r="Q73" s="607"/>
      <c r="R73" s="607"/>
      <c r="S73" s="607"/>
      <c r="T73" s="607"/>
      <c r="U73" s="607"/>
      <c r="V73" s="608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customHeight="1" x14ac:dyDescent="0.25">
      <c r="A74" s="609" t="s">
        <v>73</v>
      </c>
      <c r="B74" s="602"/>
      <c r="C74" s="602"/>
      <c r="D74" s="602"/>
      <c r="E74" s="602"/>
      <c r="F74" s="602"/>
      <c r="G74" s="602"/>
      <c r="H74" s="602"/>
      <c r="I74" s="602"/>
      <c r="J74" s="602"/>
      <c r="K74" s="602"/>
      <c r="L74" s="602"/>
      <c r="M74" s="602"/>
      <c r="N74" s="602"/>
      <c r="O74" s="602"/>
      <c r="P74" s="602"/>
      <c r="Q74" s="602"/>
      <c r="R74" s="602"/>
      <c r="S74" s="602"/>
      <c r="T74" s="602"/>
      <c r="U74" s="602"/>
      <c r="V74" s="602"/>
      <c r="W74" s="602"/>
      <c r="X74" s="602"/>
      <c r="Y74" s="602"/>
      <c r="Z74" s="602"/>
      <c r="AA74" s="587"/>
      <c r="AB74" s="587"/>
      <c r="AC74" s="587"/>
    </row>
    <row r="75" spans="1:68" ht="16.5" customHeight="1" x14ac:dyDescent="0.25">
      <c r="A75" s="54" t="s">
        <v>158</v>
      </c>
      <c r="B75" s="54" t="s">
        <v>159</v>
      </c>
      <c r="C75" s="31">
        <v>4301051838</v>
      </c>
      <c r="D75" s="598">
        <v>4680115881891</v>
      </c>
      <c r="E75" s="599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598">
        <v>4680115885769</v>
      </c>
      <c r="E76" s="599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6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0</v>
      </c>
      <c r="Y76" s="592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27" customHeight="1" x14ac:dyDescent="0.25">
      <c r="A77" s="54" t="s">
        <v>164</v>
      </c>
      <c r="B77" s="54" t="s">
        <v>165</v>
      </c>
      <c r="C77" s="31">
        <v>4301051927</v>
      </c>
      <c r="D77" s="598">
        <v>4680115884410</v>
      </c>
      <c r="E77" s="599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8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customHeight="1" x14ac:dyDescent="0.25">
      <c r="A78" s="54" t="s">
        <v>167</v>
      </c>
      <c r="B78" s="54" t="s">
        <v>168</v>
      </c>
      <c r="C78" s="31">
        <v>4301051837</v>
      </c>
      <c r="D78" s="598">
        <v>4680115884311</v>
      </c>
      <c r="E78" s="599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71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169</v>
      </c>
      <c r="B79" s="54" t="s">
        <v>170</v>
      </c>
      <c r="C79" s="31">
        <v>4301051844</v>
      </c>
      <c r="D79" s="598">
        <v>4680115885929</v>
      </c>
      <c r="E79" s="599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5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customHeight="1" x14ac:dyDescent="0.25">
      <c r="A80" s="54" t="s">
        <v>171</v>
      </c>
      <c r="B80" s="54" t="s">
        <v>172</v>
      </c>
      <c r="C80" s="31">
        <v>4301051929</v>
      </c>
      <c r="D80" s="598">
        <v>4680115884403</v>
      </c>
      <c r="E80" s="599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3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1"/>
      <c r="B81" s="602"/>
      <c r="C81" s="602"/>
      <c r="D81" s="602"/>
      <c r="E81" s="602"/>
      <c r="F81" s="602"/>
      <c r="G81" s="602"/>
      <c r="H81" s="602"/>
      <c r="I81" s="602"/>
      <c r="J81" s="602"/>
      <c r="K81" s="602"/>
      <c r="L81" s="602"/>
      <c r="M81" s="602"/>
      <c r="N81" s="602"/>
      <c r="O81" s="603"/>
      <c r="P81" s="606" t="s">
        <v>71</v>
      </c>
      <c r="Q81" s="607"/>
      <c r="R81" s="607"/>
      <c r="S81" s="607"/>
      <c r="T81" s="607"/>
      <c r="U81" s="607"/>
      <c r="V81" s="608"/>
      <c r="W81" s="37" t="s">
        <v>72</v>
      </c>
      <c r="X81" s="593">
        <f>IFERROR(X75/H75,"0")+IFERROR(X76/H76,"0")+IFERROR(X77/H77,"0")+IFERROR(X78/H78,"0")+IFERROR(X79/H79,"0")+IFERROR(X80/H80,"0")</f>
        <v>0</v>
      </c>
      <c r="Y81" s="593">
        <f>IFERROR(Y75/H75,"0")+IFERROR(Y76/H76,"0")+IFERROR(Y77/H77,"0")+IFERROR(Y78/H78,"0")+IFERROR(Y79/H79,"0")+IFERROR(Y80/H80,"0")</f>
        <v>0</v>
      </c>
      <c r="Z81" s="593">
        <f>IFERROR(IF(Z75="",0,Z75),"0")+IFERROR(IF(Z76="",0,Z76),"0")+IFERROR(IF(Z77="",0,Z77),"0")+IFERROR(IF(Z78="",0,Z78),"0")+IFERROR(IF(Z79="",0,Z79),"0")+IFERROR(IF(Z80="",0,Z80),"0")</f>
        <v>0</v>
      </c>
      <c r="AA81" s="594"/>
      <c r="AB81" s="594"/>
      <c r="AC81" s="594"/>
    </row>
    <row r="82" spans="1:68" x14ac:dyDescent="0.2">
      <c r="A82" s="602"/>
      <c r="B82" s="602"/>
      <c r="C82" s="602"/>
      <c r="D82" s="602"/>
      <c r="E82" s="602"/>
      <c r="F82" s="602"/>
      <c r="G82" s="602"/>
      <c r="H82" s="602"/>
      <c r="I82" s="602"/>
      <c r="J82" s="602"/>
      <c r="K82" s="602"/>
      <c r="L82" s="602"/>
      <c r="M82" s="602"/>
      <c r="N82" s="602"/>
      <c r="O82" s="603"/>
      <c r="P82" s="606" t="s">
        <v>71</v>
      </c>
      <c r="Q82" s="607"/>
      <c r="R82" s="607"/>
      <c r="S82" s="607"/>
      <c r="T82" s="607"/>
      <c r="U82" s="607"/>
      <c r="V82" s="608"/>
      <c r="W82" s="37" t="s">
        <v>69</v>
      </c>
      <c r="X82" s="593">
        <f>IFERROR(SUM(X75:X80),"0")</f>
        <v>0</v>
      </c>
      <c r="Y82" s="593">
        <f>IFERROR(SUM(Y75:Y80),"0")</f>
        <v>0</v>
      </c>
      <c r="Z82" s="37"/>
      <c r="AA82" s="594"/>
      <c r="AB82" s="594"/>
      <c r="AC82" s="594"/>
    </row>
    <row r="83" spans="1:68" ht="14.25" customHeight="1" x14ac:dyDescent="0.25">
      <c r="A83" s="609" t="s">
        <v>173</v>
      </c>
      <c r="B83" s="602"/>
      <c r="C83" s="602"/>
      <c r="D83" s="602"/>
      <c r="E83" s="602"/>
      <c r="F83" s="602"/>
      <c r="G83" s="602"/>
      <c r="H83" s="602"/>
      <c r="I83" s="602"/>
      <c r="J83" s="602"/>
      <c r="K83" s="602"/>
      <c r="L83" s="602"/>
      <c r="M83" s="602"/>
      <c r="N83" s="602"/>
      <c r="O83" s="602"/>
      <c r="P83" s="602"/>
      <c r="Q83" s="602"/>
      <c r="R83" s="602"/>
      <c r="S83" s="602"/>
      <c r="T83" s="602"/>
      <c r="U83" s="602"/>
      <c r="V83" s="602"/>
      <c r="W83" s="602"/>
      <c r="X83" s="602"/>
      <c r="Y83" s="602"/>
      <c r="Z83" s="602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598">
        <v>4680115881532</v>
      </c>
      <c r="E84" s="599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2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187.2</v>
      </c>
      <c r="Y84" s="592">
        <f>IFERROR(IF(X84="",0,CEILING((X84/$H84),1)*$H84),"")</f>
        <v>187.2</v>
      </c>
      <c r="Z84" s="36">
        <f>IFERROR(IF(Y84=0,"",ROUNDUP(Y84/H84,0)*0.01898),"")</f>
        <v>0.45552000000000004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197.64</v>
      </c>
      <c r="BN84" s="64">
        <f>IFERROR(Y84*I84/H84,"0")</f>
        <v>197.64</v>
      </c>
      <c r="BO84" s="64">
        <f>IFERROR(1/J84*(X84/H84),"0")</f>
        <v>0.375</v>
      </c>
      <c r="BP84" s="64">
        <f>IFERROR(1/J84*(Y84/H84),"0")</f>
        <v>0.375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598">
        <v>4680115881464</v>
      </c>
      <c r="E85" s="599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0</v>
      </c>
      <c r="Y85" s="592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601"/>
      <c r="B86" s="602"/>
      <c r="C86" s="602"/>
      <c r="D86" s="602"/>
      <c r="E86" s="602"/>
      <c r="F86" s="602"/>
      <c r="G86" s="602"/>
      <c r="H86" s="602"/>
      <c r="I86" s="602"/>
      <c r="J86" s="602"/>
      <c r="K86" s="602"/>
      <c r="L86" s="602"/>
      <c r="M86" s="602"/>
      <c r="N86" s="602"/>
      <c r="O86" s="603"/>
      <c r="P86" s="606" t="s">
        <v>71</v>
      </c>
      <c r="Q86" s="607"/>
      <c r="R86" s="607"/>
      <c r="S86" s="607"/>
      <c r="T86" s="607"/>
      <c r="U86" s="607"/>
      <c r="V86" s="608"/>
      <c r="W86" s="37" t="s">
        <v>72</v>
      </c>
      <c r="X86" s="593">
        <f>IFERROR(X84/H84,"0")+IFERROR(X85/H85,"0")</f>
        <v>24</v>
      </c>
      <c r="Y86" s="593">
        <f>IFERROR(Y84/H84,"0")+IFERROR(Y85/H85,"0")</f>
        <v>24</v>
      </c>
      <c r="Z86" s="593">
        <f>IFERROR(IF(Z84="",0,Z84),"0")+IFERROR(IF(Z85="",0,Z85),"0")</f>
        <v>0.45552000000000004</v>
      </c>
      <c r="AA86" s="594"/>
      <c r="AB86" s="594"/>
      <c r="AC86" s="594"/>
    </row>
    <row r="87" spans="1:68" x14ac:dyDescent="0.2">
      <c r="A87" s="602"/>
      <c r="B87" s="602"/>
      <c r="C87" s="602"/>
      <c r="D87" s="602"/>
      <c r="E87" s="602"/>
      <c r="F87" s="602"/>
      <c r="G87" s="602"/>
      <c r="H87" s="602"/>
      <c r="I87" s="602"/>
      <c r="J87" s="602"/>
      <c r="K87" s="602"/>
      <c r="L87" s="602"/>
      <c r="M87" s="602"/>
      <c r="N87" s="602"/>
      <c r="O87" s="603"/>
      <c r="P87" s="606" t="s">
        <v>71</v>
      </c>
      <c r="Q87" s="607"/>
      <c r="R87" s="607"/>
      <c r="S87" s="607"/>
      <c r="T87" s="607"/>
      <c r="U87" s="607"/>
      <c r="V87" s="608"/>
      <c r="W87" s="37" t="s">
        <v>69</v>
      </c>
      <c r="X87" s="593">
        <f>IFERROR(SUM(X84:X85),"0")</f>
        <v>187.2</v>
      </c>
      <c r="Y87" s="593">
        <f>IFERROR(SUM(Y84:Y85),"0")</f>
        <v>187.2</v>
      </c>
      <c r="Z87" s="37"/>
      <c r="AA87" s="594"/>
      <c r="AB87" s="594"/>
      <c r="AC87" s="594"/>
    </row>
    <row r="88" spans="1:68" ht="16.5" customHeight="1" x14ac:dyDescent="0.25">
      <c r="A88" s="605" t="s">
        <v>180</v>
      </c>
      <c r="B88" s="602"/>
      <c r="C88" s="602"/>
      <c r="D88" s="602"/>
      <c r="E88" s="602"/>
      <c r="F88" s="602"/>
      <c r="G88" s="602"/>
      <c r="H88" s="602"/>
      <c r="I88" s="602"/>
      <c r="J88" s="602"/>
      <c r="K88" s="602"/>
      <c r="L88" s="602"/>
      <c r="M88" s="602"/>
      <c r="N88" s="602"/>
      <c r="O88" s="602"/>
      <c r="P88" s="602"/>
      <c r="Q88" s="602"/>
      <c r="R88" s="602"/>
      <c r="S88" s="602"/>
      <c r="T88" s="602"/>
      <c r="U88" s="602"/>
      <c r="V88" s="602"/>
      <c r="W88" s="602"/>
      <c r="X88" s="602"/>
      <c r="Y88" s="602"/>
      <c r="Z88" s="602"/>
      <c r="AA88" s="586"/>
      <c r="AB88" s="586"/>
      <c r="AC88" s="586"/>
    </row>
    <row r="89" spans="1:68" ht="14.25" customHeight="1" x14ac:dyDescent="0.25">
      <c r="A89" s="609" t="s">
        <v>101</v>
      </c>
      <c r="B89" s="602"/>
      <c r="C89" s="602"/>
      <c r="D89" s="602"/>
      <c r="E89" s="602"/>
      <c r="F89" s="602"/>
      <c r="G89" s="602"/>
      <c r="H89" s="602"/>
      <c r="I89" s="602"/>
      <c r="J89" s="602"/>
      <c r="K89" s="602"/>
      <c r="L89" s="602"/>
      <c r="M89" s="602"/>
      <c r="N89" s="602"/>
      <c r="O89" s="602"/>
      <c r="P89" s="602"/>
      <c r="Q89" s="602"/>
      <c r="R89" s="602"/>
      <c r="S89" s="602"/>
      <c r="T89" s="602"/>
      <c r="U89" s="602"/>
      <c r="V89" s="602"/>
      <c r="W89" s="602"/>
      <c r="X89" s="602"/>
      <c r="Y89" s="602"/>
      <c r="Z89" s="602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598">
        <v>4680115881327</v>
      </c>
      <c r="E90" s="599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5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0</v>
      </c>
      <c r="Y90" s="592">
        <f>IFERROR(IF(X90="",0,CEILING((X90/$H90),1)*$H90),"")</f>
        <v>0</v>
      </c>
      <c r="Z90" s="36" t="str">
        <f>IFERROR(IF(Y90=0,"",ROUNDUP(Y90/H90,0)*0.01898),"")</f>
        <v/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16.5" customHeight="1" x14ac:dyDescent="0.25">
      <c r="A91" s="54" t="s">
        <v>184</v>
      </c>
      <c r="B91" s="54" t="s">
        <v>185</v>
      </c>
      <c r="C91" s="31">
        <v>4301011476</v>
      </c>
      <c r="D91" s="598">
        <v>4680115881518</v>
      </c>
      <c r="E91" s="599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81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598">
        <v>4680115881303</v>
      </c>
      <c r="E92" s="599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5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0</v>
      </c>
      <c r="Y92" s="592">
        <f>IFERROR(IF(X92="",0,CEILING((X92/$H92),1)*$H92),"")</f>
        <v>0</v>
      </c>
      <c r="Z92" s="36" t="str">
        <f>IFERROR(IF(Y92=0,"",ROUNDUP(Y92/H92,0)*0.00902),"")</f>
        <v/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0</v>
      </c>
      <c r="BN92" s="64">
        <f>IFERROR(Y92*I92/H92,"0")</f>
        <v>0</v>
      </c>
      <c r="BO92" s="64">
        <f>IFERROR(1/J92*(X92/H92),"0")</f>
        <v>0</v>
      </c>
      <c r="BP92" s="64">
        <f>IFERROR(1/J92*(Y92/H92),"0")</f>
        <v>0</v>
      </c>
    </row>
    <row r="93" spans="1:68" x14ac:dyDescent="0.2">
      <c r="A93" s="601"/>
      <c r="B93" s="602"/>
      <c r="C93" s="602"/>
      <c r="D93" s="602"/>
      <c r="E93" s="602"/>
      <c r="F93" s="602"/>
      <c r="G93" s="602"/>
      <c r="H93" s="602"/>
      <c r="I93" s="602"/>
      <c r="J93" s="602"/>
      <c r="K93" s="602"/>
      <c r="L93" s="602"/>
      <c r="M93" s="602"/>
      <c r="N93" s="602"/>
      <c r="O93" s="603"/>
      <c r="P93" s="606" t="s">
        <v>71</v>
      </c>
      <c r="Q93" s="607"/>
      <c r="R93" s="607"/>
      <c r="S93" s="607"/>
      <c r="T93" s="607"/>
      <c r="U93" s="607"/>
      <c r="V93" s="608"/>
      <c r="W93" s="37" t="s">
        <v>72</v>
      </c>
      <c r="X93" s="593">
        <f>IFERROR(X90/H90,"0")+IFERROR(X91/H91,"0")+IFERROR(X92/H92,"0")</f>
        <v>0</v>
      </c>
      <c r="Y93" s="593">
        <f>IFERROR(Y90/H90,"0")+IFERROR(Y91/H91,"0")+IFERROR(Y92/H92,"0")</f>
        <v>0</v>
      </c>
      <c r="Z93" s="593">
        <f>IFERROR(IF(Z90="",0,Z90),"0")+IFERROR(IF(Z91="",0,Z91),"0")+IFERROR(IF(Z92="",0,Z92),"0")</f>
        <v>0</v>
      </c>
      <c r="AA93" s="594"/>
      <c r="AB93" s="594"/>
      <c r="AC93" s="594"/>
    </row>
    <row r="94" spans="1:68" x14ac:dyDescent="0.2">
      <c r="A94" s="602"/>
      <c r="B94" s="602"/>
      <c r="C94" s="602"/>
      <c r="D94" s="602"/>
      <c r="E94" s="602"/>
      <c r="F94" s="602"/>
      <c r="G94" s="602"/>
      <c r="H94" s="602"/>
      <c r="I94" s="602"/>
      <c r="J94" s="602"/>
      <c r="K94" s="602"/>
      <c r="L94" s="602"/>
      <c r="M94" s="602"/>
      <c r="N94" s="602"/>
      <c r="O94" s="603"/>
      <c r="P94" s="606" t="s">
        <v>71</v>
      </c>
      <c r="Q94" s="607"/>
      <c r="R94" s="607"/>
      <c r="S94" s="607"/>
      <c r="T94" s="607"/>
      <c r="U94" s="607"/>
      <c r="V94" s="608"/>
      <c r="W94" s="37" t="s">
        <v>69</v>
      </c>
      <c r="X94" s="593">
        <f>IFERROR(SUM(X90:X92),"0")</f>
        <v>0</v>
      </c>
      <c r="Y94" s="593">
        <f>IFERROR(SUM(Y90:Y92),"0")</f>
        <v>0</v>
      </c>
      <c r="Z94" s="37"/>
      <c r="AA94" s="594"/>
      <c r="AB94" s="594"/>
      <c r="AC94" s="594"/>
    </row>
    <row r="95" spans="1:68" ht="14.25" customHeight="1" x14ac:dyDescent="0.25">
      <c r="A95" s="609" t="s">
        <v>73</v>
      </c>
      <c r="B95" s="602"/>
      <c r="C95" s="602"/>
      <c r="D95" s="602"/>
      <c r="E95" s="602"/>
      <c r="F95" s="602"/>
      <c r="G95" s="602"/>
      <c r="H95" s="602"/>
      <c r="I95" s="602"/>
      <c r="J95" s="602"/>
      <c r="K95" s="602"/>
      <c r="L95" s="602"/>
      <c r="M95" s="602"/>
      <c r="N95" s="602"/>
      <c r="O95" s="602"/>
      <c r="P95" s="602"/>
      <c r="Q95" s="602"/>
      <c r="R95" s="602"/>
      <c r="S95" s="602"/>
      <c r="T95" s="602"/>
      <c r="U95" s="602"/>
      <c r="V95" s="602"/>
      <c r="W95" s="602"/>
      <c r="X95" s="602"/>
      <c r="Y95" s="602"/>
      <c r="Z95" s="602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598">
        <v>4607091386967</v>
      </c>
      <c r="E96" s="599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5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0</v>
      </c>
      <c r="Y96" s="592">
        <f t="shared" ref="Y96:Y103" si="16">IFERROR(IF(X96="",0,CEILING((X96/$H96),1)*$H96),"")</f>
        <v>0</v>
      </c>
      <c r="Z96" s="36" t="str">
        <f>IFERROR(IF(Y96=0,"",ROUNDUP(Y96/H96,0)*0.01898),"")</f>
        <v/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0</v>
      </c>
      <c r="BN96" s="64">
        <f t="shared" ref="BN96:BN103" si="18">IFERROR(Y96*I96/H96,"0")</f>
        <v>0</v>
      </c>
      <c r="BO96" s="64">
        <f t="shared" ref="BO96:BO103" si="19">IFERROR(1/J96*(X96/H96),"0")</f>
        <v>0</v>
      </c>
      <c r="BP96" s="64">
        <f t="shared" ref="BP96:BP103" si="20">IFERROR(1/J96*(Y96/H96),"0")</f>
        <v>0</v>
      </c>
    </row>
    <row r="97" spans="1:68" ht="16.5" customHeight="1" x14ac:dyDescent="0.25">
      <c r="A97" s="54" t="s">
        <v>189</v>
      </c>
      <c r="B97" s="54" t="s">
        <v>192</v>
      </c>
      <c r="C97" s="31">
        <v>4301051712</v>
      </c>
      <c r="D97" s="598">
        <v>4607091386967</v>
      </c>
      <c r="E97" s="599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93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189</v>
      </c>
      <c r="B98" s="54" t="s">
        <v>194</v>
      </c>
      <c r="C98" s="31">
        <v>4301051437</v>
      </c>
      <c r="D98" s="598">
        <v>4607091386967</v>
      </c>
      <c r="E98" s="599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3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388.8</v>
      </c>
      <c r="Y98" s="592">
        <f t="shared" si="16"/>
        <v>388.79999999999995</v>
      </c>
      <c r="Z98" s="36">
        <f>IFERROR(IF(Y98=0,"",ROUNDUP(Y98/H98,0)*0.01898),"")</f>
        <v>0.91104000000000007</v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413.71199999999999</v>
      </c>
      <c r="BN98" s="64">
        <f t="shared" si="18"/>
        <v>413.71199999999993</v>
      </c>
      <c r="BO98" s="64">
        <f t="shared" si="19"/>
        <v>0.75</v>
      </c>
      <c r="BP98" s="64">
        <f t="shared" si="20"/>
        <v>0.75</v>
      </c>
    </row>
    <row r="99" spans="1:68" ht="27" customHeight="1" x14ac:dyDescent="0.25">
      <c r="A99" s="54" t="s">
        <v>195</v>
      </c>
      <c r="B99" s="54" t="s">
        <v>196</v>
      </c>
      <c r="C99" s="31">
        <v>4301051788</v>
      </c>
      <c r="D99" s="598">
        <v>4680115884953</v>
      </c>
      <c r="E99" s="599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198</v>
      </c>
      <c r="B100" s="54" t="s">
        <v>199</v>
      </c>
      <c r="C100" s="31">
        <v>4301051718</v>
      </c>
      <c r="D100" s="598">
        <v>4607091385731</v>
      </c>
      <c r="E100" s="599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61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598">
        <v>4607091385731</v>
      </c>
      <c r="E101" s="599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151.19999999999999</v>
      </c>
      <c r="Y101" s="592">
        <f t="shared" si="16"/>
        <v>151.20000000000002</v>
      </c>
      <c r="Z101" s="36">
        <f>IFERROR(IF(Y101=0,"",ROUNDUP(Y101/H101,0)*0.00651),"")</f>
        <v>0.36456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165.31199999999995</v>
      </c>
      <c r="BN101" s="64">
        <f t="shared" si="18"/>
        <v>165.31200000000001</v>
      </c>
      <c r="BO101" s="64">
        <f t="shared" si="19"/>
        <v>0.30769230769230765</v>
      </c>
      <c r="BP101" s="64">
        <f t="shared" si="20"/>
        <v>0.30769230769230771</v>
      </c>
    </row>
    <row r="102" spans="1:68" ht="16.5" customHeight="1" x14ac:dyDescent="0.25">
      <c r="A102" s="54" t="s">
        <v>202</v>
      </c>
      <c r="B102" s="54" t="s">
        <v>203</v>
      </c>
      <c r="C102" s="31">
        <v>4301051438</v>
      </c>
      <c r="D102" s="598">
        <v>4680115880894</v>
      </c>
      <c r="E102" s="599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598">
        <v>4680115880214</v>
      </c>
      <c r="E103" s="599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92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0</v>
      </c>
      <c r="Y103" s="592">
        <f t="shared" si="16"/>
        <v>0</v>
      </c>
      <c r="Z103" s="36" t="str">
        <f>IFERROR(IF(Y103=0,"",ROUNDUP(Y103/H103,0)*0.00651),"")</f>
        <v/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0</v>
      </c>
      <c r="BN103" s="64">
        <f t="shared" si="18"/>
        <v>0</v>
      </c>
      <c r="BO103" s="64">
        <f t="shared" si="19"/>
        <v>0</v>
      </c>
      <c r="BP103" s="64">
        <f t="shared" si="20"/>
        <v>0</v>
      </c>
    </row>
    <row r="104" spans="1:68" x14ac:dyDescent="0.2">
      <c r="A104" s="601"/>
      <c r="B104" s="602"/>
      <c r="C104" s="602"/>
      <c r="D104" s="602"/>
      <c r="E104" s="602"/>
      <c r="F104" s="602"/>
      <c r="G104" s="602"/>
      <c r="H104" s="602"/>
      <c r="I104" s="602"/>
      <c r="J104" s="602"/>
      <c r="K104" s="602"/>
      <c r="L104" s="602"/>
      <c r="M104" s="602"/>
      <c r="N104" s="602"/>
      <c r="O104" s="603"/>
      <c r="P104" s="606" t="s">
        <v>71</v>
      </c>
      <c r="Q104" s="607"/>
      <c r="R104" s="607"/>
      <c r="S104" s="607"/>
      <c r="T104" s="607"/>
      <c r="U104" s="607"/>
      <c r="V104" s="608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104</v>
      </c>
      <c r="Y104" s="593">
        <f>IFERROR(Y96/H96,"0")+IFERROR(Y97/H97,"0")+IFERROR(Y98/H98,"0")+IFERROR(Y99/H99,"0")+IFERROR(Y100/H100,"0")+IFERROR(Y101/H101,"0")+IFERROR(Y102/H102,"0")+IFERROR(Y103/H103,"0")</f>
        <v>104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1.2756000000000001</v>
      </c>
      <c r="AA104" s="594"/>
      <c r="AB104" s="594"/>
      <c r="AC104" s="594"/>
    </row>
    <row r="105" spans="1:68" x14ac:dyDescent="0.2">
      <c r="A105" s="602"/>
      <c r="B105" s="602"/>
      <c r="C105" s="602"/>
      <c r="D105" s="602"/>
      <c r="E105" s="602"/>
      <c r="F105" s="602"/>
      <c r="G105" s="602"/>
      <c r="H105" s="602"/>
      <c r="I105" s="602"/>
      <c r="J105" s="602"/>
      <c r="K105" s="602"/>
      <c r="L105" s="602"/>
      <c r="M105" s="602"/>
      <c r="N105" s="602"/>
      <c r="O105" s="603"/>
      <c r="P105" s="606" t="s">
        <v>71</v>
      </c>
      <c r="Q105" s="607"/>
      <c r="R105" s="607"/>
      <c r="S105" s="607"/>
      <c r="T105" s="607"/>
      <c r="U105" s="607"/>
      <c r="V105" s="608"/>
      <c r="W105" s="37" t="s">
        <v>69</v>
      </c>
      <c r="X105" s="593">
        <f>IFERROR(SUM(X96:X103),"0")</f>
        <v>540</v>
      </c>
      <c r="Y105" s="593">
        <f>IFERROR(SUM(Y96:Y103),"0")</f>
        <v>540</v>
      </c>
      <c r="Z105" s="37"/>
      <c r="AA105" s="594"/>
      <c r="AB105" s="594"/>
      <c r="AC105" s="594"/>
    </row>
    <row r="106" spans="1:68" ht="16.5" customHeight="1" x14ac:dyDescent="0.25">
      <c r="A106" s="605" t="s">
        <v>207</v>
      </c>
      <c r="B106" s="602"/>
      <c r="C106" s="602"/>
      <c r="D106" s="602"/>
      <c r="E106" s="602"/>
      <c r="F106" s="602"/>
      <c r="G106" s="602"/>
      <c r="H106" s="602"/>
      <c r="I106" s="602"/>
      <c r="J106" s="602"/>
      <c r="K106" s="602"/>
      <c r="L106" s="602"/>
      <c r="M106" s="602"/>
      <c r="N106" s="602"/>
      <c r="O106" s="602"/>
      <c r="P106" s="602"/>
      <c r="Q106" s="602"/>
      <c r="R106" s="602"/>
      <c r="S106" s="602"/>
      <c r="T106" s="602"/>
      <c r="U106" s="602"/>
      <c r="V106" s="602"/>
      <c r="W106" s="602"/>
      <c r="X106" s="602"/>
      <c r="Y106" s="602"/>
      <c r="Z106" s="602"/>
      <c r="AA106" s="586"/>
      <c r="AB106" s="586"/>
      <c r="AC106" s="586"/>
    </row>
    <row r="107" spans="1:68" ht="14.25" customHeight="1" x14ac:dyDescent="0.25">
      <c r="A107" s="609" t="s">
        <v>101</v>
      </c>
      <c r="B107" s="602"/>
      <c r="C107" s="602"/>
      <c r="D107" s="602"/>
      <c r="E107" s="602"/>
      <c r="F107" s="602"/>
      <c r="G107" s="602"/>
      <c r="H107" s="602"/>
      <c r="I107" s="602"/>
      <c r="J107" s="602"/>
      <c r="K107" s="602"/>
      <c r="L107" s="602"/>
      <c r="M107" s="602"/>
      <c r="N107" s="602"/>
      <c r="O107" s="602"/>
      <c r="P107" s="602"/>
      <c r="Q107" s="602"/>
      <c r="R107" s="602"/>
      <c r="S107" s="602"/>
      <c r="T107" s="602"/>
      <c r="U107" s="602"/>
      <c r="V107" s="602"/>
      <c r="W107" s="602"/>
      <c r="X107" s="602"/>
      <c r="Y107" s="602"/>
      <c r="Z107" s="602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598">
        <v>4680115882133</v>
      </c>
      <c r="E108" s="599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950.4</v>
      </c>
      <c r="Y108" s="592">
        <f>IFERROR(IF(X108="",0,CEILING((X108/$H108),1)*$H108),"")</f>
        <v>950.40000000000009</v>
      </c>
      <c r="Z108" s="36">
        <f>IFERROR(IF(Y108=0,"",ROUNDUP(Y108/H108,0)*0.01898),"")</f>
        <v>1.6702399999999999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988.67999999999984</v>
      </c>
      <c r="BN108" s="64">
        <f>IFERROR(Y108*I108/H108,"0")</f>
        <v>988.68</v>
      </c>
      <c r="BO108" s="64">
        <f>IFERROR(1/J108*(X108/H108),"0")</f>
        <v>1.3749999999999998</v>
      </c>
      <c r="BP108" s="64">
        <f>IFERROR(1/J108*(Y108/H108),"0")</f>
        <v>1.375</v>
      </c>
    </row>
    <row r="109" spans="1:68" ht="16.5" customHeight="1" x14ac:dyDescent="0.25">
      <c r="A109" s="54" t="s">
        <v>211</v>
      </c>
      <c r="B109" s="54" t="s">
        <v>212</v>
      </c>
      <c r="C109" s="31">
        <v>4301011417</v>
      </c>
      <c r="D109" s="598">
        <v>4680115880269</v>
      </c>
      <c r="E109" s="599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2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598">
        <v>4680115880429</v>
      </c>
      <c r="E110" s="599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0</v>
      </c>
      <c r="Y110" s="59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t="16.5" customHeight="1" x14ac:dyDescent="0.25">
      <c r="A111" s="54" t="s">
        <v>215</v>
      </c>
      <c r="B111" s="54" t="s">
        <v>216</v>
      </c>
      <c r="C111" s="31">
        <v>4301011462</v>
      </c>
      <c r="D111" s="598">
        <v>4680115881457</v>
      </c>
      <c r="E111" s="599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3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1"/>
      <c r="B112" s="602"/>
      <c r="C112" s="602"/>
      <c r="D112" s="602"/>
      <c r="E112" s="602"/>
      <c r="F112" s="602"/>
      <c r="G112" s="602"/>
      <c r="H112" s="602"/>
      <c r="I112" s="602"/>
      <c r="J112" s="602"/>
      <c r="K112" s="602"/>
      <c r="L112" s="602"/>
      <c r="M112" s="602"/>
      <c r="N112" s="602"/>
      <c r="O112" s="603"/>
      <c r="P112" s="606" t="s">
        <v>71</v>
      </c>
      <c r="Q112" s="607"/>
      <c r="R112" s="607"/>
      <c r="S112" s="607"/>
      <c r="T112" s="607"/>
      <c r="U112" s="607"/>
      <c r="V112" s="608"/>
      <c r="W112" s="37" t="s">
        <v>72</v>
      </c>
      <c r="X112" s="593">
        <f>IFERROR(X108/H108,"0")+IFERROR(X109/H109,"0")+IFERROR(X110/H110,"0")+IFERROR(X111/H111,"0")</f>
        <v>87.999999999999986</v>
      </c>
      <c r="Y112" s="593">
        <f>IFERROR(Y108/H108,"0")+IFERROR(Y109/H109,"0")+IFERROR(Y110/H110,"0")+IFERROR(Y111/H111,"0")</f>
        <v>88</v>
      </c>
      <c r="Z112" s="593">
        <f>IFERROR(IF(Z108="",0,Z108),"0")+IFERROR(IF(Z109="",0,Z109),"0")+IFERROR(IF(Z110="",0,Z110),"0")+IFERROR(IF(Z111="",0,Z111),"0")</f>
        <v>1.6702399999999999</v>
      </c>
      <c r="AA112" s="594"/>
      <c r="AB112" s="594"/>
      <c r="AC112" s="594"/>
    </row>
    <row r="113" spans="1:68" x14ac:dyDescent="0.2">
      <c r="A113" s="602"/>
      <c r="B113" s="602"/>
      <c r="C113" s="602"/>
      <c r="D113" s="602"/>
      <c r="E113" s="602"/>
      <c r="F113" s="602"/>
      <c r="G113" s="602"/>
      <c r="H113" s="602"/>
      <c r="I113" s="602"/>
      <c r="J113" s="602"/>
      <c r="K113" s="602"/>
      <c r="L113" s="602"/>
      <c r="M113" s="602"/>
      <c r="N113" s="602"/>
      <c r="O113" s="603"/>
      <c r="P113" s="606" t="s">
        <v>71</v>
      </c>
      <c r="Q113" s="607"/>
      <c r="R113" s="607"/>
      <c r="S113" s="607"/>
      <c r="T113" s="607"/>
      <c r="U113" s="607"/>
      <c r="V113" s="608"/>
      <c r="W113" s="37" t="s">
        <v>69</v>
      </c>
      <c r="X113" s="593">
        <f>IFERROR(SUM(X108:X111),"0")</f>
        <v>950.4</v>
      </c>
      <c r="Y113" s="593">
        <f>IFERROR(SUM(Y108:Y111),"0")</f>
        <v>950.40000000000009</v>
      </c>
      <c r="Z113" s="37"/>
      <c r="AA113" s="594"/>
      <c r="AB113" s="594"/>
      <c r="AC113" s="594"/>
    </row>
    <row r="114" spans="1:68" ht="14.25" customHeight="1" x14ac:dyDescent="0.25">
      <c r="A114" s="609" t="s">
        <v>138</v>
      </c>
      <c r="B114" s="602"/>
      <c r="C114" s="602"/>
      <c r="D114" s="602"/>
      <c r="E114" s="602"/>
      <c r="F114" s="602"/>
      <c r="G114" s="602"/>
      <c r="H114" s="602"/>
      <c r="I114" s="602"/>
      <c r="J114" s="602"/>
      <c r="K114" s="602"/>
      <c r="L114" s="602"/>
      <c r="M114" s="602"/>
      <c r="N114" s="602"/>
      <c r="O114" s="602"/>
      <c r="P114" s="602"/>
      <c r="Q114" s="602"/>
      <c r="R114" s="602"/>
      <c r="S114" s="602"/>
      <c r="T114" s="602"/>
      <c r="U114" s="602"/>
      <c r="V114" s="602"/>
      <c r="W114" s="602"/>
      <c r="X114" s="602"/>
      <c r="Y114" s="602"/>
      <c r="Z114" s="602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598">
        <v>4680115881488</v>
      </c>
      <c r="E115" s="599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8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0</v>
      </c>
      <c r="Y115" s="592">
        <f>IFERROR(IF(X115="",0,CEILING((X115/$H115),1)*$H115),"")</f>
        <v>0</v>
      </c>
      <c r="Z115" s="36" t="str">
        <f>IFERROR(IF(Y115=0,"",ROUNDUP(Y115/H115,0)*0.01898),"")</f>
        <v/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220</v>
      </c>
      <c r="B116" s="54" t="s">
        <v>221</v>
      </c>
      <c r="C116" s="31">
        <v>4301020346</v>
      </c>
      <c r="D116" s="598">
        <v>4680115882775</v>
      </c>
      <c r="E116" s="599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9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598">
        <v>4680115880658</v>
      </c>
      <c r="E117" s="599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0</v>
      </c>
      <c r="Y117" s="592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601"/>
      <c r="B118" s="602"/>
      <c r="C118" s="602"/>
      <c r="D118" s="602"/>
      <c r="E118" s="602"/>
      <c r="F118" s="602"/>
      <c r="G118" s="602"/>
      <c r="H118" s="602"/>
      <c r="I118" s="602"/>
      <c r="J118" s="602"/>
      <c r="K118" s="602"/>
      <c r="L118" s="602"/>
      <c r="M118" s="602"/>
      <c r="N118" s="602"/>
      <c r="O118" s="603"/>
      <c r="P118" s="606" t="s">
        <v>71</v>
      </c>
      <c r="Q118" s="607"/>
      <c r="R118" s="607"/>
      <c r="S118" s="607"/>
      <c r="T118" s="607"/>
      <c r="U118" s="607"/>
      <c r="V118" s="608"/>
      <c r="W118" s="37" t="s">
        <v>72</v>
      </c>
      <c r="X118" s="593">
        <f>IFERROR(X115/H115,"0")+IFERROR(X116/H116,"0")+IFERROR(X117/H117,"0")</f>
        <v>0</v>
      </c>
      <c r="Y118" s="593">
        <f>IFERROR(Y115/H115,"0")+IFERROR(Y116/H116,"0")+IFERROR(Y117/H117,"0")</f>
        <v>0</v>
      </c>
      <c r="Z118" s="593">
        <f>IFERROR(IF(Z115="",0,Z115),"0")+IFERROR(IF(Z116="",0,Z116),"0")+IFERROR(IF(Z117="",0,Z117),"0")</f>
        <v>0</v>
      </c>
      <c r="AA118" s="594"/>
      <c r="AB118" s="594"/>
      <c r="AC118" s="594"/>
    </row>
    <row r="119" spans="1:68" x14ac:dyDescent="0.2">
      <c r="A119" s="602"/>
      <c r="B119" s="602"/>
      <c r="C119" s="602"/>
      <c r="D119" s="602"/>
      <c r="E119" s="602"/>
      <c r="F119" s="602"/>
      <c r="G119" s="602"/>
      <c r="H119" s="602"/>
      <c r="I119" s="602"/>
      <c r="J119" s="602"/>
      <c r="K119" s="602"/>
      <c r="L119" s="602"/>
      <c r="M119" s="602"/>
      <c r="N119" s="602"/>
      <c r="O119" s="603"/>
      <c r="P119" s="606" t="s">
        <v>71</v>
      </c>
      <c r="Q119" s="607"/>
      <c r="R119" s="607"/>
      <c r="S119" s="607"/>
      <c r="T119" s="607"/>
      <c r="U119" s="607"/>
      <c r="V119" s="608"/>
      <c r="W119" s="37" t="s">
        <v>69</v>
      </c>
      <c r="X119" s="593">
        <f>IFERROR(SUM(X115:X117),"0")</f>
        <v>0</v>
      </c>
      <c r="Y119" s="593">
        <f>IFERROR(SUM(Y115:Y117),"0")</f>
        <v>0</v>
      </c>
      <c r="Z119" s="37"/>
      <c r="AA119" s="594"/>
      <c r="AB119" s="594"/>
      <c r="AC119" s="594"/>
    </row>
    <row r="120" spans="1:68" ht="14.25" customHeight="1" x14ac:dyDescent="0.25">
      <c r="A120" s="609" t="s">
        <v>73</v>
      </c>
      <c r="B120" s="602"/>
      <c r="C120" s="602"/>
      <c r="D120" s="602"/>
      <c r="E120" s="602"/>
      <c r="F120" s="602"/>
      <c r="G120" s="602"/>
      <c r="H120" s="602"/>
      <c r="I120" s="602"/>
      <c r="J120" s="602"/>
      <c r="K120" s="602"/>
      <c r="L120" s="602"/>
      <c r="M120" s="602"/>
      <c r="N120" s="602"/>
      <c r="O120" s="602"/>
      <c r="P120" s="602"/>
      <c r="Q120" s="602"/>
      <c r="R120" s="602"/>
      <c r="S120" s="602"/>
      <c r="T120" s="602"/>
      <c r="U120" s="602"/>
      <c r="V120" s="602"/>
      <c r="W120" s="602"/>
      <c r="X120" s="602"/>
      <c r="Y120" s="602"/>
      <c r="Z120" s="602"/>
      <c r="AA120" s="587"/>
      <c r="AB120" s="587"/>
      <c r="AC120" s="587"/>
    </row>
    <row r="121" spans="1:68" ht="16.5" customHeight="1" x14ac:dyDescent="0.25">
      <c r="A121" s="54" t="s">
        <v>224</v>
      </c>
      <c r="B121" s="54" t="s">
        <v>225</v>
      </c>
      <c r="C121" s="31">
        <v>4301051724</v>
      </c>
      <c r="D121" s="598">
        <v>4607091385168</v>
      </c>
      <c r="E121" s="599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05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598">
        <v>4607091385168</v>
      </c>
      <c r="E122" s="599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0</v>
      </c>
      <c r="Y122" s="592">
        <f t="shared" si="21"/>
        <v>0</v>
      </c>
      <c r="Z122" s="36" t="str">
        <f>IFERROR(IF(Y122=0,"",ROUNDUP(Y122/H122,0)*0.01898),"")</f>
        <v/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224</v>
      </c>
      <c r="B123" s="54" t="s">
        <v>228</v>
      </c>
      <c r="C123" s="31">
        <v>4301051360</v>
      </c>
      <c r="D123" s="598">
        <v>4607091385168</v>
      </c>
      <c r="E123" s="599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583.20000000000005</v>
      </c>
      <c r="Y123" s="592">
        <f t="shared" si="21"/>
        <v>583.19999999999993</v>
      </c>
      <c r="Z123" s="36">
        <f>IFERROR(IF(Y123=0,"",ROUNDUP(Y123/H123,0)*0.01898),"")</f>
        <v>1.36656</v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620.13599999999997</v>
      </c>
      <c r="BN123" s="64">
        <f t="shared" si="23"/>
        <v>620.13599999999985</v>
      </c>
      <c r="BO123" s="64">
        <f t="shared" si="24"/>
        <v>1.1250000000000002</v>
      </c>
      <c r="BP123" s="64">
        <f t="shared" si="25"/>
        <v>1.125</v>
      </c>
    </row>
    <row r="124" spans="1:68" ht="27" customHeight="1" x14ac:dyDescent="0.25">
      <c r="A124" s="54" t="s">
        <v>230</v>
      </c>
      <c r="B124" s="54" t="s">
        <v>231</v>
      </c>
      <c r="C124" s="31">
        <v>4301051730</v>
      </c>
      <c r="D124" s="598">
        <v>4607091383256</v>
      </c>
      <c r="E124" s="599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customHeight="1" x14ac:dyDescent="0.25">
      <c r="A125" s="54" t="s">
        <v>232</v>
      </c>
      <c r="B125" s="54" t="s">
        <v>233</v>
      </c>
      <c r="C125" s="31">
        <v>4301051721</v>
      </c>
      <c r="D125" s="598">
        <v>4607091385748</v>
      </c>
      <c r="E125" s="599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5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162</v>
      </c>
      <c r="Y125" s="592">
        <f t="shared" si="21"/>
        <v>162</v>
      </c>
      <c r="Z125" s="36">
        <f>IFERROR(IF(Y125=0,"",ROUNDUP(Y125/H125,0)*0.00651),"")</f>
        <v>0.3906</v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177.11999999999998</v>
      </c>
      <c r="BN125" s="64">
        <f t="shared" si="23"/>
        <v>177.11999999999998</v>
      </c>
      <c r="BO125" s="64">
        <f t="shared" si="24"/>
        <v>0.32967032967032966</v>
      </c>
      <c r="BP125" s="64">
        <f t="shared" si="25"/>
        <v>0.32967032967032966</v>
      </c>
    </row>
    <row r="126" spans="1:68" ht="16.5" customHeight="1" x14ac:dyDescent="0.25">
      <c r="A126" s="54" t="s">
        <v>234</v>
      </c>
      <c r="B126" s="54" t="s">
        <v>235</v>
      </c>
      <c r="C126" s="31">
        <v>4301051740</v>
      </c>
      <c r="D126" s="598">
        <v>4680115884533</v>
      </c>
      <c r="E126" s="599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customHeight="1" x14ac:dyDescent="0.25">
      <c r="A127" s="54" t="s">
        <v>237</v>
      </c>
      <c r="B127" s="54" t="s">
        <v>238</v>
      </c>
      <c r="C127" s="31">
        <v>4301051486</v>
      </c>
      <c r="D127" s="598">
        <v>4680115882645</v>
      </c>
      <c r="E127" s="599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0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1"/>
      <c r="B128" s="602"/>
      <c r="C128" s="602"/>
      <c r="D128" s="602"/>
      <c r="E128" s="602"/>
      <c r="F128" s="602"/>
      <c r="G128" s="602"/>
      <c r="H128" s="602"/>
      <c r="I128" s="602"/>
      <c r="J128" s="602"/>
      <c r="K128" s="602"/>
      <c r="L128" s="602"/>
      <c r="M128" s="602"/>
      <c r="N128" s="602"/>
      <c r="O128" s="603"/>
      <c r="P128" s="606" t="s">
        <v>71</v>
      </c>
      <c r="Q128" s="607"/>
      <c r="R128" s="607"/>
      <c r="S128" s="607"/>
      <c r="T128" s="607"/>
      <c r="U128" s="607"/>
      <c r="V128" s="608"/>
      <c r="W128" s="37" t="s">
        <v>72</v>
      </c>
      <c r="X128" s="593">
        <f>IFERROR(X121/H121,"0")+IFERROR(X122/H122,"0")+IFERROR(X123/H123,"0")+IFERROR(X124/H124,"0")+IFERROR(X125/H125,"0")+IFERROR(X126/H126,"0")+IFERROR(X127/H127,"0")</f>
        <v>132</v>
      </c>
      <c r="Y128" s="593">
        <f>IFERROR(Y121/H121,"0")+IFERROR(Y122/H122,"0")+IFERROR(Y123/H123,"0")+IFERROR(Y124/H124,"0")+IFERROR(Y125/H125,"0")+IFERROR(Y126/H126,"0")+IFERROR(Y127/H127,"0")</f>
        <v>132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1.7571600000000001</v>
      </c>
      <c r="AA128" s="594"/>
      <c r="AB128" s="594"/>
      <c r="AC128" s="594"/>
    </row>
    <row r="129" spans="1:68" x14ac:dyDescent="0.2">
      <c r="A129" s="602"/>
      <c r="B129" s="602"/>
      <c r="C129" s="602"/>
      <c r="D129" s="602"/>
      <c r="E129" s="602"/>
      <c r="F129" s="602"/>
      <c r="G129" s="602"/>
      <c r="H129" s="602"/>
      <c r="I129" s="602"/>
      <c r="J129" s="602"/>
      <c r="K129" s="602"/>
      <c r="L129" s="602"/>
      <c r="M129" s="602"/>
      <c r="N129" s="602"/>
      <c r="O129" s="603"/>
      <c r="P129" s="606" t="s">
        <v>71</v>
      </c>
      <c r="Q129" s="607"/>
      <c r="R129" s="607"/>
      <c r="S129" s="607"/>
      <c r="T129" s="607"/>
      <c r="U129" s="607"/>
      <c r="V129" s="608"/>
      <c r="W129" s="37" t="s">
        <v>69</v>
      </c>
      <c r="X129" s="593">
        <f>IFERROR(SUM(X121:X127),"0")</f>
        <v>745.2</v>
      </c>
      <c r="Y129" s="593">
        <f>IFERROR(SUM(Y121:Y127),"0")</f>
        <v>745.19999999999993</v>
      </c>
      <c r="Z129" s="37"/>
      <c r="AA129" s="594"/>
      <c r="AB129" s="594"/>
      <c r="AC129" s="594"/>
    </row>
    <row r="130" spans="1:68" ht="14.25" customHeight="1" x14ac:dyDescent="0.25">
      <c r="A130" s="609" t="s">
        <v>173</v>
      </c>
      <c r="B130" s="602"/>
      <c r="C130" s="602"/>
      <c r="D130" s="602"/>
      <c r="E130" s="602"/>
      <c r="F130" s="602"/>
      <c r="G130" s="602"/>
      <c r="H130" s="602"/>
      <c r="I130" s="602"/>
      <c r="J130" s="602"/>
      <c r="K130" s="602"/>
      <c r="L130" s="602"/>
      <c r="M130" s="602"/>
      <c r="N130" s="602"/>
      <c r="O130" s="602"/>
      <c r="P130" s="602"/>
      <c r="Q130" s="602"/>
      <c r="R130" s="602"/>
      <c r="S130" s="602"/>
      <c r="T130" s="602"/>
      <c r="U130" s="602"/>
      <c r="V130" s="602"/>
      <c r="W130" s="602"/>
      <c r="X130" s="602"/>
      <c r="Y130" s="602"/>
      <c r="Z130" s="602"/>
      <c r="AA130" s="587"/>
      <c r="AB130" s="587"/>
      <c r="AC130" s="587"/>
    </row>
    <row r="131" spans="1:68" ht="27" customHeight="1" x14ac:dyDescent="0.25">
      <c r="A131" s="54" t="s">
        <v>240</v>
      </c>
      <c r="B131" s="54" t="s">
        <v>241</v>
      </c>
      <c r="C131" s="31">
        <v>4301060357</v>
      </c>
      <c r="D131" s="598">
        <v>4680115882652</v>
      </c>
      <c r="E131" s="599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706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customHeight="1" x14ac:dyDescent="0.25">
      <c r="A132" s="54" t="s">
        <v>243</v>
      </c>
      <c r="B132" s="54" t="s">
        <v>244</v>
      </c>
      <c r="C132" s="31">
        <v>4301060317</v>
      </c>
      <c r="D132" s="598">
        <v>4680115880238</v>
      </c>
      <c r="E132" s="599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x14ac:dyDescent="0.2">
      <c r="A133" s="601"/>
      <c r="B133" s="602"/>
      <c r="C133" s="602"/>
      <c r="D133" s="602"/>
      <c r="E133" s="602"/>
      <c r="F133" s="602"/>
      <c r="G133" s="602"/>
      <c r="H133" s="602"/>
      <c r="I133" s="602"/>
      <c r="J133" s="602"/>
      <c r="K133" s="602"/>
      <c r="L133" s="602"/>
      <c r="M133" s="602"/>
      <c r="N133" s="602"/>
      <c r="O133" s="603"/>
      <c r="P133" s="606" t="s">
        <v>71</v>
      </c>
      <c r="Q133" s="607"/>
      <c r="R133" s="607"/>
      <c r="S133" s="607"/>
      <c r="T133" s="607"/>
      <c r="U133" s="607"/>
      <c r="V133" s="608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x14ac:dyDescent="0.2">
      <c r="A134" s="602"/>
      <c r="B134" s="602"/>
      <c r="C134" s="602"/>
      <c r="D134" s="602"/>
      <c r="E134" s="602"/>
      <c r="F134" s="602"/>
      <c r="G134" s="602"/>
      <c r="H134" s="602"/>
      <c r="I134" s="602"/>
      <c r="J134" s="602"/>
      <c r="K134" s="602"/>
      <c r="L134" s="602"/>
      <c r="M134" s="602"/>
      <c r="N134" s="602"/>
      <c r="O134" s="603"/>
      <c r="P134" s="606" t="s">
        <v>71</v>
      </c>
      <c r="Q134" s="607"/>
      <c r="R134" s="607"/>
      <c r="S134" s="607"/>
      <c r="T134" s="607"/>
      <c r="U134" s="607"/>
      <c r="V134" s="608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customHeight="1" x14ac:dyDescent="0.25">
      <c r="A135" s="605" t="s">
        <v>246</v>
      </c>
      <c r="B135" s="602"/>
      <c r="C135" s="602"/>
      <c r="D135" s="602"/>
      <c r="E135" s="602"/>
      <c r="F135" s="602"/>
      <c r="G135" s="602"/>
      <c r="H135" s="602"/>
      <c r="I135" s="602"/>
      <c r="J135" s="602"/>
      <c r="K135" s="602"/>
      <c r="L135" s="602"/>
      <c r="M135" s="602"/>
      <c r="N135" s="602"/>
      <c r="O135" s="602"/>
      <c r="P135" s="602"/>
      <c r="Q135" s="602"/>
      <c r="R135" s="602"/>
      <c r="S135" s="602"/>
      <c r="T135" s="602"/>
      <c r="U135" s="602"/>
      <c r="V135" s="602"/>
      <c r="W135" s="602"/>
      <c r="X135" s="602"/>
      <c r="Y135" s="602"/>
      <c r="Z135" s="602"/>
      <c r="AA135" s="586"/>
      <c r="AB135" s="586"/>
      <c r="AC135" s="586"/>
    </row>
    <row r="136" spans="1:68" ht="14.25" customHeight="1" x14ac:dyDescent="0.25">
      <c r="A136" s="609" t="s">
        <v>101</v>
      </c>
      <c r="B136" s="602"/>
      <c r="C136" s="602"/>
      <c r="D136" s="602"/>
      <c r="E136" s="602"/>
      <c r="F136" s="602"/>
      <c r="G136" s="602"/>
      <c r="H136" s="602"/>
      <c r="I136" s="602"/>
      <c r="J136" s="602"/>
      <c r="K136" s="602"/>
      <c r="L136" s="602"/>
      <c r="M136" s="602"/>
      <c r="N136" s="602"/>
      <c r="O136" s="602"/>
      <c r="P136" s="602"/>
      <c r="Q136" s="602"/>
      <c r="R136" s="602"/>
      <c r="S136" s="602"/>
      <c r="T136" s="602"/>
      <c r="U136" s="602"/>
      <c r="V136" s="602"/>
      <c r="W136" s="602"/>
      <c r="X136" s="602"/>
      <c r="Y136" s="602"/>
      <c r="Z136" s="602"/>
      <c r="AA136" s="587"/>
      <c r="AB136" s="587"/>
      <c r="AC136" s="587"/>
    </row>
    <row r="137" spans="1:68" ht="27" customHeight="1" x14ac:dyDescent="0.25">
      <c r="A137" s="54" t="s">
        <v>247</v>
      </c>
      <c r="B137" s="54" t="s">
        <v>248</v>
      </c>
      <c r="C137" s="31">
        <v>4301011564</v>
      </c>
      <c r="D137" s="598">
        <v>4680115882577</v>
      </c>
      <c r="E137" s="599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247</v>
      </c>
      <c r="B138" s="54" t="s">
        <v>250</v>
      </c>
      <c r="C138" s="31">
        <v>4301011562</v>
      </c>
      <c r="D138" s="598">
        <v>4680115882577</v>
      </c>
      <c r="E138" s="599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62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1"/>
      <c r="B139" s="602"/>
      <c r="C139" s="602"/>
      <c r="D139" s="602"/>
      <c r="E139" s="602"/>
      <c r="F139" s="602"/>
      <c r="G139" s="602"/>
      <c r="H139" s="602"/>
      <c r="I139" s="602"/>
      <c r="J139" s="602"/>
      <c r="K139" s="602"/>
      <c r="L139" s="602"/>
      <c r="M139" s="602"/>
      <c r="N139" s="602"/>
      <c r="O139" s="603"/>
      <c r="P139" s="606" t="s">
        <v>71</v>
      </c>
      <c r="Q139" s="607"/>
      <c r="R139" s="607"/>
      <c r="S139" s="607"/>
      <c r="T139" s="607"/>
      <c r="U139" s="607"/>
      <c r="V139" s="608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x14ac:dyDescent="0.2">
      <c r="A140" s="602"/>
      <c r="B140" s="602"/>
      <c r="C140" s="602"/>
      <c r="D140" s="602"/>
      <c r="E140" s="602"/>
      <c r="F140" s="602"/>
      <c r="G140" s="602"/>
      <c r="H140" s="602"/>
      <c r="I140" s="602"/>
      <c r="J140" s="602"/>
      <c r="K140" s="602"/>
      <c r="L140" s="602"/>
      <c r="M140" s="602"/>
      <c r="N140" s="602"/>
      <c r="O140" s="603"/>
      <c r="P140" s="606" t="s">
        <v>71</v>
      </c>
      <c r="Q140" s="607"/>
      <c r="R140" s="607"/>
      <c r="S140" s="607"/>
      <c r="T140" s="607"/>
      <c r="U140" s="607"/>
      <c r="V140" s="608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customHeight="1" x14ac:dyDescent="0.25">
      <c r="A141" s="609" t="s">
        <v>63</v>
      </c>
      <c r="B141" s="602"/>
      <c r="C141" s="602"/>
      <c r="D141" s="602"/>
      <c r="E141" s="602"/>
      <c r="F141" s="602"/>
      <c r="G141" s="602"/>
      <c r="H141" s="602"/>
      <c r="I141" s="602"/>
      <c r="J141" s="602"/>
      <c r="K141" s="602"/>
      <c r="L141" s="602"/>
      <c r="M141" s="602"/>
      <c r="N141" s="602"/>
      <c r="O141" s="602"/>
      <c r="P141" s="602"/>
      <c r="Q141" s="602"/>
      <c r="R141" s="602"/>
      <c r="S141" s="602"/>
      <c r="T141" s="602"/>
      <c r="U141" s="602"/>
      <c r="V141" s="602"/>
      <c r="W141" s="602"/>
      <c r="X141" s="602"/>
      <c r="Y141" s="602"/>
      <c r="Z141" s="602"/>
      <c r="AA141" s="587"/>
      <c r="AB141" s="587"/>
      <c r="AC141" s="587"/>
    </row>
    <row r="142" spans="1:68" ht="27" customHeight="1" x14ac:dyDescent="0.25">
      <c r="A142" s="54" t="s">
        <v>251</v>
      </c>
      <c r="B142" s="54" t="s">
        <v>252</v>
      </c>
      <c r="C142" s="31">
        <v>4301031235</v>
      </c>
      <c r="D142" s="598">
        <v>4680115883444</v>
      </c>
      <c r="E142" s="599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customHeight="1" x14ac:dyDescent="0.25">
      <c r="A143" s="54" t="s">
        <v>251</v>
      </c>
      <c r="B143" s="54" t="s">
        <v>254</v>
      </c>
      <c r="C143" s="31">
        <v>4301031234</v>
      </c>
      <c r="D143" s="598">
        <v>4680115883444</v>
      </c>
      <c r="E143" s="599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79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1"/>
      <c r="B144" s="602"/>
      <c r="C144" s="602"/>
      <c r="D144" s="602"/>
      <c r="E144" s="602"/>
      <c r="F144" s="602"/>
      <c r="G144" s="602"/>
      <c r="H144" s="602"/>
      <c r="I144" s="602"/>
      <c r="J144" s="602"/>
      <c r="K144" s="602"/>
      <c r="L144" s="602"/>
      <c r="M144" s="602"/>
      <c r="N144" s="602"/>
      <c r="O144" s="603"/>
      <c r="P144" s="606" t="s">
        <v>71</v>
      </c>
      <c r="Q144" s="607"/>
      <c r="R144" s="607"/>
      <c r="S144" s="607"/>
      <c r="T144" s="607"/>
      <c r="U144" s="607"/>
      <c r="V144" s="608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x14ac:dyDescent="0.2">
      <c r="A145" s="602"/>
      <c r="B145" s="602"/>
      <c r="C145" s="602"/>
      <c r="D145" s="602"/>
      <c r="E145" s="602"/>
      <c r="F145" s="602"/>
      <c r="G145" s="602"/>
      <c r="H145" s="602"/>
      <c r="I145" s="602"/>
      <c r="J145" s="602"/>
      <c r="K145" s="602"/>
      <c r="L145" s="602"/>
      <c r="M145" s="602"/>
      <c r="N145" s="602"/>
      <c r="O145" s="603"/>
      <c r="P145" s="606" t="s">
        <v>71</v>
      </c>
      <c r="Q145" s="607"/>
      <c r="R145" s="607"/>
      <c r="S145" s="607"/>
      <c r="T145" s="607"/>
      <c r="U145" s="607"/>
      <c r="V145" s="608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customHeight="1" x14ac:dyDescent="0.25">
      <c r="A146" s="609" t="s">
        <v>73</v>
      </c>
      <c r="B146" s="602"/>
      <c r="C146" s="602"/>
      <c r="D146" s="602"/>
      <c r="E146" s="602"/>
      <c r="F146" s="602"/>
      <c r="G146" s="602"/>
      <c r="H146" s="602"/>
      <c r="I146" s="602"/>
      <c r="J146" s="602"/>
      <c r="K146" s="602"/>
      <c r="L146" s="602"/>
      <c r="M146" s="602"/>
      <c r="N146" s="602"/>
      <c r="O146" s="602"/>
      <c r="P146" s="602"/>
      <c r="Q146" s="602"/>
      <c r="R146" s="602"/>
      <c r="S146" s="602"/>
      <c r="T146" s="602"/>
      <c r="U146" s="602"/>
      <c r="V146" s="602"/>
      <c r="W146" s="602"/>
      <c r="X146" s="602"/>
      <c r="Y146" s="602"/>
      <c r="Z146" s="602"/>
      <c r="AA146" s="587"/>
      <c r="AB146" s="587"/>
      <c r="AC146" s="587"/>
    </row>
    <row r="147" spans="1:68" ht="16.5" customHeight="1" x14ac:dyDescent="0.25">
      <c r="A147" s="54" t="s">
        <v>255</v>
      </c>
      <c r="B147" s="54" t="s">
        <v>256</v>
      </c>
      <c r="C147" s="31">
        <v>4301051477</v>
      </c>
      <c r="D147" s="598">
        <v>4680115882584</v>
      </c>
      <c r="E147" s="599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4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255</v>
      </c>
      <c r="B148" s="54" t="s">
        <v>257</v>
      </c>
      <c r="C148" s="31">
        <v>4301051476</v>
      </c>
      <c r="D148" s="598">
        <v>4680115882584</v>
      </c>
      <c r="E148" s="599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84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1"/>
      <c r="B149" s="602"/>
      <c r="C149" s="602"/>
      <c r="D149" s="602"/>
      <c r="E149" s="602"/>
      <c r="F149" s="602"/>
      <c r="G149" s="602"/>
      <c r="H149" s="602"/>
      <c r="I149" s="602"/>
      <c r="J149" s="602"/>
      <c r="K149" s="602"/>
      <c r="L149" s="602"/>
      <c r="M149" s="602"/>
      <c r="N149" s="602"/>
      <c r="O149" s="603"/>
      <c r="P149" s="606" t="s">
        <v>71</v>
      </c>
      <c r="Q149" s="607"/>
      <c r="R149" s="607"/>
      <c r="S149" s="607"/>
      <c r="T149" s="607"/>
      <c r="U149" s="607"/>
      <c r="V149" s="608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x14ac:dyDescent="0.2">
      <c r="A150" s="602"/>
      <c r="B150" s="602"/>
      <c r="C150" s="602"/>
      <c r="D150" s="602"/>
      <c r="E150" s="602"/>
      <c r="F150" s="602"/>
      <c r="G150" s="602"/>
      <c r="H150" s="602"/>
      <c r="I150" s="602"/>
      <c r="J150" s="602"/>
      <c r="K150" s="602"/>
      <c r="L150" s="602"/>
      <c r="M150" s="602"/>
      <c r="N150" s="602"/>
      <c r="O150" s="603"/>
      <c r="P150" s="606" t="s">
        <v>71</v>
      </c>
      <c r="Q150" s="607"/>
      <c r="R150" s="607"/>
      <c r="S150" s="607"/>
      <c r="T150" s="607"/>
      <c r="U150" s="607"/>
      <c r="V150" s="608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customHeight="1" x14ac:dyDescent="0.25">
      <c r="A151" s="605" t="s">
        <v>99</v>
      </c>
      <c r="B151" s="602"/>
      <c r="C151" s="602"/>
      <c r="D151" s="602"/>
      <c r="E151" s="602"/>
      <c r="F151" s="602"/>
      <c r="G151" s="602"/>
      <c r="H151" s="602"/>
      <c r="I151" s="602"/>
      <c r="J151" s="602"/>
      <c r="K151" s="602"/>
      <c r="L151" s="602"/>
      <c r="M151" s="602"/>
      <c r="N151" s="602"/>
      <c r="O151" s="602"/>
      <c r="P151" s="602"/>
      <c r="Q151" s="602"/>
      <c r="R151" s="602"/>
      <c r="S151" s="602"/>
      <c r="T151" s="602"/>
      <c r="U151" s="602"/>
      <c r="V151" s="602"/>
      <c r="W151" s="602"/>
      <c r="X151" s="602"/>
      <c r="Y151" s="602"/>
      <c r="Z151" s="602"/>
      <c r="AA151" s="586"/>
      <c r="AB151" s="586"/>
      <c r="AC151" s="586"/>
    </row>
    <row r="152" spans="1:68" ht="14.25" customHeight="1" x14ac:dyDescent="0.25">
      <c r="A152" s="609" t="s">
        <v>101</v>
      </c>
      <c r="B152" s="602"/>
      <c r="C152" s="602"/>
      <c r="D152" s="602"/>
      <c r="E152" s="602"/>
      <c r="F152" s="602"/>
      <c r="G152" s="602"/>
      <c r="H152" s="602"/>
      <c r="I152" s="602"/>
      <c r="J152" s="602"/>
      <c r="K152" s="602"/>
      <c r="L152" s="602"/>
      <c r="M152" s="602"/>
      <c r="N152" s="602"/>
      <c r="O152" s="602"/>
      <c r="P152" s="602"/>
      <c r="Q152" s="602"/>
      <c r="R152" s="602"/>
      <c r="S152" s="602"/>
      <c r="T152" s="602"/>
      <c r="U152" s="602"/>
      <c r="V152" s="602"/>
      <c r="W152" s="602"/>
      <c r="X152" s="602"/>
      <c r="Y152" s="602"/>
      <c r="Z152" s="602"/>
      <c r="AA152" s="587"/>
      <c r="AB152" s="587"/>
      <c r="AC152" s="587"/>
    </row>
    <row r="153" spans="1:68" ht="27" customHeight="1" x14ac:dyDescent="0.25">
      <c r="A153" s="54" t="s">
        <v>258</v>
      </c>
      <c r="B153" s="54" t="s">
        <v>259</v>
      </c>
      <c r="C153" s="31">
        <v>4301011705</v>
      </c>
      <c r="D153" s="598">
        <v>4607091384604</v>
      </c>
      <c r="E153" s="599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8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x14ac:dyDescent="0.2">
      <c r="A154" s="601"/>
      <c r="B154" s="602"/>
      <c r="C154" s="602"/>
      <c r="D154" s="602"/>
      <c r="E154" s="602"/>
      <c r="F154" s="602"/>
      <c r="G154" s="602"/>
      <c r="H154" s="602"/>
      <c r="I154" s="602"/>
      <c r="J154" s="602"/>
      <c r="K154" s="602"/>
      <c r="L154" s="602"/>
      <c r="M154" s="602"/>
      <c r="N154" s="602"/>
      <c r="O154" s="603"/>
      <c r="P154" s="606" t="s">
        <v>71</v>
      </c>
      <c r="Q154" s="607"/>
      <c r="R154" s="607"/>
      <c r="S154" s="607"/>
      <c r="T154" s="607"/>
      <c r="U154" s="607"/>
      <c r="V154" s="608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x14ac:dyDescent="0.2">
      <c r="A155" s="602"/>
      <c r="B155" s="602"/>
      <c r="C155" s="602"/>
      <c r="D155" s="602"/>
      <c r="E155" s="602"/>
      <c r="F155" s="602"/>
      <c r="G155" s="602"/>
      <c r="H155" s="602"/>
      <c r="I155" s="602"/>
      <c r="J155" s="602"/>
      <c r="K155" s="602"/>
      <c r="L155" s="602"/>
      <c r="M155" s="602"/>
      <c r="N155" s="602"/>
      <c r="O155" s="603"/>
      <c r="P155" s="606" t="s">
        <v>71</v>
      </c>
      <c r="Q155" s="607"/>
      <c r="R155" s="607"/>
      <c r="S155" s="607"/>
      <c r="T155" s="607"/>
      <c r="U155" s="607"/>
      <c r="V155" s="608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customHeight="1" x14ac:dyDescent="0.25">
      <c r="A156" s="609" t="s">
        <v>63</v>
      </c>
      <c r="B156" s="602"/>
      <c r="C156" s="602"/>
      <c r="D156" s="602"/>
      <c r="E156" s="602"/>
      <c r="F156" s="602"/>
      <c r="G156" s="602"/>
      <c r="H156" s="602"/>
      <c r="I156" s="602"/>
      <c r="J156" s="602"/>
      <c r="K156" s="602"/>
      <c r="L156" s="602"/>
      <c r="M156" s="602"/>
      <c r="N156" s="602"/>
      <c r="O156" s="602"/>
      <c r="P156" s="602"/>
      <c r="Q156" s="602"/>
      <c r="R156" s="602"/>
      <c r="S156" s="602"/>
      <c r="T156" s="602"/>
      <c r="U156" s="602"/>
      <c r="V156" s="602"/>
      <c r="W156" s="602"/>
      <c r="X156" s="602"/>
      <c r="Y156" s="602"/>
      <c r="Z156" s="602"/>
      <c r="AA156" s="587"/>
      <c r="AB156" s="587"/>
      <c r="AC156" s="587"/>
    </row>
    <row r="157" spans="1:68" ht="16.5" customHeight="1" x14ac:dyDescent="0.25">
      <c r="A157" s="54" t="s">
        <v>261</v>
      </c>
      <c r="B157" s="54" t="s">
        <v>262</v>
      </c>
      <c r="C157" s="31">
        <v>4301030895</v>
      </c>
      <c r="D157" s="598">
        <v>4607091387667</v>
      </c>
      <c r="E157" s="599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customHeight="1" x14ac:dyDescent="0.25">
      <c r="A158" s="54" t="s">
        <v>264</v>
      </c>
      <c r="B158" s="54" t="s">
        <v>265</v>
      </c>
      <c r="C158" s="31">
        <v>4301030961</v>
      </c>
      <c r="D158" s="598">
        <v>4607091387636</v>
      </c>
      <c r="E158" s="599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customHeight="1" x14ac:dyDescent="0.25">
      <c r="A159" s="54" t="s">
        <v>267</v>
      </c>
      <c r="B159" s="54" t="s">
        <v>268</v>
      </c>
      <c r="C159" s="31">
        <v>4301030963</v>
      </c>
      <c r="D159" s="598">
        <v>4607091382426</v>
      </c>
      <c r="E159" s="599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01"/>
      <c r="B160" s="602"/>
      <c r="C160" s="602"/>
      <c r="D160" s="602"/>
      <c r="E160" s="602"/>
      <c r="F160" s="602"/>
      <c r="G160" s="602"/>
      <c r="H160" s="602"/>
      <c r="I160" s="602"/>
      <c r="J160" s="602"/>
      <c r="K160" s="602"/>
      <c r="L160" s="602"/>
      <c r="M160" s="602"/>
      <c r="N160" s="602"/>
      <c r="O160" s="603"/>
      <c r="P160" s="606" t="s">
        <v>71</v>
      </c>
      <c r="Q160" s="607"/>
      <c r="R160" s="607"/>
      <c r="S160" s="607"/>
      <c r="T160" s="607"/>
      <c r="U160" s="607"/>
      <c r="V160" s="608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x14ac:dyDescent="0.2">
      <c r="A161" s="602"/>
      <c r="B161" s="602"/>
      <c r="C161" s="602"/>
      <c r="D161" s="602"/>
      <c r="E161" s="602"/>
      <c r="F161" s="602"/>
      <c r="G161" s="602"/>
      <c r="H161" s="602"/>
      <c r="I161" s="602"/>
      <c r="J161" s="602"/>
      <c r="K161" s="602"/>
      <c r="L161" s="602"/>
      <c r="M161" s="602"/>
      <c r="N161" s="602"/>
      <c r="O161" s="603"/>
      <c r="P161" s="606" t="s">
        <v>71</v>
      </c>
      <c r="Q161" s="607"/>
      <c r="R161" s="607"/>
      <c r="S161" s="607"/>
      <c r="T161" s="607"/>
      <c r="U161" s="607"/>
      <c r="V161" s="608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customHeight="1" x14ac:dyDescent="0.2">
      <c r="A162" s="614" t="s">
        <v>270</v>
      </c>
      <c r="B162" s="615"/>
      <c r="C162" s="615"/>
      <c r="D162" s="615"/>
      <c r="E162" s="615"/>
      <c r="F162" s="615"/>
      <c r="G162" s="615"/>
      <c r="H162" s="615"/>
      <c r="I162" s="615"/>
      <c r="J162" s="615"/>
      <c r="K162" s="615"/>
      <c r="L162" s="615"/>
      <c r="M162" s="615"/>
      <c r="N162" s="615"/>
      <c r="O162" s="615"/>
      <c r="P162" s="615"/>
      <c r="Q162" s="615"/>
      <c r="R162" s="615"/>
      <c r="S162" s="615"/>
      <c r="T162" s="615"/>
      <c r="U162" s="615"/>
      <c r="V162" s="615"/>
      <c r="W162" s="615"/>
      <c r="X162" s="615"/>
      <c r="Y162" s="615"/>
      <c r="Z162" s="615"/>
      <c r="AA162" s="48"/>
      <c r="AB162" s="48"/>
      <c r="AC162" s="48"/>
    </row>
    <row r="163" spans="1:68" ht="16.5" customHeight="1" x14ac:dyDescent="0.25">
      <c r="A163" s="605" t="s">
        <v>271</v>
      </c>
      <c r="B163" s="602"/>
      <c r="C163" s="602"/>
      <c r="D163" s="602"/>
      <c r="E163" s="602"/>
      <c r="F163" s="602"/>
      <c r="G163" s="602"/>
      <c r="H163" s="602"/>
      <c r="I163" s="602"/>
      <c r="J163" s="602"/>
      <c r="K163" s="602"/>
      <c r="L163" s="602"/>
      <c r="M163" s="602"/>
      <c r="N163" s="602"/>
      <c r="O163" s="602"/>
      <c r="P163" s="602"/>
      <c r="Q163" s="602"/>
      <c r="R163" s="602"/>
      <c r="S163" s="602"/>
      <c r="T163" s="602"/>
      <c r="U163" s="602"/>
      <c r="V163" s="602"/>
      <c r="W163" s="602"/>
      <c r="X163" s="602"/>
      <c r="Y163" s="602"/>
      <c r="Z163" s="602"/>
      <c r="AA163" s="586"/>
      <c r="AB163" s="586"/>
      <c r="AC163" s="586"/>
    </row>
    <row r="164" spans="1:68" ht="14.25" customHeight="1" x14ac:dyDescent="0.25">
      <c r="A164" s="609" t="s">
        <v>138</v>
      </c>
      <c r="B164" s="602"/>
      <c r="C164" s="602"/>
      <c r="D164" s="602"/>
      <c r="E164" s="602"/>
      <c r="F164" s="602"/>
      <c r="G164" s="602"/>
      <c r="H164" s="602"/>
      <c r="I164" s="602"/>
      <c r="J164" s="602"/>
      <c r="K164" s="602"/>
      <c r="L164" s="602"/>
      <c r="M164" s="602"/>
      <c r="N164" s="602"/>
      <c r="O164" s="602"/>
      <c r="P164" s="602"/>
      <c r="Q164" s="602"/>
      <c r="R164" s="602"/>
      <c r="S164" s="602"/>
      <c r="T164" s="602"/>
      <c r="U164" s="602"/>
      <c r="V164" s="602"/>
      <c r="W164" s="602"/>
      <c r="X164" s="602"/>
      <c r="Y164" s="602"/>
      <c r="Z164" s="602"/>
      <c r="AA164" s="587"/>
      <c r="AB164" s="587"/>
      <c r="AC164" s="587"/>
    </row>
    <row r="165" spans="1:68" ht="27" customHeight="1" x14ac:dyDescent="0.25">
      <c r="A165" s="54" t="s">
        <v>272</v>
      </c>
      <c r="B165" s="54" t="s">
        <v>273</v>
      </c>
      <c r="C165" s="31">
        <v>4301020323</v>
      </c>
      <c r="D165" s="598">
        <v>4680115886223</v>
      </c>
      <c r="E165" s="599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01"/>
      <c r="B166" s="602"/>
      <c r="C166" s="602"/>
      <c r="D166" s="602"/>
      <c r="E166" s="602"/>
      <c r="F166" s="602"/>
      <c r="G166" s="602"/>
      <c r="H166" s="602"/>
      <c r="I166" s="602"/>
      <c r="J166" s="602"/>
      <c r="K166" s="602"/>
      <c r="L166" s="602"/>
      <c r="M166" s="602"/>
      <c r="N166" s="602"/>
      <c r="O166" s="603"/>
      <c r="P166" s="606" t="s">
        <v>71</v>
      </c>
      <c r="Q166" s="607"/>
      <c r="R166" s="607"/>
      <c r="S166" s="607"/>
      <c r="T166" s="607"/>
      <c r="U166" s="607"/>
      <c r="V166" s="608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x14ac:dyDescent="0.2">
      <c r="A167" s="602"/>
      <c r="B167" s="602"/>
      <c r="C167" s="602"/>
      <c r="D167" s="602"/>
      <c r="E167" s="602"/>
      <c r="F167" s="602"/>
      <c r="G167" s="602"/>
      <c r="H167" s="602"/>
      <c r="I167" s="602"/>
      <c r="J167" s="602"/>
      <c r="K167" s="602"/>
      <c r="L167" s="602"/>
      <c r="M167" s="602"/>
      <c r="N167" s="602"/>
      <c r="O167" s="603"/>
      <c r="P167" s="606" t="s">
        <v>71</v>
      </c>
      <c r="Q167" s="607"/>
      <c r="R167" s="607"/>
      <c r="S167" s="607"/>
      <c r="T167" s="607"/>
      <c r="U167" s="607"/>
      <c r="V167" s="608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customHeight="1" x14ac:dyDescent="0.25">
      <c r="A168" s="609" t="s">
        <v>63</v>
      </c>
      <c r="B168" s="602"/>
      <c r="C168" s="602"/>
      <c r="D168" s="602"/>
      <c r="E168" s="602"/>
      <c r="F168" s="602"/>
      <c r="G168" s="602"/>
      <c r="H168" s="602"/>
      <c r="I168" s="602"/>
      <c r="J168" s="602"/>
      <c r="K168" s="602"/>
      <c r="L168" s="602"/>
      <c r="M168" s="602"/>
      <c r="N168" s="602"/>
      <c r="O168" s="602"/>
      <c r="P168" s="602"/>
      <c r="Q168" s="602"/>
      <c r="R168" s="602"/>
      <c r="S168" s="602"/>
      <c r="T168" s="602"/>
      <c r="U168" s="602"/>
      <c r="V168" s="602"/>
      <c r="W168" s="602"/>
      <c r="X168" s="602"/>
      <c r="Y168" s="602"/>
      <c r="Z168" s="602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598">
        <v>4680115880993</v>
      </c>
      <c r="E169" s="599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30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0</v>
      </c>
      <c r="Y169" s="592">
        <f t="shared" ref="Y169:Y177" si="26">IFERROR(IF(X169="",0,CEILING((X169/$H169),1)*$H169),"")</f>
        <v>0</v>
      </c>
      <c r="Z169" s="36" t="str">
        <f>IFERROR(IF(Y169=0,"",ROUNDUP(Y169/H169,0)*0.00902),"")</f>
        <v/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0</v>
      </c>
      <c r="BN169" s="64">
        <f t="shared" ref="BN169:BN177" si="28">IFERROR(Y169*I169/H169,"0")</f>
        <v>0</v>
      </c>
      <c r="BO169" s="64">
        <f t="shared" ref="BO169:BO177" si="29">IFERROR(1/J169*(X169/H169),"0")</f>
        <v>0</v>
      </c>
      <c r="BP169" s="64">
        <f t="shared" ref="BP169:BP177" si="30">IFERROR(1/J169*(Y169/H169),"0")</f>
        <v>0</v>
      </c>
    </row>
    <row r="170" spans="1:68" ht="27" customHeight="1" x14ac:dyDescent="0.25">
      <c r="A170" s="54" t="s">
        <v>278</v>
      </c>
      <c r="B170" s="54" t="s">
        <v>279</v>
      </c>
      <c r="C170" s="31">
        <v>4301031204</v>
      </c>
      <c r="D170" s="598">
        <v>4680115881761</v>
      </c>
      <c r="E170" s="599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598">
        <v>4680115881563</v>
      </c>
      <c r="E171" s="599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67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302.39999999999998</v>
      </c>
      <c r="Y171" s="592">
        <f t="shared" si="26"/>
        <v>302.40000000000003</v>
      </c>
      <c r="Z171" s="36">
        <f>IFERROR(IF(Y171=0,"",ROUNDUP(Y171/H171,0)*0.00902),"")</f>
        <v>0.64944000000000002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317.51999999999992</v>
      </c>
      <c r="BN171" s="64">
        <f t="shared" si="28"/>
        <v>317.52000000000004</v>
      </c>
      <c r="BO171" s="64">
        <f t="shared" si="29"/>
        <v>0.54545454545454541</v>
      </c>
      <c r="BP171" s="64">
        <f t="shared" si="30"/>
        <v>0.54545454545454541</v>
      </c>
    </row>
    <row r="172" spans="1:68" ht="27" customHeight="1" x14ac:dyDescent="0.25">
      <c r="A172" s="54" t="s">
        <v>284</v>
      </c>
      <c r="B172" s="54" t="s">
        <v>285</v>
      </c>
      <c r="C172" s="31">
        <v>4301031199</v>
      </c>
      <c r="D172" s="598">
        <v>4680115880986</v>
      </c>
      <c r="E172" s="599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2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151.19999999999999</v>
      </c>
      <c r="Y172" s="592">
        <f t="shared" si="26"/>
        <v>151.20000000000002</v>
      </c>
      <c r="Z172" s="36">
        <f>IFERROR(IF(Y172=0,"",ROUNDUP(Y172/H172,0)*0.00502),"")</f>
        <v>0.36143999999999998</v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160.55999999999997</v>
      </c>
      <c r="BN172" s="64">
        <f t="shared" si="28"/>
        <v>160.56</v>
      </c>
      <c r="BO172" s="64">
        <f t="shared" si="29"/>
        <v>0.30769230769230765</v>
      </c>
      <c r="BP172" s="64">
        <f t="shared" si="30"/>
        <v>0.30769230769230771</v>
      </c>
    </row>
    <row r="173" spans="1:68" ht="27" customHeight="1" x14ac:dyDescent="0.25">
      <c r="A173" s="54" t="s">
        <v>286</v>
      </c>
      <c r="B173" s="54" t="s">
        <v>287</v>
      </c>
      <c r="C173" s="31">
        <v>4301031205</v>
      </c>
      <c r="D173" s="598">
        <v>4680115881785</v>
      </c>
      <c r="E173" s="599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598">
        <v>4680115886537</v>
      </c>
      <c r="E174" s="599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93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0</v>
      </c>
      <c r="Y174" s="592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291</v>
      </c>
      <c r="B175" s="54" t="s">
        <v>292</v>
      </c>
      <c r="C175" s="31">
        <v>4301031202</v>
      </c>
      <c r="D175" s="598">
        <v>4680115881679</v>
      </c>
      <c r="E175" s="599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415.8</v>
      </c>
      <c r="Y175" s="592">
        <f t="shared" si="26"/>
        <v>415.8</v>
      </c>
      <c r="Z175" s="36">
        <f>IFERROR(IF(Y175=0,"",ROUNDUP(Y175/H175,0)*0.00502),"")</f>
        <v>0.99396000000000007</v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435.6</v>
      </c>
      <c r="BN175" s="64">
        <f t="shared" si="28"/>
        <v>435.6</v>
      </c>
      <c r="BO175" s="64">
        <f t="shared" si="29"/>
        <v>0.84615384615384626</v>
      </c>
      <c r="BP175" s="64">
        <f t="shared" si="30"/>
        <v>0.84615384615384626</v>
      </c>
    </row>
    <row r="176" spans="1:68" ht="27" customHeight="1" x14ac:dyDescent="0.25">
      <c r="A176" s="54" t="s">
        <v>293</v>
      </c>
      <c r="B176" s="54" t="s">
        <v>294</v>
      </c>
      <c r="C176" s="31">
        <v>4301031158</v>
      </c>
      <c r="D176" s="598">
        <v>4680115880191</v>
      </c>
      <c r="E176" s="599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6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295</v>
      </c>
      <c r="B177" s="54" t="s">
        <v>296</v>
      </c>
      <c r="C177" s="31">
        <v>4301031245</v>
      </c>
      <c r="D177" s="598">
        <v>4680115883963</v>
      </c>
      <c r="E177" s="599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4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1"/>
      <c r="B178" s="602"/>
      <c r="C178" s="602"/>
      <c r="D178" s="602"/>
      <c r="E178" s="602"/>
      <c r="F178" s="602"/>
      <c r="G178" s="602"/>
      <c r="H178" s="602"/>
      <c r="I178" s="602"/>
      <c r="J178" s="602"/>
      <c r="K178" s="602"/>
      <c r="L178" s="602"/>
      <c r="M178" s="602"/>
      <c r="N178" s="602"/>
      <c r="O178" s="603"/>
      <c r="P178" s="606" t="s">
        <v>71</v>
      </c>
      <c r="Q178" s="607"/>
      <c r="R178" s="607"/>
      <c r="S178" s="607"/>
      <c r="T178" s="607"/>
      <c r="U178" s="607"/>
      <c r="V178" s="608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342</v>
      </c>
      <c r="Y178" s="593">
        <f>IFERROR(Y169/H169,"0")+IFERROR(Y170/H170,"0")+IFERROR(Y171/H171,"0")+IFERROR(Y172/H172,"0")+IFERROR(Y173/H173,"0")+IFERROR(Y174/H174,"0")+IFERROR(Y175/H175,"0")+IFERROR(Y176/H176,"0")+IFERROR(Y177/H177,"0")</f>
        <v>342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2.0048400000000002</v>
      </c>
      <c r="AA178" s="594"/>
      <c r="AB178" s="594"/>
      <c r="AC178" s="594"/>
    </row>
    <row r="179" spans="1:68" x14ac:dyDescent="0.2">
      <c r="A179" s="602"/>
      <c r="B179" s="602"/>
      <c r="C179" s="602"/>
      <c r="D179" s="602"/>
      <c r="E179" s="602"/>
      <c r="F179" s="602"/>
      <c r="G179" s="602"/>
      <c r="H179" s="602"/>
      <c r="I179" s="602"/>
      <c r="J179" s="602"/>
      <c r="K179" s="602"/>
      <c r="L179" s="602"/>
      <c r="M179" s="602"/>
      <c r="N179" s="602"/>
      <c r="O179" s="603"/>
      <c r="P179" s="606" t="s">
        <v>71</v>
      </c>
      <c r="Q179" s="607"/>
      <c r="R179" s="607"/>
      <c r="S179" s="607"/>
      <c r="T179" s="607"/>
      <c r="U179" s="607"/>
      <c r="V179" s="608"/>
      <c r="W179" s="37" t="s">
        <v>69</v>
      </c>
      <c r="X179" s="593">
        <f>IFERROR(SUM(X169:X177),"0")</f>
        <v>869.4</v>
      </c>
      <c r="Y179" s="593">
        <f>IFERROR(SUM(Y169:Y177),"0")</f>
        <v>869.40000000000009</v>
      </c>
      <c r="Z179" s="37"/>
      <c r="AA179" s="594"/>
      <c r="AB179" s="594"/>
      <c r="AC179" s="594"/>
    </row>
    <row r="180" spans="1:68" ht="14.25" customHeight="1" x14ac:dyDescent="0.25">
      <c r="A180" s="609" t="s">
        <v>93</v>
      </c>
      <c r="B180" s="602"/>
      <c r="C180" s="602"/>
      <c r="D180" s="602"/>
      <c r="E180" s="602"/>
      <c r="F180" s="602"/>
      <c r="G180" s="602"/>
      <c r="H180" s="602"/>
      <c r="I180" s="602"/>
      <c r="J180" s="602"/>
      <c r="K180" s="602"/>
      <c r="L180" s="602"/>
      <c r="M180" s="602"/>
      <c r="N180" s="602"/>
      <c r="O180" s="602"/>
      <c r="P180" s="602"/>
      <c r="Q180" s="602"/>
      <c r="R180" s="602"/>
      <c r="S180" s="602"/>
      <c r="T180" s="602"/>
      <c r="U180" s="602"/>
      <c r="V180" s="602"/>
      <c r="W180" s="602"/>
      <c r="X180" s="602"/>
      <c r="Y180" s="602"/>
      <c r="Z180" s="602"/>
      <c r="AA180" s="587"/>
      <c r="AB180" s="587"/>
      <c r="AC180" s="587"/>
    </row>
    <row r="181" spans="1:68" ht="27" customHeight="1" x14ac:dyDescent="0.25">
      <c r="A181" s="54" t="s">
        <v>298</v>
      </c>
      <c r="B181" s="54" t="s">
        <v>299</v>
      </c>
      <c r="C181" s="31">
        <v>4301032053</v>
      </c>
      <c r="D181" s="598">
        <v>4680115886780</v>
      </c>
      <c r="E181" s="599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06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303</v>
      </c>
      <c r="B182" s="54" t="s">
        <v>304</v>
      </c>
      <c r="C182" s="31">
        <v>4301032051</v>
      </c>
      <c r="D182" s="598">
        <v>4680115886742</v>
      </c>
      <c r="E182" s="599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306</v>
      </c>
      <c r="B183" s="54" t="s">
        <v>307</v>
      </c>
      <c r="C183" s="31">
        <v>4301032052</v>
      </c>
      <c r="D183" s="598">
        <v>4680115886766</v>
      </c>
      <c r="E183" s="599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7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01"/>
      <c r="B184" s="602"/>
      <c r="C184" s="602"/>
      <c r="D184" s="602"/>
      <c r="E184" s="602"/>
      <c r="F184" s="602"/>
      <c r="G184" s="602"/>
      <c r="H184" s="602"/>
      <c r="I184" s="602"/>
      <c r="J184" s="602"/>
      <c r="K184" s="602"/>
      <c r="L184" s="602"/>
      <c r="M184" s="602"/>
      <c r="N184" s="602"/>
      <c r="O184" s="603"/>
      <c r="P184" s="606" t="s">
        <v>71</v>
      </c>
      <c r="Q184" s="607"/>
      <c r="R184" s="607"/>
      <c r="S184" s="607"/>
      <c r="T184" s="607"/>
      <c r="U184" s="607"/>
      <c r="V184" s="608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x14ac:dyDescent="0.2">
      <c r="A185" s="602"/>
      <c r="B185" s="602"/>
      <c r="C185" s="602"/>
      <c r="D185" s="602"/>
      <c r="E185" s="602"/>
      <c r="F185" s="602"/>
      <c r="G185" s="602"/>
      <c r="H185" s="602"/>
      <c r="I185" s="602"/>
      <c r="J185" s="602"/>
      <c r="K185" s="602"/>
      <c r="L185" s="602"/>
      <c r="M185" s="602"/>
      <c r="N185" s="602"/>
      <c r="O185" s="603"/>
      <c r="P185" s="606" t="s">
        <v>71</v>
      </c>
      <c r="Q185" s="607"/>
      <c r="R185" s="607"/>
      <c r="S185" s="607"/>
      <c r="T185" s="607"/>
      <c r="U185" s="607"/>
      <c r="V185" s="608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customHeight="1" x14ac:dyDescent="0.25">
      <c r="A186" s="609" t="s">
        <v>308</v>
      </c>
      <c r="B186" s="602"/>
      <c r="C186" s="602"/>
      <c r="D186" s="602"/>
      <c r="E186" s="602"/>
      <c r="F186" s="602"/>
      <c r="G186" s="602"/>
      <c r="H186" s="602"/>
      <c r="I186" s="602"/>
      <c r="J186" s="602"/>
      <c r="K186" s="602"/>
      <c r="L186" s="602"/>
      <c r="M186" s="602"/>
      <c r="N186" s="602"/>
      <c r="O186" s="602"/>
      <c r="P186" s="602"/>
      <c r="Q186" s="602"/>
      <c r="R186" s="602"/>
      <c r="S186" s="602"/>
      <c r="T186" s="602"/>
      <c r="U186" s="602"/>
      <c r="V186" s="602"/>
      <c r="W186" s="602"/>
      <c r="X186" s="602"/>
      <c r="Y186" s="602"/>
      <c r="Z186" s="602"/>
      <c r="AA186" s="587"/>
      <c r="AB186" s="587"/>
      <c r="AC186" s="587"/>
    </row>
    <row r="187" spans="1:68" ht="27" customHeight="1" x14ac:dyDescent="0.25">
      <c r="A187" s="54" t="s">
        <v>309</v>
      </c>
      <c r="B187" s="54" t="s">
        <v>310</v>
      </c>
      <c r="C187" s="31">
        <v>4301170013</v>
      </c>
      <c r="D187" s="598">
        <v>4680115886797</v>
      </c>
      <c r="E187" s="599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70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01"/>
      <c r="B188" s="602"/>
      <c r="C188" s="602"/>
      <c r="D188" s="602"/>
      <c r="E188" s="602"/>
      <c r="F188" s="602"/>
      <c r="G188" s="602"/>
      <c r="H188" s="602"/>
      <c r="I188" s="602"/>
      <c r="J188" s="602"/>
      <c r="K188" s="602"/>
      <c r="L188" s="602"/>
      <c r="M188" s="602"/>
      <c r="N188" s="602"/>
      <c r="O188" s="603"/>
      <c r="P188" s="606" t="s">
        <v>71</v>
      </c>
      <c r="Q188" s="607"/>
      <c r="R188" s="607"/>
      <c r="S188" s="607"/>
      <c r="T188" s="607"/>
      <c r="U188" s="607"/>
      <c r="V188" s="608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x14ac:dyDescent="0.2">
      <c r="A189" s="602"/>
      <c r="B189" s="602"/>
      <c r="C189" s="602"/>
      <c r="D189" s="602"/>
      <c r="E189" s="602"/>
      <c r="F189" s="602"/>
      <c r="G189" s="602"/>
      <c r="H189" s="602"/>
      <c r="I189" s="602"/>
      <c r="J189" s="602"/>
      <c r="K189" s="602"/>
      <c r="L189" s="602"/>
      <c r="M189" s="602"/>
      <c r="N189" s="602"/>
      <c r="O189" s="603"/>
      <c r="P189" s="606" t="s">
        <v>71</v>
      </c>
      <c r="Q189" s="607"/>
      <c r="R189" s="607"/>
      <c r="S189" s="607"/>
      <c r="T189" s="607"/>
      <c r="U189" s="607"/>
      <c r="V189" s="608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customHeight="1" x14ac:dyDescent="0.25">
      <c r="A190" s="605" t="s">
        <v>311</v>
      </c>
      <c r="B190" s="602"/>
      <c r="C190" s="602"/>
      <c r="D190" s="602"/>
      <c r="E190" s="602"/>
      <c r="F190" s="602"/>
      <c r="G190" s="602"/>
      <c r="H190" s="602"/>
      <c r="I190" s="602"/>
      <c r="J190" s="602"/>
      <c r="K190" s="602"/>
      <c r="L190" s="602"/>
      <c r="M190" s="602"/>
      <c r="N190" s="602"/>
      <c r="O190" s="602"/>
      <c r="P190" s="602"/>
      <c r="Q190" s="602"/>
      <c r="R190" s="602"/>
      <c r="S190" s="602"/>
      <c r="T190" s="602"/>
      <c r="U190" s="602"/>
      <c r="V190" s="602"/>
      <c r="W190" s="602"/>
      <c r="X190" s="602"/>
      <c r="Y190" s="602"/>
      <c r="Z190" s="602"/>
      <c r="AA190" s="586"/>
      <c r="AB190" s="586"/>
      <c r="AC190" s="586"/>
    </row>
    <row r="191" spans="1:68" ht="14.25" customHeight="1" x14ac:dyDescent="0.25">
      <c r="A191" s="609" t="s">
        <v>101</v>
      </c>
      <c r="B191" s="602"/>
      <c r="C191" s="602"/>
      <c r="D191" s="602"/>
      <c r="E191" s="602"/>
      <c r="F191" s="602"/>
      <c r="G191" s="602"/>
      <c r="H191" s="602"/>
      <c r="I191" s="602"/>
      <c r="J191" s="602"/>
      <c r="K191" s="602"/>
      <c r="L191" s="602"/>
      <c r="M191" s="602"/>
      <c r="N191" s="602"/>
      <c r="O191" s="602"/>
      <c r="P191" s="602"/>
      <c r="Q191" s="602"/>
      <c r="R191" s="602"/>
      <c r="S191" s="602"/>
      <c r="T191" s="602"/>
      <c r="U191" s="602"/>
      <c r="V191" s="602"/>
      <c r="W191" s="602"/>
      <c r="X191" s="602"/>
      <c r="Y191" s="602"/>
      <c r="Z191" s="602"/>
      <c r="AA191" s="587"/>
      <c r="AB191" s="587"/>
      <c r="AC191" s="587"/>
    </row>
    <row r="192" spans="1:68" ht="16.5" customHeight="1" x14ac:dyDescent="0.25">
      <c r="A192" s="54" t="s">
        <v>312</v>
      </c>
      <c r="B192" s="54" t="s">
        <v>313</v>
      </c>
      <c r="C192" s="31">
        <v>4301011450</v>
      </c>
      <c r="D192" s="598">
        <v>4680115881402</v>
      </c>
      <c r="E192" s="599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69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315</v>
      </c>
      <c r="B193" s="54" t="s">
        <v>316</v>
      </c>
      <c r="C193" s="31">
        <v>4301011768</v>
      </c>
      <c r="D193" s="598">
        <v>4680115881396</v>
      </c>
      <c r="E193" s="599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1"/>
      <c r="B194" s="602"/>
      <c r="C194" s="602"/>
      <c r="D194" s="602"/>
      <c r="E194" s="602"/>
      <c r="F194" s="602"/>
      <c r="G194" s="602"/>
      <c r="H194" s="602"/>
      <c r="I194" s="602"/>
      <c r="J194" s="602"/>
      <c r="K194" s="602"/>
      <c r="L194" s="602"/>
      <c r="M194" s="602"/>
      <c r="N194" s="602"/>
      <c r="O194" s="603"/>
      <c r="P194" s="606" t="s">
        <v>71</v>
      </c>
      <c r="Q194" s="607"/>
      <c r="R194" s="607"/>
      <c r="S194" s="607"/>
      <c r="T194" s="607"/>
      <c r="U194" s="607"/>
      <c r="V194" s="608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x14ac:dyDescent="0.2">
      <c r="A195" s="602"/>
      <c r="B195" s="602"/>
      <c r="C195" s="602"/>
      <c r="D195" s="602"/>
      <c r="E195" s="602"/>
      <c r="F195" s="602"/>
      <c r="G195" s="602"/>
      <c r="H195" s="602"/>
      <c r="I195" s="602"/>
      <c r="J195" s="602"/>
      <c r="K195" s="602"/>
      <c r="L195" s="602"/>
      <c r="M195" s="602"/>
      <c r="N195" s="602"/>
      <c r="O195" s="603"/>
      <c r="P195" s="606" t="s">
        <v>71</v>
      </c>
      <c r="Q195" s="607"/>
      <c r="R195" s="607"/>
      <c r="S195" s="607"/>
      <c r="T195" s="607"/>
      <c r="U195" s="607"/>
      <c r="V195" s="608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customHeight="1" x14ac:dyDescent="0.25">
      <c r="A196" s="609" t="s">
        <v>138</v>
      </c>
      <c r="B196" s="602"/>
      <c r="C196" s="602"/>
      <c r="D196" s="602"/>
      <c r="E196" s="602"/>
      <c r="F196" s="602"/>
      <c r="G196" s="602"/>
      <c r="H196" s="602"/>
      <c r="I196" s="602"/>
      <c r="J196" s="602"/>
      <c r="K196" s="602"/>
      <c r="L196" s="602"/>
      <c r="M196" s="602"/>
      <c r="N196" s="602"/>
      <c r="O196" s="602"/>
      <c r="P196" s="602"/>
      <c r="Q196" s="602"/>
      <c r="R196" s="602"/>
      <c r="S196" s="602"/>
      <c r="T196" s="602"/>
      <c r="U196" s="602"/>
      <c r="V196" s="602"/>
      <c r="W196" s="602"/>
      <c r="X196" s="602"/>
      <c r="Y196" s="602"/>
      <c r="Z196" s="602"/>
      <c r="AA196" s="587"/>
      <c r="AB196" s="587"/>
      <c r="AC196" s="587"/>
    </row>
    <row r="197" spans="1:68" ht="16.5" customHeight="1" x14ac:dyDescent="0.25">
      <c r="A197" s="54" t="s">
        <v>317</v>
      </c>
      <c r="B197" s="54" t="s">
        <v>318</v>
      </c>
      <c r="C197" s="31">
        <v>4301020262</v>
      </c>
      <c r="D197" s="598">
        <v>4680115882935</v>
      </c>
      <c r="E197" s="599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598">
        <v>4680115880764</v>
      </c>
      <c r="E198" s="599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0</v>
      </c>
      <c r="Y198" s="592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01"/>
      <c r="B199" s="602"/>
      <c r="C199" s="602"/>
      <c r="D199" s="602"/>
      <c r="E199" s="602"/>
      <c r="F199" s="602"/>
      <c r="G199" s="602"/>
      <c r="H199" s="602"/>
      <c r="I199" s="602"/>
      <c r="J199" s="602"/>
      <c r="K199" s="602"/>
      <c r="L199" s="602"/>
      <c r="M199" s="602"/>
      <c r="N199" s="602"/>
      <c r="O199" s="603"/>
      <c r="P199" s="606" t="s">
        <v>71</v>
      </c>
      <c r="Q199" s="607"/>
      <c r="R199" s="607"/>
      <c r="S199" s="607"/>
      <c r="T199" s="607"/>
      <c r="U199" s="607"/>
      <c r="V199" s="608"/>
      <c r="W199" s="37" t="s">
        <v>72</v>
      </c>
      <c r="X199" s="593">
        <f>IFERROR(X197/H197,"0")+IFERROR(X198/H198,"0")</f>
        <v>0</v>
      </c>
      <c r="Y199" s="593">
        <f>IFERROR(Y197/H197,"0")+IFERROR(Y198/H198,"0")</f>
        <v>0</v>
      </c>
      <c r="Z199" s="593">
        <f>IFERROR(IF(Z197="",0,Z197),"0")+IFERROR(IF(Z198="",0,Z198),"0")</f>
        <v>0</v>
      </c>
      <c r="AA199" s="594"/>
      <c r="AB199" s="594"/>
      <c r="AC199" s="594"/>
    </row>
    <row r="200" spans="1:68" x14ac:dyDescent="0.2">
      <c r="A200" s="602"/>
      <c r="B200" s="602"/>
      <c r="C200" s="602"/>
      <c r="D200" s="602"/>
      <c r="E200" s="602"/>
      <c r="F200" s="602"/>
      <c r="G200" s="602"/>
      <c r="H200" s="602"/>
      <c r="I200" s="602"/>
      <c r="J200" s="602"/>
      <c r="K200" s="602"/>
      <c r="L200" s="602"/>
      <c r="M200" s="602"/>
      <c r="N200" s="602"/>
      <c r="O200" s="603"/>
      <c r="P200" s="606" t="s">
        <v>71</v>
      </c>
      <c r="Q200" s="607"/>
      <c r="R200" s="607"/>
      <c r="S200" s="607"/>
      <c r="T200" s="607"/>
      <c r="U200" s="607"/>
      <c r="V200" s="608"/>
      <c r="W200" s="37" t="s">
        <v>69</v>
      </c>
      <c r="X200" s="593">
        <f>IFERROR(SUM(X197:X198),"0")</f>
        <v>0</v>
      </c>
      <c r="Y200" s="593">
        <f>IFERROR(SUM(Y197:Y198),"0")</f>
        <v>0</v>
      </c>
      <c r="Z200" s="37"/>
      <c r="AA200" s="594"/>
      <c r="AB200" s="594"/>
      <c r="AC200" s="594"/>
    </row>
    <row r="201" spans="1:68" ht="14.25" customHeight="1" x14ac:dyDescent="0.25">
      <c r="A201" s="609" t="s">
        <v>63</v>
      </c>
      <c r="B201" s="602"/>
      <c r="C201" s="602"/>
      <c r="D201" s="602"/>
      <c r="E201" s="602"/>
      <c r="F201" s="602"/>
      <c r="G201" s="602"/>
      <c r="H201" s="602"/>
      <c r="I201" s="602"/>
      <c r="J201" s="602"/>
      <c r="K201" s="602"/>
      <c r="L201" s="602"/>
      <c r="M201" s="602"/>
      <c r="N201" s="602"/>
      <c r="O201" s="602"/>
      <c r="P201" s="602"/>
      <c r="Q201" s="602"/>
      <c r="R201" s="602"/>
      <c r="S201" s="602"/>
      <c r="T201" s="602"/>
      <c r="U201" s="602"/>
      <c r="V201" s="602"/>
      <c r="W201" s="602"/>
      <c r="X201" s="602"/>
      <c r="Y201" s="602"/>
      <c r="Z201" s="602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598">
        <v>4680115882683</v>
      </c>
      <c r="E202" s="599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4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388.8</v>
      </c>
      <c r="Y202" s="592">
        <f t="shared" ref="Y202:Y209" si="31">IFERROR(IF(X202="",0,CEILING((X202/$H202),1)*$H202),"")</f>
        <v>388.8</v>
      </c>
      <c r="Z202" s="36">
        <f>IFERROR(IF(Y202=0,"",ROUNDUP(Y202/H202,0)*0.00902),"")</f>
        <v>0.64944000000000002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403.92</v>
      </c>
      <c r="BN202" s="64">
        <f t="shared" ref="BN202:BN209" si="33">IFERROR(Y202*I202/H202,"0")</f>
        <v>403.92</v>
      </c>
      <c r="BO202" s="64">
        <f t="shared" ref="BO202:BO209" si="34">IFERROR(1/J202*(X202/H202),"0")</f>
        <v>0.54545454545454541</v>
      </c>
      <c r="BP202" s="64">
        <f t="shared" ref="BP202:BP209" si="35">IFERROR(1/J202*(Y202/H202),"0")</f>
        <v>0.54545454545454541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598">
        <v>4680115882690</v>
      </c>
      <c r="E203" s="599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6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0</v>
      </c>
      <c r="Y203" s="592">
        <f t="shared" si="31"/>
        <v>0</v>
      </c>
      <c r="Z203" s="36" t="str">
        <f>IFERROR(IF(Y203=0,"",ROUNDUP(Y203/H203,0)*0.00902),"")</f>
        <v/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4301031220</v>
      </c>
      <c r="D204" s="598">
        <v>4680115882669</v>
      </c>
      <c r="E204" s="599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88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598">
        <v>4680115882676</v>
      </c>
      <c r="E205" s="599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71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0</v>
      </c>
      <c r="Y205" s="592">
        <f t="shared" si="31"/>
        <v>0</v>
      </c>
      <c r="Z205" s="36" t="str">
        <f>IFERROR(IF(Y205=0,"",ROUNDUP(Y205/H205,0)*0.00902),"")</f>
        <v/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0</v>
      </c>
      <c r="BN205" s="64">
        <f t="shared" si="33"/>
        <v>0</v>
      </c>
      <c r="BO205" s="64">
        <f t="shared" si="34"/>
        <v>0</v>
      </c>
      <c r="BP205" s="64">
        <f t="shared" si="35"/>
        <v>0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598">
        <v>4680115884014</v>
      </c>
      <c r="E206" s="599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0</v>
      </c>
      <c r="Y206" s="592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598">
        <v>4680115884007</v>
      </c>
      <c r="E207" s="599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79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0</v>
      </c>
      <c r="Y207" s="592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338</v>
      </c>
      <c r="B208" s="54" t="s">
        <v>339</v>
      </c>
      <c r="C208" s="31">
        <v>4301031229</v>
      </c>
      <c r="D208" s="598">
        <v>4680115884038</v>
      </c>
      <c r="E208" s="599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598">
        <v>4680115884021</v>
      </c>
      <c r="E209" s="599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0</v>
      </c>
      <c r="Y209" s="592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01"/>
      <c r="B210" s="602"/>
      <c r="C210" s="602"/>
      <c r="D210" s="602"/>
      <c r="E210" s="602"/>
      <c r="F210" s="602"/>
      <c r="G210" s="602"/>
      <c r="H210" s="602"/>
      <c r="I210" s="602"/>
      <c r="J210" s="602"/>
      <c r="K210" s="602"/>
      <c r="L210" s="602"/>
      <c r="M210" s="602"/>
      <c r="N210" s="602"/>
      <c r="O210" s="603"/>
      <c r="P210" s="606" t="s">
        <v>71</v>
      </c>
      <c r="Q210" s="607"/>
      <c r="R210" s="607"/>
      <c r="S210" s="607"/>
      <c r="T210" s="607"/>
      <c r="U210" s="607"/>
      <c r="V210" s="608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72</v>
      </c>
      <c r="Y210" s="593">
        <f>IFERROR(Y202/H202,"0")+IFERROR(Y203/H203,"0")+IFERROR(Y204/H204,"0")+IFERROR(Y205/H205,"0")+IFERROR(Y206/H206,"0")+IFERROR(Y207/H207,"0")+IFERROR(Y208/H208,"0")+IFERROR(Y209/H209,"0")</f>
        <v>72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0.64944000000000002</v>
      </c>
      <c r="AA210" s="594"/>
      <c r="AB210" s="594"/>
      <c r="AC210" s="594"/>
    </row>
    <row r="211" spans="1:68" x14ac:dyDescent="0.2">
      <c r="A211" s="602"/>
      <c r="B211" s="602"/>
      <c r="C211" s="602"/>
      <c r="D211" s="602"/>
      <c r="E211" s="602"/>
      <c r="F211" s="602"/>
      <c r="G211" s="602"/>
      <c r="H211" s="602"/>
      <c r="I211" s="602"/>
      <c r="J211" s="602"/>
      <c r="K211" s="602"/>
      <c r="L211" s="602"/>
      <c r="M211" s="602"/>
      <c r="N211" s="602"/>
      <c r="O211" s="603"/>
      <c r="P211" s="606" t="s">
        <v>71</v>
      </c>
      <c r="Q211" s="607"/>
      <c r="R211" s="607"/>
      <c r="S211" s="607"/>
      <c r="T211" s="607"/>
      <c r="U211" s="607"/>
      <c r="V211" s="608"/>
      <c r="W211" s="37" t="s">
        <v>69</v>
      </c>
      <c r="X211" s="593">
        <f>IFERROR(SUM(X202:X209),"0")</f>
        <v>388.8</v>
      </c>
      <c r="Y211" s="593">
        <f>IFERROR(SUM(Y202:Y209),"0")</f>
        <v>388.8</v>
      </c>
      <c r="Z211" s="37"/>
      <c r="AA211" s="594"/>
      <c r="AB211" s="594"/>
      <c r="AC211" s="594"/>
    </row>
    <row r="212" spans="1:68" ht="14.25" customHeight="1" x14ac:dyDescent="0.25">
      <c r="A212" s="609" t="s">
        <v>73</v>
      </c>
      <c r="B212" s="602"/>
      <c r="C212" s="602"/>
      <c r="D212" s="602"/>
      <c r="E212" s="602"/>
      <c r="F212" s="602"/>
      <c r="G212" s="602"/>
      <c r="H212" s="602"/>
      <c r="I212" s="602"/>
      <c r="J212" s="602"/>
      <c r="K212" s="602"/>
      <c r="L212" s="602"/>
      <c r="M212" s="602"/>
      <c r="N212" s="602"/>
      <c r="O212" s="602"/>
      <c r="P212" s="602"/>
      <c r="Q212" s="602"/>
      <c r="R212" s="602"/>
      <c r="S212" s="602"/>
      <c r="T212" s="602"/>
      <c r="U212" s="602"/>
      <c r="V212" s="602"/>
      <c r="W212" s="602"/>
      <c r="X212" s="602"/>
      <c r="Y212" s="602"/>
      <c r="Z212" s="602"/>
      <c r="AA212" s="587"/>
      <c r="AB212" s="587"/>
      <c r="AC212" s="587"/>
    </row>
    <row r="213" spans="1:68" ht="27" customHeight="1" x14ac:dyDescent="0.25">
      <c r="A213" s="54" t="s">
        <v>342</v>
      </c>
      <c r="B213" s="54" t="s">
        <v>343</v>
      </c>
      <c r="C213" s="31">
        <v>4301051408</v>
      </c>
      <c r="D213" s="598">
        <v>4680115881594</v>
      </c>
      <c r="E213" s="599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1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345</v>
      </c>
      <c r="B214" s="54" t="s">
        <v>346</v>
      </c>
      <c r="C214" s="31">
        <v>4301051411</v>
      </c>
      <c r="D214" s="598">
        <v>4680115881617</v>
      </c>
      <c r="E214" s="599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598">
        <v>4680115880573</v>
      </c>
      <c r="E215" s="599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1183.2</v>
      </c>
      <c r="Y215" s="592">
        <f t="shared" si="36"/>
        <v>1183.1999999999998</v>
      </c>
      <c r="Z215" s="36">
        <f>IFERROR(IF(Y215=0,"",ROUNDUP(Y215/H215,0)*0.01898),"")</f>
        <v>2.58128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1253.7840000000001</v>
      </c>
      <c r="BN215" s="64">
        <f t="shared" si="38"/>
        <v>1253.7839999999999</v>
      </c>
      <c r="BO215" s="64">
        <f t="shared" si="39"/>
        <v>2.1250000000000004</v>
      </c>
      <c r="BP215" s="64">
        <f t="shared" si="40"/>
        <v>2.125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598">
        <v>4680115882195</v>
      </c>
      <c r="E216" s="599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57.6</v>
      </c>
      <c r="Y216" s="592">
        <f t="shared" si="36"/>
        <v>57.599999999999994</v>
      </c>
      <c r="Z216" s="36">
        <f t="shared" ref="Z216:Z221" si="41">IFERROR(IF(Y216=0,"",ROUNDUP(Y216/H216,0)*0.00651),"")</f>
        <v>0.15623999999999999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64.08</v>
      </c>
      <c r="BN216" s="64">
        <f t="shared" si="38"/>
        <v>64.079999999999984</v>
      </c>
      <c r="BO216" s="64">
        <f t="shared" si="39"/>
        <v>0.13186813186813187</v>
      </c>
      <c r="BP216" s="64">
        <f t="shared" si="40"/>
        <v>0.13186813186813187</v>
      </c>
    </row>
    <row r="217" spans="1:68" ht="27" customHeight="1" x14ac:dyDescent="0.25">
      <c r="A217" s="54" t="s">
        <v>353</v>
      </c>
      <c r="B217" s="54" t="s">
        <v>354</v>
      </c>
      <c r="C217" s="31">
        <v>4301051752</v>
      </c>
      <c r="D217" s="598">
        <v>4680115882607</v>
      </c>
      <c r="E217" s="599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80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356</v>
      </c>
      <c r="B218" s="54" t="s">
        <v>357</v>
      </c>
      <c r="C218" s="31">
        <v>4301051666</v>
      </c>
      <c r="D218" s="598">
        <v>4680115880092</v>
      </c>
      <c r="E218" s="599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172.8</v>
      </c>
      <c r="Y218" s="592">
        <f t="shared" si="36"/>
        <v>172.79999999999998</v>
      </c>
      <c r="Z218" s="36">
        <f t="shared" si="41"/>
        <v>0.46872000000000003</v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190.94400000000005</v>
      </c>
      <c r="BN218" s="64">
        <f t="shared" si="38"/>
        <v>190.94400000000002</v>
      </c>
      <c r="BO218" s="64">
        <f t="shared" si="39"/>
        <v>0.3956043956043957</v>
      </c>
      <c r="BP218" s="64">
        <f t="shared" si="40"/>
        <v>0.39560439560439564</v>
      </c>
    </row>
    <row r="219" spans="1:68" ht="27" customHeight="1" x14ac:dyDescent="0.25">
      <c r="A219" s="54" t="s">
        <v>358</v>
      </c>
      <c r="B219" s="54" t="s">
        <v>359</v>
      </c>
      <c r="C219" s="31">
        <v>4301051668</v>
      </c>
      <c r="D219" s="598">
        <v>4680115880221</v>
      </c>
      <c r="E219" s="599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115.2</v>
      </c>
      <c r="Y219" s="592">
        <f t="shared" si="36"/>
        <v>115.19999999999999</v>
      </c>
      <c r="Z219" s="36">
        <f t="shared" si="41"/>
        <v>0.31247999999999998</v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127.29600000000001</v>
      </c>
      <c r="BN219" s="64">
        <f t="shared" si="38"/>
        <v>127.29600000000001</v>
      </c>
      <c r="BO219" s="64">
        <f t="shared" si="39"/>
        <v>0.26373626373626374</v>
      </c>
      <c r="BP219" s="64">
        <f t="shared" si="40"/>
        <v>0.26373626373626374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598">
        <v>4680115880504</v>
      </c>
      <c r="E220" s="599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1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0</v>
      </c>
      <c r="Y220" s="592">
        <f t="shared" si="36"/>
        <v>0</v>
      </c>
      <c r="Z220" s="36" t="str">
        <f t="shared" si="41"/>
        <v/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598">
        <v>4680115882164</v>
      </c>
      <c r="E221" s="599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86.4</v>
      </c>
      <c r="Y221" s="592">
        <f t="shared" si="36"/>
        <v>86.399999999999991</v>
      </c>
      <c r="Z221" s="36">
        <f t="shared" si="41"/>
        <v>0.23436000000000001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95.688000000000017</v>
      </c>
      <c r="BN221" s="64">
        <f t="shared" si="38"/>
        <v>95.687999999999988</v>
      </c>
      <c r="BO221" s="64">
        <f t="shared" si="39"/>
        <v>0.19780219780219785</v>
      </c>
      <c r="BP221" s="64">
        <f t="shared" si="40"/>
        <v>0.19780219780219782</v>
      </c>
    </row>
    <row r="222" spans="1:68" x14ac:dyDescent="0.2">
      <c r="A222" s="601"/>
      <c r="B222" s="602"/>
      <c r="C222" s="602"/>
      <c r="D222" s="602"/>
      <c r="E222" s="602"/>
      <c r="F222" s="602"/>
      <c r="G222" s="602"/>
      <c r="H222" s="602"/>
      <c r="I222" s="602"/>
      <c r="J222" s="602"/>
      <c r="K222" s="602"/>
      <c r="L222" s="602"/>
      <c r="M222" s="602"/>
      <c r="N222" s="602"/>
      <c r="O222" s="603"/>
      <c r="P222" s="606" t="s">
        <v>71</v>
      </c>
      <c r="Q222" s="607"/>
      <c r="R222" s="607"/>
      <c r="S222" s="607"/>
      <c r="T222" s="607"/>
      <c r="U222" s="607"/>
      <c r="V222" s="608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316.00000000000006</v>
      </c>
      <c r="Y222" s="593">
        <f>IFERROR(Y213/H213,"0")+IFERROR(Y214/H214,"0")+IFERROR(Y215/H215,"0")+IFERROR(Y216/H216,"0")+IFERROR(Y217/H217,"0")+IFERROR(Y218/H218,"0")+IFERROR(Y219/H219,"0")+IFERROR(Y220/H220,"0")+IFERROR(Y221/H221,"0")</f>
        <v>316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3.7530800000000002</v>
      </c>
      <c r="AA222" s="594"/>
      <c r="AB222" s="594"/>
      <c r="AC222" s="594"/>
    </row>
    <row r="223" spans="1:68" x14ac:dyDescent="0.2">
      <c r="A223" s="602"/>
      <c r="B223" s="602"/>
      <c r="C223" s="602"/>
      <c r="D223" s="602"/>
      <c r="E223" s="602"/>
      <c r="F223" s="602"/>
      <c r="G223" s="602"/>
      <c r="H223" s="602"/>
      <c r="I223" s="602"/>
      <c r="J223" s="602"/>
      <c r="K223" s="602"/>
      <c r="L223" s="602"/>
      <c r="M223" s="602"/>
      <c r="N223" s="602"/>
      <c r="O223" s="603"/>
      <c r="P223" s="606" t="s">
        <v>71</v>
      </c>
      <c r="Q223" s="607"/>
      <c r="R223" s="607"/>
      <c r="S223" s="607"/>
      <c r="T223" s="607"/>
      <c r="U223" s="607"/>
      <c r="V223" s="608"/>
      <c r="W223" s="37" t="s">
        <v>69</v>
      </c>
      <c r="X223" s="593">
        <f>IFERROR(SUM(X213:X221),"0")</f>
        <v>1615.2</v>
      </c>
      <c r="Y223" s="593">
        <f>IFERROR(SUM(Y213:Y221),"0")</f>
        <v>1615.1999999999998</v>
      </c>
      <c r="Z223" s="37"/>
      <c r="AA223" s="594"/>
      <c r="AB223" s="594"/>
      <c r="AC223" s="594"/>
    </row>
    <row r="224" spans="1:68" ht="14.25" customHeight="1" x14ac:dyDescent="0.25">
      <c r="A224" s="609" t="s">
        <v>173</v>
      </c>
      <c r="B224" s="602"/>
      <c r="C224" s="602"/>
      <c r="D224" s="602"/>
      <c r="E224" s="602"/>
      <c r="F224" s="602"/>
      <c r="G224" s="602"/>
      <c r="H224" s="602"/>
      <c r="I224" s="602"/>
      <c r="J224" s="602"/>
      <c r="K224" s="602"/>
      <c r="L224" s="602"/>
      <c r="M224" s="602"/>
      <c r="N224" s="602"/>
      <c r="O224" s="602"/>
      <c r="P224" s="602"/>
      <c r="Q224" s="602"/>
      <c r="R224" s="602"/>
      <c r="S224" s="602"/>
      <c r="T224" s="602"/>
      <c r="U224" s="602"/>
      <c r="V224" s="602"/>
      <c r="W224" s="602"/>
      <c r="X224" s="602"/>
      <c r="Y224" s="602"/>
      <c r="Z224" s="602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598">
        <v>4680115880818</v>
      </c>
      <c r="E225" s="599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3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28.8</v>
      </c>
      <c r="Y225" s="592">
        <f>IFERROR(IF(X225="",0,CEILING((X225/$H225),1)*$H225),"")</f>
        <v>28.799999999999997</v>
      </c>
      <c r="Z225" s="36">
        <f>IFERROR(IF(Y225=0,"",ROUNDUP(Y225/H225,0)*0.00651),"")</f>
        <v>7.8119999999999995E-2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31.824000000000002</v>
      </c>
      <c r="BN225" s="64">
        <f>IFERROR(Y225*I225/H225,"0")</f>
        <v>31.824000000000002</v>
      </c>
      <c r="BO225" s="64">
        <f>IFERROR(1/J225*(X225/H225),"0")</f>
        <v>6.5934065934065936E-2</v>
      </c>
      <c r="BP225" s="64">
        <f>IFERROR(1/J225*(Y225/H225),"0")</f>
        <v>6.5934065934065936E-2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598">
        <v>4680115880801</v>
      </c>
      <c r="E226" s="599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28.8</v>
      </c>
      <c r="Y226" s="592">
        <f>IFERROR(IF(X226="",0,CEILING((X226/$H226),1)*$H226),"")</f>
        <v>28.799999999999997</v>
      </c>
      <c r="Z226" s="36">
        <f>IFERROR(IF(Y226=0,"",ROUNDUP(Y226/H226,0)*0.00651),"")</f>
        <v>7.8119999999999995E-2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31.824000000000002</v>
      </c>
      <c r="BN226" s="64">
        <f>IFERROR(Y226*I226/H226,"0")</f>
        <v>31.824000000000002</v>
      </c>
      <c r="BO226" s="64">
        <f>IFERROR(1/J226*(X226/H226),"0")</f>
        <v>6.5934065934065936E-2</v>
      </c>
      <c r="BP226" s="64">
        <f>IFERROR(1/J226*(Y226/H226),"0")</f>
        <v>6.5934065934065936E-2</v>
      </c>
    </row>
    <row r="227" spans="1:68" x14ac:dyDescent="0.2">
      <c r="A227" s="601"/>
      <c r="B227" s="602"/>
      <c r="C227" s="602"/>
      <c r="D227" s="602"/>
      <c r="E227" s="602"/>
      <c r="F227" s="602"/>
      <c r="G227" s="602"/>
      <c r="H227" s="602"/>
      <c r="I227" s="602"/>
      <c r="J227" s="602"/>
      <c r="K227" s="602"/>
      <c r="L227" s="602"/>
      <c r="M227" s="602"/>
      <c r="N227" s="602"/>
      <c r="O227" s="603"/>
      <c r="P227" s="606" t="s">
        <v>71</v>
      </c>
      <c r="Q227" s="607"/>
      <c r="R227" s="607"/>
      <c r="S227" s="607"/>
      <c r="T227" s="607"/>
      <c r="U227" s="607"/>
      <c r="V227" s="608"/>
      <c r="W227" s="37" t="s">
        <v>72</v>
      </c>
      <c r="X227" s="593">
        <f>IFERROR(X225/H225,"0")+IFERROR(X226/H226,"0")</f>
        <v>24</v>
      </c>
      <c r="Y227" s="593">
        <f>IFERROR(Y225/H225,"0")+IFERROR(Y226/H226,"0")</f>
        <v>24</v>
      </c>
      <c r="Z227" s="593">
        <f>IFERROR(IF(Z225="",0,Z225),"0")+IFERROR(IF(Z226="",0,Z226),"0")</f>
        <v>0.15623999999999999</v>
      </c>
      <c r="AA227" s="594"/>
      <c r="AB227" s="594"/>
      <c r="AC227" s="594"/>
    </row>
    <row r="228" spans="1:68" x14ac:dyDescent="0.2">
      <c r="A228" s="602"/>
      <c r="B228" s="602"/>
      <c r="C228" s="602"/>
      <c r="D228" s="602"/>
      <c r="E228" s="602"/>
      <c r="F228" s="602"/>
      <c r="G228" s="602"/>
      <c r="H228" s="602"/>
      <c r="I228" s="602"/>
      <c r="J228" s="602"/>
      <c r="K228" s="602"/>
      <c r="L228" s="602"/>
      <c r="M228" s="602"/>
      <c r="N228" s="602"/>
      <c r="O228" s="603"/>
      <c r="P228" s="606" t="s">
        <v>71</v>
      </c>
      <c r="Q228" s="607"/>
      <c r="R228" s="607"/>
      <c r="S228" s="607"/>
      <c r="T228" s="607"/>
      <c r="U228" s="607"/>
      <c r="V228" s="608"/>
      <c r="W228" s="37" t="s">
        <v>69</v>
      </c>
      <c r="X228" s="593">
        <f>IFERROR(SUM(X225:X226),"0")</f>
        <v>57.6</v>
      </c>
      <c r="Y228" s="593">
        <f>IFERROR(SUM(Y225:Y226),"0")</f>
        <v>57.599999999999994</v>
      </c>
      <c r="Z228" s="37"/>
      <c r="AA228" s="594"/>
      <c r="AB228" s="594"/>
      <c r="AC228" s="594"/>
    </row>
    <row r="229" spans="1:68" ht="16.5" customHeight="1" x14ac:dyDescent="0.25">
      <c r="A229" s="605" t="s">
        <v>372</v>
      </c>
      <c r="B229" s="602"/>
      <c r="C229" s="602"/>
      <c r="D229" s="602"/>
      <c r="E229" s="602"/>
      <c r="F229" s="602"/>
      <c r="G229" s="602"/>
      <c r="H229" s="602"/>
      <c r="I229" s="602"/>
      <c r="J229" s="602"/>
      <c r="K229" s="602"/>
      <c r="L229" s="602"/>
      <c r="M229" s="602"/>
      <c r="N229" s="602"/>
      <c r="O229" s="602"/>
      <c r="P229" s="602"/>
      <c r="Q229" s="602"/>
      <c r="R229" s="602"/>
      <c r="S229" s="602"/>
      <c r="T229" s="602"/>
      <c r="U229" s="602"/>
      <c r="V229" s="602"/>
      <c r="W229" s="602"/>
      <c r="X229" s="602"/>
      <c r="Y229" s="602"/>
      <c r="Z229" s="602"/>
      <c r="AA229" s="586"/>
      <c r="AB229" s="586"/>
      <c r="AC229" s="586"/>
    </row>
    <row r="230" spans="1:68" ht="14.25" customHeight="1" x14ac:dyDescent="0.25">
      <c r="A230" s="609" t="s">
        <v>101</v>
      </c>
      <c r="B230" s="602"/>
      <c r="C230" s="602"/>
      <c r="D230" s="602"/>
      <c r="E230" s="602"/>
      <c r="F230" s="602"/>
      <c r="G230" s="602"/>
      <c r="H230" s="602"/>
      <c r="I230" s="602"/>
      <c r="J230" s="602"/>
      <c r="K230" s="602"/>
      <c r="L230" s="602"/>
      <c r="M230" s="602"/>
      <c r="N230" s="602"/>
      <c r="O230" s="602"/>
      <c r="P230" s="602"/>
      <c r="Q230" s="602"/>
      <c r="R230" s="602"/>
      <c r="S230" s="602"/>
      <c r="T230" s="602"/>
      <c r="U230" s="602"/>
      <c r="V230" s="602"/>
      <c r="W230" s="602"/>
      <c r="X230" s="602"/>
      <c r="Y230" s="602"/>
      <c r="Z230" s="602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598">
        <v>4680115884137</v>
      </c>
      <c r="E231" s="599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0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0</v>
      </c>
      <c r="Y231" s="592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373</v>
      </c>
      <c r="B232" s="54" t="s">
        <v>376</v>
      </c>
      <c r="C232" s="31">
        <v>4301011942</v>
      </c>
      <c r="D232" s="598">
        <v>4680115884137</v>
      </c>
      <c r="E232" s="599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0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379</v>
      </c>
      <c r="B233" s="54" t="s">
        <v>380</v>
      </c>
      <c r="C233" s="31">
        <v>4301011724</v>
      </c>
      <c r="D233" s="598">
        <v>4680115884236</v>
      </c>
      <c r="E233" s="599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79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382</v>
      </c>
      <c r="B234" s="54" t="s">
        <v>383</v>
      </c>
      <c r="C234" s="31">
        <v>4301011721</v>
      </c>
      <c r="D234" s="598">
        <v>4680115884175</v>
      </c>
      <c r="E234" s="599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4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382</v>
      </c>
      <c r="B235" s="54" t="s">
        <v>385</v>
      </c>
      <c r="C235" s="31">
        <v>4301011941</v>
      </c>
      <c r="D235" s="598">
        <v>4680115884175</v>
      </c>
      <c r="E235" s="599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79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386</v>
      </c>
      <c r="B236" s="54" t="s">
        <v>387</v>
      </c>
      <c r="C236" s="31">
        <v>4301011824</v>
      </c>
      <c r="D236" s="598">
        <v>4680115884144</v>
      </c>
      <c r="E236" s="599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5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388</v>
      </c>
      <c r="B237" s="54" t="s">
        <v>389</v>
      </c>
      <c r="C237" s="31">
        <v>4301011726</v>
      </c>
      <c r="D237" s="598">
        <v>4680115884182</v>
      </c>
      <c r="E237" s="599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390</v>
      </c>
      <c r="B238" s="54" t="s">
        <v>391</v>
      </c>
      <c r="C238" s="31">
        <v>4301011722</v>
      </c>
      <c r="D238" s="598">
        <v>4680115884205</v>
      </c>
      <c r="E238" s="599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1"/>
      <c r="B239" s="602"/>
      <c r="C239" s="602"/>
      <c r="D239" s="602"/>
      <c r="E239" s="602"/>
      <c r="F239" s="602"/>
      <c r="G239" s="602"/>
      <c r="H239" s="602"/>
      <c r="I239" s="602"/>
      <c r="J239" s="602"/>
      <c r="K239" s="602"/>
      <c r="L239" s="602"/>
      <c r="M239" s="602"/>
      <c r="N239" s="602"/>
      <c r="O239" s="603"/>
      <c r="P239" s="606" t="s">
        <v>71</v>
      </c>
      <c r="Q239" s="607"/>
      <c r="R239" s="607"/>
      <c r="S239" s="607"/>
      <c r="T239" s="607"/>
      <c r="U239" s="607"/>
      <c r="V239" s="608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0</v>
      </c>
      <c r="Y239" s="593">
        <f>IFERROR(Y231/H231,"0")+IFERROR(Y232/H232,"0")+IFERROR(Y233/H233,"0")+IFERROR(Y234/H234,"0")+IFERROR(Y235/H235,"0")+IFERROR(Y236/H236,"0")+IFERROR(Y237/H237,"0")+IFERROR(Y238/H238,"0")</f>
        <v>0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594"/>
      <c r="AB239" s="594"/>
      <c r="AC239" s="594"/>
    </row>
    <row r="240" spans="1:68" x14ac:dyDescent="0.2">
      <c r="A240" s="602"/>
      <c r="B240" s="602"/>
      <c r="C240" s="602"/>
      <c r="D240" s="602"/>
      <c r="E240" s="602"/>
      <c r="F240" s="602"/>
      <c r="G240" s="602"/>
      <c r="H240" s="602"/>
      <c r="I240" s="602"/>
      <c r="J240" s="602"/>
      <c r="K240" s="602"/>
      <c r="L240" s="602"/>
      <c r="M240" s="602"/>
      <c r="N240" s="602"/>
      <c r="O240" s="603"/>
      <c r="P240" s="606" t="s">
        <v>71</v>
      </c>
      <c r="Q240" s="607"/>
      <c r="R240" s="607"/>
      <c r="S240" s="607"/>
      <c r="T240" s="607"/>
      <c r="U240" s="607"/>
      <c r="V240" s="608"/>
      <c r="W240" s="37" t="s">
        <v>69</v>
      </c>
      <c r="X240" s="593">
        <f>IFERROR(SUM(X231:X238),"0")</f>
        <v>0</v>
      </c>
      <c r="Y240" s="593">
        <f>IFERROR(SUM(Y231:Y238),"0")</f>
        <v>0</v>
      </c>
      <c r="Z240" s="37"/>
      <c r="AA240" s="594"/>
      <c r="AB240" s="594"/>
      <c r="AC240" s="594"/>
    </row>
    <row r="241" spans="1:68" ht="14.25" customHeight="1" x14ac:dyDescent="0.25">
      <c r="A241" s="609" t="s">
        <v>138</v>
      </c>
      <c r="B241" s="602"/>
      <c r="C241" s="602"/>
      <c r="D241" s="602"/>
      <c r="E241" s="602"/>
      <c r="F241" s="602"/>
      <c r="G241" s="602"/>
      <c r="H241" s="602"/>
      <c r="I241" s="602"/>
      <c r="J241" s="602"/>
      <c r="K241" s="602"/>
      <c r="L241" s="602"/>
      <c r="M241" s="602"/>
      <c r="N241" s="602"/>
      <c r="O241" s="602"/>
      <c r="P241" s="602"/>
      <c r="Q241" s="602"/>
      <c r="R241" s="602"/>
      <c r="S241" s="602"/>
      <c r="T241" s="602"/>
      <c r="U241" s="602"/>
      <c r="V241" s="602"/>
      <c r="W241" s="602"/>
      <c r="X241" s="602"/>
      <c r="Y241" s="602"/>
      <c r="Z241" s="602"/>
      <c r="AA241" s="587"/>
      <c r="AB241" s="587"/>
      <c r="AC241" s="587"/>
    </row>
    <row r="242" spans="1:68" ht="27" customHeight="1" x14ac:dyDescent="0.25">
      <c r="A242" s="54" t="s">
        <v>392</v>
      </c>
      <c r="B242" s="54" t="s">
        <v>393</v>
      </c>
      <c r="C242" s="31">
        <v>4301020377</v>
      </c>
      <c r="D242" s="598">
        <v>4680115885981</v>
      </c>
      <c r="E242" s="599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678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392</v>
      </c>
      <c r="B243" s="54" t="s">
        <v>395</v>
      </c>
      <c r="C243" s="31">
        <v>4301020340</v>
      </c>
      <c r="D243" s="598">
        <v>4680115885721</v>
      </c>
      <c r="E243" s="599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2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01"/>
      <c r="B244" s="602"/>
      <c r="C244" s="602"/>
      <c r="D244" s="602"/>
      <c r="E244" s="602"/>
      <c r="F244" s="602"/>
      <c r="G244" s="602"/>
      <c r="H244" s="602"/>
      <c r="I244" s="602"/>
      <c r="J244" s="602"/>
      <c r="K244" s="602"/>
      <c r="L244" s="602"/>
      <c r="M244" s="602"/>
      <c r="N244" s="602"/>
      <c r="O244" s="603"/>
      <c r="P244" s="606" t="s">
        <v>71</v>
      </c>
      <c r="Q244" s="607"/>
      <c r="R244" s="607"/>
      <c r="S244" s="607"/>
      <c r="T244" s="607"/>
      <c r="U244" s="607"/>
      <c r="V244" s="608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x14ac:dyDescent="0.2">
      <c r="A245" s="602"/>
      <c r="B245" s="602"/>
      <c r="C245" s="602"/>
      <c r="D245" s="602"/>
      <c r="E245" s="602"/>
      <c r="F245" s="602"/>
      <c r="G245" s="602"/>
      <c r="H245" s="602"/>
      <c r="I245" s="602"/>
      <c r="J245" s="602"/>
      <c r="K245" s="602"/>
      <c r="L245" s="602"/>
      <c r="M245" s="602"/>
      <c r="N245" s="602"/>
      <c r="O245" s="603"/>
      <c r="P245" s="606" t="s">
        <v>71</v>
      </c>
      <c r="Q245" s="607"/>
      <c r="R245" s="607"/>
      <c r="S245" s="607"/>
      <c r="T245" s="607"/>
      <c r="U245" s="607"/>
      <c r="V245" s="608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customHeight="1" x14ac:dyDescent="0.25">
      <c r="A246" s="609" t="s">
        <v>396</v>
      </c>
      <c r="B246" s="602"/>
      <c r="C246" s="602"/>
      <c r="D246" s="602"/>
      <c r="E246" s="602"/>
      <c r="F246" s="602"/>
      <c r="G246" s="602"/>
      <c r="H246" s="602"/>
      <c r="I246" s="602"/>
      <c r="J246" s="602"/>
      <c r="K246" s="602"/>
      <c r="L246" s="602"/>
      <c r="M246" s="602"/>
      <c r="N246" s="602"/>
      <c r="O246" s="602"/>
      <c r="P246" s="602"/>
      <c r="Q246" s="602"/>
      <c r="R246" s="602"/>
      <c r="S246" s="602"/>
      <c r="T246" s="602"/>
      <c r="U246" s="602"/>
      <c r="V246" s="602"/>
      <c r="W246" s="602"/>
      <c r="X246" s="602"/>
      <c r="Y246" s="602"/>
      <c r="Z246" s="602"/>
      <c r="AA246" s="587"/>
      <c r="AB246" s="587"/>
      <c r="AC246" s="587"/>
    </row>
    <row r="247" spans="1:68" ht="27" customHeight="1" x14ac:dyDescent="0.25">
      <c r="A247" s="54" t="s">
        <v>397</v>
      </c>
      <c r="B247" s="54" t="s">
        <v>398</v>
      </c>
      <c r="C247" s="31">
        <v>4301040361</v>
      </c>
      <c r="D247" s="598">
        <v>4680115886803</v>
      </c>
      <c r="E247" s="599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62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01"/>
      <c r="B248" s="602"/>
      <c r="C248" s="602"/>
      <c r="D248" s="602"/>
      <c r="E248" s="602"/>
      <c r="F248" s="602"/>
      <c r="G248" s="602"/>
      <c r="H248" s="602"/>
      <c r="I248" s="602"/>
      <c r="J248" s="602"/>
      <c r="K248" s="602"/>
      <c r="L248" s="602"/>
      <c r="M248" s="602"/>
      <c r="N248" s="602"/>
      <c r="O248" s="603"/>
      <c r="P248" s="606" t="s">
        <v>71</v>
      </c>
      <c r="Q248" s="607"/>
      <c r="R248" s="607"/>
      <c r="S248" s="607"/>
      <c r="T248" s="607"/>
      <c r="U248" s="607"/>
      <c r="V248" s="608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x14ac:dyDescent="0.2">
      <c r="A249" s="602"/>
      <c r="B249" s="602"/>
      <c r="C249" s="602"/>
      <c r="D249" s="602"/>
      <c r="E249" s="602"/>
      <c r="F249" s="602"/>
      <c r="G249" s="602"/>
      <c r="H249" s="602"/>
      <c r="I249" s="602"/>
      <c r="J249" s="602"/>
      <c r="K249" s="602"/>
      <c r="L249" s="602"/>
      <c r="M249" s="602"/>
      <c r="N249" s="602"/>
      <c r="O249" s="603"/>
      <c r="P249" s="606" t="s">
        <v>71</v>
      </c>
      <c r="Q249" s="607"/>
      <c r="R249" s="607"/>
      <c r="S249" s="607"/>
      <c r="T249" s="607"/>
      <c r="U249" s="607"/>
      <c r="V249" s="608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customHeight="1" x14ac:dyDescent="0.25">
      <c r="A250" s="609" t="s">
        <v>400</v>
      </c>
      <c r="B250" s="602"/>
      <c r="C250" s="602"/>
      <c r="D250" s="602"/>
      <c r="E250" s="602"/>
      <c r="F250" s="602"/>
      <c r="G250" s="602"/>
      <c r="H250" s="602"/>
      <c r="I250" s="602"/>
      <c r="J250" s="602"/>
      <c r="K250" s="602"/>
      <c r="L250" s="602"/>
      <c r="M250" s="602"/>
      <c r="N250" s="602"/>
      <c r="O250" s="602"/>
      <c r="P250" s="602"/>
      <c r="Q250" s="602"/>
      <c r="R250" s="602"/>
      <c r="S250" s="602"/>
      <c r="T250" s="602"/>
      <c r="U250" s="602"/>
      <c r="V250" s="602"/>
      <c r="W250" s="602"/>
      <c r="X250" s="602"/>
      <c r="Y250" s="602"/>
      <c r="Z250" s="602"/>
      <c r="AA250" s="587"/>
      <c r="AB250" s="587"/>
      <c r="AC250" s="587"/>
    </row>
    <row r="251" spans="1:68" ht="27" customHeight="1" x14ac:dyDescent="0.25">
      <c r="A251" s="54" t="s">
        <v>401</v>
      </c>
      <c r="B251" s="54" t="s">
        <v>402</v>
      </c>
      <c r="C251" s="31">
        <v>4301041004</v>
      </c>
      <c r="D251" s="598">
        <v>4680115886704</v>
      </c>
      <c r="E251" s="599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4301041003</v>
      </c>
      <c r="D252" s="598">
        <v>4680115886681</v>
      </c>
      <c r="E252" s="599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37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406</v>
      </c>
      <c r="B253" s="54" t="s">
        <v>407</v>
      </c>
      <c r="C253" s="31">
        <v>4301041007</v>
      </c>
      <c r="D253" s="598">
        <v>4680115886735</v>
      </c>
      <c r="E253" s="599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408</v>
      </c>
      <c r="B254" s="54" t="s">
        <v>409</v>
      </c>
      <c r="C254" s="31">
        <v>4301041006</v>
      </c>
      <c r="D254" s="598">
        <v>4680115886728</v>
      </c>
      <c r="E254" s="599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1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4301041005</v>
      </c>
      <c r="D255" s="598">
        <v>4680115886711</v>
      </c>
      <c r="E255" s="599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69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01"/>
      <c r="B256" s="602"/>
      <c r="C256" s="602"/>
      <c r="D256" s="602"/>
      <c r="E256" s="602"/>
      <c r="F256" s="602"/>
      <c r="G256" s="602"/>
      <c r="H256" s="602"/>
      <c r="I256" s="602"/>
      <c r="J256" s="602"/>
      <c r="K256" s="602"/>
      <c r="L256" s="602"/>
      <c r="M256" s="602"/>
      <c r="N256" s="602"/>
      <c r="O256" s="603"/>
      <c r="P256" s="606" t="s">
        <v>71</v>
      </c>
      <c r="Q256" s="607"/>
      <c r="R256" s="607"/>
      <c r="S256" s="607"/>
      <c r="T256" s="607"/>
      <c r="U256" s="607"/>
      <c r="V256" s="608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x14ac:dyDescent="0.2">
      <c r="A257" s="602"/>
      <c r="B257" s="602"/>
      <c r="C257" s="602"/>
      <c r="D257" s="602"/>
      <c r="E257" s="602"/>
      <c r="F257" s="602"/>
      <c r="G257" s="602"/>
      <c r="H257" s="602"/>
      <c r="I257" s="602"/>
      <c r="J257" s="602"/>
      <c r="K257" s="602"/>
      <c r="L257" s="602"/>
      <c r="M257" s="602"/>
      <c r="N257" s="602"/>
      <c r="O257" s="603"/>
      <c r="P257" s="606" t="s">
        <v>71</v>
      </c>
      <c r="Q257" s="607"/>
      <c r="R257" s="607"/>
      <c r="S257" s="607"/>
      <c r="T257" s="607"/>
      <c r="U257" s="607"/>
      <c r="V257" s="608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customHeight="1" x14ac:dyDescent="0.25">
      <c r="A258" s="605" t="s">
        <v>412</v>
      </c>
      <c r="B258" s="602"/>
      <c r="C258" s="602"/>
      <c r="D258" s="602"/>
      <c r="E258" s="602"/>
      <c r="F258" s="602"/>
      <c r="G258" s="602"/>
      <c r="H258" s="602"/>
      <c r="I258" s="602"/>
      <c r="J258" s="602"/>
      <c r="K258" s="602"/>
      <c r="L258" s="602"/>
      <c r="M258" s="602"/>
      <c r="N258" s="602"/>
      <c r="O258" s="602"/>
      <c r="P258" s="602"/>
      <c r="Q258" s="602"/>
      <c r="R258" s="602"/>
      <c r="S258" s="602"/>
      <c r="T258" s="602"/>
      <c r="U258" s="602"/>
      <c r="V258" s="602"/>
      <c r="W258" s="602"/>
      <c r="X258" s="602"/>
      <c r="Y258" s="602"/>
      <c r="Z258" s="602"/>
      <c r="AA258" s="586"/>
      <c r="AB258" s="586"/>
      <c r="AC258" s="586"/>
    </row>
    <row r="259" spans="1:68" ht="14.25" customHeight="1" x14ac:dyDescent="0.25">
      <c r="A259" s="609" t="s">
        <v>101</v>
      </c>
      <c r="B259" s="602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587"/>
      <c r="AB259" s="587"/>
      <c r="AC259" s="587"/>
    </row>
    <row r="260" spans="1:68" ht="27" customHeight="1" x14ac:dyDescent="0.25">
      <c r="A260" s="54" t="s">
        <v>413</v>
      </c>
      <c r="B260" s="54" t="s">
        <v>414</v>
      </c>
      <c r="C260" s="31">
        <v>4301011855</v>
      </c>
      <c r="D260" s="598">
        <v>4680115885837</v>
      </c>
      <c r="E260" s="599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8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4301011910</v>
      </c>
      <c r="D261" s="598">
        <v>4680115885806</v>
      </c>
      <c r="E261" s="599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416</v>
      </c>
      <c r="B262" s="54" t="s">
        <v>419</v>
      </c>
      <c r="C262" s="31">
        <v>4301011850</v>
      </c>
      <c r="D262" s="598">
        <v>4680115885806</v>
      </c>
      <c r="E262" s="599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1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customHeight="1" x14ac:dyDescent="0.25">
      <c r="A263" s="54" t="s">
        <v>421</v>
      </c>
      <c r="B263" s="54" t="s">
        <v>422</v>
      </c>
      <c r="C263" s="31">
        <v>4301011853</v>
      </c>
      <c r="D263" s="598">
        <v>4680115885851</v>
      </c>
      <c r="E263" s="599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customHeight="1" x14ac:dyDescent="0.25">
      <c r="A264" s="54" t="s">
        <v>424</v>
      </c>
      <c r="B264" s="54" t="s">
        <v>425</v>
      </c>
      <c r="C264" s="31">
        <v>4301011852</v>
      </c>
      <c r="D264" s="598">
        <v>4680115885844</v>
      </c>
      <c r="E264" s="599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customHeight="1" x14ac:dyDescent="0.25">
      <c r="A265" s="54" t="s">
        <v>427</v>
      </c>
      <c r="B265" s="54" t="s">
        <v>428</v>
      </c>
      <c r="C265" s="31">
        <v>4301011851</v>
      </c>
      <c r="D265" s="598">
        <v>4680115885820</v>
      </c>
      <c r="E265" s="599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6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x14ac:dyDescent="0.2">
      <c r="A266" s="601"/>
      <c r="B266" s="602"/>
      <c r="C266" s="602"/>
      <c r="D266" s="602"/>
      <c r="E266" s="602"/>
      <c r="F266" s="602"/>
      <c r="G266" s="602"/>
      <c r="H266" s="602"/>
      <c r="I266" s="602"/>
      <c r="J266" s="602"/>
      <c r="K266" s="602"/>
      <c r="L266" s="602"/>
      <c r="M266" s="602"/>
      <c r="N266" s="602"/>
      <c r="O266" s="603"/>
      <c r="P266" s="606" t="s">
        <v>71</v>
      </c>
      <c r="Q266" s="607"/>
      <c r="R266" s="607"/>
      <c r="S266" s="607"/>
      <c r="T266" s="607"/>
      <c r="U266" s="607"/>
      <c r="V266" s="608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x14ac:dyDescent="0.2">
      <c r="A267" s="602"/>
      <c r="B267" s="602"/>
      <c r="C267" s="602"/>
      <c r="D267" s="602"/>
      <c r="E267" s="602"/>
      <c r="F267" s="602"/>
      <c r="G267" s="602"/>
      <c r="H267" s="602"/>
      <c r="I267" s="602"/>
      <c r="J267" s="602"/>
      <c r="K267" s="602"/>
      <c r="L267" s="602"/>
      <c r="M267" s="602"/>
      <c r="N267" s="602"/>
      <c r="O267" s="603"/>
      <c r="P267" s="606" t="s">
        <v>71</v>
      </c>
      <c r="Q267" s="607"/>
      <c r="R267" s="607"/>
      <c r="S267" s="607"/>
      <c r="T267" s="607"/>
      <c r="U267" s="607"/>
      <c r="V267" s="608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customHeight="1" x14ac:dyDescent="0.25">
      <c r="A268" s="605" t="s">
        <v>430</v>
      </c>
      <c r="B268" s="602"/>
      <c r="C268" s="602"/>
      <c r="D268" s="602"/>
      <c r="E268" s="602"/>
      <c r="F268" s="602"/>
      <c r="G268" s="602"/>
      <c r="H268" s="602"/>
      <c r="I268" s="602"/>
      <c r="J268" s="602"/>
      <c r="K268" s="602"/>
      <c r="L268" s="602"/>
      <c r="M268" s="602"/>
      <c r="N268" s="602"/>
      <c r="O268" s="602"/>
      <c r="P268" s="602"/>
      <c r="Q268" s="602"/>
      <c r="R268" s="602"/>
      <c r="S268" s="602"/>
      <c r="T268" s="602"/>
      <c r="U268" s="602"/>
      <c r="V268" s="602"/>
      <c r="W268" s="602"/>
      <c r="X268" s="602"/>
      <c r="Y268" s="602"/>
      <c r="Z268" s="602"/>
      <c r="AA268" s="586"/>
      <c r="AB268" s="586"/>
      <c r="AC268" s="586"/>
    </row>
    <row r="269" spans="1:68" ht="14.25" customHeight="1" x14ac:dyDescent="0.25">
      <c r="A269" s="609" t="s">
        <v>101</v>
      </c>
      <c r="B269" s="602"/>
      <c r="C269" s="602"/>
      <c r="D269" s="602"/>
      <c r="E269" s="602"/>
      <c r="F269" s="602"/>
      <c r="G269" s="602"/>
      <c r="H269" s="602"/>
      <c r="I269" s="602"/>
      <c r="J269" s="602"/>
      <c r="K269" s="602"/>
      <c r="L269" s="602"/>
      <c r="M269" s="602"/>
      <c r="N269" s="602"/>
      <c r="O269" s="602"/>
      <c r="P269" s="602"/>
      <c r="Q269" s="602"/>
      <c r="R269" s="602"/>
      <c r="S269" s="602"/>
      <c r="T269" s="602"/>
      <c r="U269" s="602"/>
      <c r="V269" s="602"/>
      <c r="W269" s="602"/>
      <c r="X269" s="602"/>
      <c r="Y269" s="602"/>
      <c r="Z269" s="602"/>
      <c r="AA269" s="587"/>
      <c r="AB269" s="587"/>
      <c r="AC269" s="587"/>
    </row>
    <row r="270" spans="1:68" ht="27" customHeight="1" x14ac:dyDescent="0.25">
      <c r="A270" s="54" t="s">
        <v>431</v>
      </c>
      <c r="B270" s="54" t="s">
        <v>432</v>
      </c>
      <c r="C270" s="31">
        <v>4301011223</v>
      </c>
      <c r="D270" s="598">
        <v>4607091383423</v>
      </c>
      <c r="E270" s="599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6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433</v>
      </c>
      <c r="B271" s="54" t="s">
        <v>434</v>
      </c>
      <c r="C271" s="31">
        <v>4301012099</v>
      </c>
      <c r="D271" s="598">
        <v>4680115885691</v>
      </c>
      <c r="E271" s="599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436</v>
      </c>
      <c r="B272" s="54" t="s">
        <v>437</v>
      </c>
      <c r="C272" s="31">
        <v>4301012098</v>
      </c>
      <c r="D272" s="598">
        <v>4680115885660</v>
      </c>
      <c r="E272" s="599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439</v>
      </c>
      <c r="B273" s="54" t="s">
        <v>440</v>
      </c>
      <c r="C273" s="31">
        <v>4301012176</v>
      </c>
      <c r="D273" s="598">
        <v>4680115886773</v>
      </c>
      <c r="E273" s="599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86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01"/>
      <c r="B274" s="602"/>
      <c r="C274" s="602"/>
      <c r="D274" s="602"/>
      <c r="E274" s="602"/>
      <c r="F274" s="602"/>
      <c r="G274" s="602"/>
      <c r="H274" s="602"/>
      <c r="I274" s="602"/>
      <c r="J274" s="602"/>
      <c r="K274" s="602"/>
      <c r="L274" s="602"/>
      <c r="M274" s="602"/>
      <c r="N274" s="602"/>
      <c r="O274" s="603"/>
      <c r="P274" s="606" t="s">
        <v>71</v>
      </c>
      <c r="Q274" s="607"/>
      <c r="R274" s="607"/>
      <c r="S274" s="607"/>
      <c r="T274" s="607"/>
      <c r="U274" s="607"/>
      <c r="V274" s="608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x14ac:dyDescent="0.2">
      <c r="A275" s="602"/>
      <c r="B275" s="602"/>
      <c r="C275" s="602"/>
      <c r="D275" s="602"/>
      <c r="E275" s="602"/>
      <c r="F275" s="602"/>
      <c r="G275" s="602"/>
      <c r="H275" s="602"/>
      <c r="I275" s="602"/>
      <c r="J275" s="602"/>
      <c r="K275" s="602"/>
      <c r="L275" s="602"/>
      <c r="M275" s="602"/>
      <c r="N275" s="602"/>
      <c r="O275" s="603"/>
      <c r="P275" s="606" t="s">
        <v>71</v>
      </c>
      <c r="Q275" s="607"/>
      <c r="R275" s="607"/>
      <c r="S275" s="607"/>
      <c r="T275" s="607"/>
      <c r="U275" s="607"/>
      <c r="V275" s="608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customHeight="1" x14ac:dyDescent="0.25">
      <c r="A276" s="605" t="s">
        <v>443</v>
      </c>
      <c r="B276" s="602"/>
      <c r="C276" s="602"/>
      <c r="D276" s="602"/>
      <c r="E276" s="602"/>
      <c r="F276" s="602"/>
      <c r="G276" s="602"/>
      <c r="H276" s="602"/>
      <c r="I276" s="602"/>
      <c r="J276" s="602"/>
      <c r="K276" s="602"/>
      <c r="L276" s="602"/>
      <c r="M276" s="602"/>
      <c r="N276" s="602"/>
      <c r="O276" s="602"/>
      <c r="P276" s="602"/>
      <c r="Q276" s="602"/>
      <c r="R276" s="602"/>
      <c r="S276" s="602"/>
      <c r="T276" s="602"/>
      <c r="U276" s="602"/>
      <c r="V276" s="602"/>
      <c r="W276" s="602"/>
      <c r="X276" s="602"/>
      <c r="Y276" s="602"/>
      <c r="Z276" s="602"/>
      <c r="AA276" s="586"/>
      <c r="AB276" s="586"/>
      <c r="AC276" s="586"/>
    </row>
    <row r="277" spans="1:68" ht="14.25" customHeight="1" x14ac:dyDescent="0.25">
      <c r="A277" s="609" t="s">
        <v>73</v>
      </c>
      <c r="B277" s="602"/>
      <c r="C277" s="602"/>
      <c r="D277" s="602"/>
      <c r="E277" s="602"/>
      <c r="F277" s="602"/>
      <c r="G277" s="602"/>
      <c r="H277" s="602"/>
      <c r="I277" s="602"/>
      <c r="J277" s="602"/>
      <c r="K277" s="602"/>
      <c r="L277" s="602"/>
      <c r="M277" s="602"/>
      <c r="N277" s="602"/>
      <c r="O277" s="602"/>
      <c r="P277" s="602"/>
      <c r="Q277" s="602"/>
      <c r="R277" s="602"/>
      <c r="S277" s="602"/>
      <c r="T277" s="602"/>
      <c r="U277" s="602"/>
      <c r="V277" s="602"/>
      <c r="W277" s="602"/>
      <c r="X277" s="602"/>
      <c r="Y277" s="602"/>
      <c r="Z277" s="602"/>
      <c r="AA277" s="587"/>
      <c r="AB277" s="587"/>
      <c r="AC277" s="587"/>
    </row>
    <row r="278" spans="1:68" ht="27" customHeight="1" x14ac:dyDescent="0.25">
      <c r="A278" s="54" t="s">
        <v>444</v>
      </c>
      <c r="B278" s="54" t="s">
        <v>445</v>
      </c>
      <c r="C278" s="31">
        <v>4301051893</v>
      </c>
      <c r="D278" s="598">
        <v>4680115886186</v>
      </c>
      <c r="E278" s="599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6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598">
        <v>4680115881228</v>
      </c>
      <c r="E279" s="599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1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374.4</v>
      </c>
      <c r="Y279" s="592">
        <f>IFERROR(IF(X279="",0,CEILING((X279/$H279),1)*$H279),"")</f>
        <v>374.4</v>
      </c>
      <c r="Z279" s="36">
        <f>IFERROR(IF(Y279=0,"",ROUNDUP(Y279/H279,0)*0.00651),"")</f>
        <v>1.01556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413.71200000000005</v>
      </c>
      <c r="BN279" s="64">
        <f>IFERROR(Y279*I279/H279,"0")</f>
        <v>413.71200000000005</v>
      </c>
      <c r="BO279" s="64">
        <f>IFERROR(1/J279*(X279/H279),"0")</f>
        <v>0.85714285714285721</v>
      </c>
      <c r="BP279" s="64">
        <f>IFERROR(1/J279*(Y279/H279),"0")</f>
        <v>0.85714285714285721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598">
        <v>4680115881211</v>
      </c>
      <c r="E280" s="599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547.20000000000005</v>
      </c>
      <c r="Y280" s="592">
        <f>IFERROR(IF(X280="",0,CEILING((X280/$H280),1)*$H280),"")</f>
        <v>547.19999999999993</v>
      </c>
      <c r="Z280" s="36">
        <f>IFERROR(IF(Y280=0,"",ROUNDUP(Y280/H280,0)*0.00651),"")</f>
        <v>1.48428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588.24</v>
      </c>
      <c r="BN280" s="64">
        <f>IFERROR(Y280*I280/H280,"0")</f>
        <v>588.24</v>
      </c>
      <c r="BO280" s="64">
        <f>IFERROR(1/J280*(X280/H280),"0")</f>
        <v>1.252747252747253</v>
      </c>
      <c r="BP280" s="64">
        <f>IFERROR(1/J280*(Y280/H280),"0")</f>
        <v>1.2527472527472527</v>
      </c>
    </row>
    <row r="281" spans="1:68" x14ac:dyDescent="0.2">
      <c r="A281" s="601"/>
      <c r="B281" s="602"/>
      <c r="C281" s="602"/>
      <c r="D281" s="602"/>
      <c r="E281" s="602"/>
      <c r="F281" s="602"/>
      <c r="G281" s="602"/>
      <c r="H281" s="602"/>
      <c r="I281" s="602"/>
      <c r="J281" s="602"/>
      <c r="K281" s="602"/>
      <c r="L281" s="602"/>
      <c r="M281" s="602"/>
      <c r="N281" s="602"/>
      <c r="O281" s="603"/>
      <c r="P281" s="606" t="s">
        <v>71</v>
      </c>
      <c r="Q281" s="607"/>
      <c r="R281" s="607"/>
      <c r="S281" s="607"/>
      <c r="T281" s="607"/>
      <c r="U281" s="607"/>
      <c r="V281" s="608"/>
      <c r="W281" s="37" t="s">
        <v>72</v>
      </c>
      <c r="X281" s="593">
        <f>IFERROR(X278/H278,"0")+IFERROR(X279/H279,"0")+IFERROR(X280/H280,"0")</f>
        <v>384</v>
      </c>
      <c r="Y281" s="593">
        <f>IFERROR(Y278/H278,"0")+IFERROR(Y279/H279,"0")+IFERROR(Y280/H280,"0")</f>
        <v>384</v>
      </c>
      <c r="Z281" s="593">
        <f>IFERROR(IF(Z278="",0,Z278),"0")+IFERROR(IF(Z279="",0,Z279),"0")+IFERROR(IF(Z280="",0,Z280),"0")</f>
        <v>2.4998399999999998</v>
      </c>
      <c r="AA281" s="594"/>
      <c r="AB281" s="594"/>
      <c r="AC281" s="594"/>
    </row>
    <row r="282" spans="1:68" x14ac:dyDescent="0.2">
      <c r="A282" s="602"/>
      <c r="B282" s="602"/>
      <c r="C282" s="602"/>
      <c r="D282" s="602"/>
      <c r="E282" s="602"/>
      <c r="F282" s="602"/>
      <c r="G282" s="602"/>
      <c r="H282" s="602"/>
      <c r="I282" s="602"/>
      <c r="J282" s="602"/>
      <c r="K282" s="602"/>
      <c r="L282" s="602"/>
      <c r="M282" s="602"/>
      <c r="N282" s="602"/>
      <c r="O282" s="603"/>
      <c r="P282" s="606" t="s">
        <v>71</v>
      </c>
      <c r="Q282" s="607"/>
      <c r="R282" s="607"/>
      <c r="S282" s="607"/>
      <c r="T282" s="607"/>
      <c r="U282" s="607"/>
      <c r="V282" s="608"/>
      <c r="W282" s="37" t="s">
        <v>69</v>
      </c>
      <c r="X282" s="593">
        <f>IFERROR(SUM(X278:X280),"0")</f>
        <v>921.6</v>
      </c>
      <c r="Y282" s="593">
        <f>IFERROR(SUM(Y278:Y280),"0")</f>
        <v>921.59999999999991</v>
      </c>
      <c r="Z282" s="37"/>
      <c r="AA282" s="594"/>
      <c r="AB282" s="594"/>
      <c r="AC282" s="594"/>
    </row>
    <row r="283" spans="1:68" ht="16.5" customHeight="1" x14ac:dyDescent="0.25">
      <c r="A283" s="605" t="s">
        <v>453</v>
      </c>
      <c r="B283" s="602"/>
      <c r="C283" s="602"/>
      <c r="D283" s="602"/>
      <c r="E283" s="602"/>
      <c r="F283" s="602"/>
      <c r="G283" s="602"/>
      <c r="H283" s="602"/>
      <c r="I283" s="602"/>
      <c r="J283" s="602"/>
      <c r="K283" s="602"/>
      <c r="L283" s="602"/>
      <c r="M283" s="602"/>
      <c r="N283" s="602"/>
      <c r="O283" s="602"/>
      <c r="P283" s="602"/>
      <c r="Q283" s="602"/>
      <c r="R283" s="602"/>
      <c r="S283" s="602"/>
      <c r="T283" s="602"/>
      <c r="U283" s="602"/>
      <c r="V283" s="602"/>
      <c r="W283" s="602"/>
      <c r="X283" s="602"/>
      <c r="Y283" s="602"/>
      <c r="Z283" s="602"/>
      <c r="AA283" s="586"/>
      <c r="AB283" s="586"/>
      <c r="AC283" s="586"/>
    </row>
    <row r="284" spans="1:68" ht="14.25" customHeight="1" x14ac:dyDescent="0.25">
      <c r="A284" s="609" t="s">
        <v>63</v>
      </c>
      <c r="B284" s="602"/>
      <c r="C284" s="602"/>
      <c r="D284" s="602"/>
      <c r="E284" s="602"/>
      <c r="F284" s="602"/>
      <c r="G284" s="602"/>
      <c r="H284" s="602"/>
      <c r="I284" s="602"/>
      <c r="J284" s="602"/>
      <c r="K284" s="602"/>
      <c r="L284" s="602"/>
      <c r="M284" s="602"/>
      <c r="N284" s="602"/>
      <c r="O284" s="602"/>
      <c r="P284" s="602"/>
      <c r="Q284" s="602"/>
      <c r="R284" s="602"/>
      <c r="S284" s="602"/>
      <c r="T284" s="602"/>
      <c r="U284" s="602"/>
      <c r="V284" s="602"/>
      <c r="W284" s="602"/>
      <c r="X284" s="602"/>
      <c r="Y284" s="602"/>
      <c r="Z284" s="602"/>
      <c r="AA284" s="587"/>
      <c r="AB284" s="587"/>
      <c r="AC284" s="587"/>
    </row>
    <row r="285" spans="1:68" ht="27" customHeight="1" x14ac:dyDescent="0.25">
      <c r="A285" s="54" t="s">
        <v>454</v>
      </c>
      <c r="B285" s="54" t="s">
        <v>455</v>
      </c>
      <c r="C285" s="31">
        <v>4301031307</v>
      </c>
      <c r="D285" s="598">
        <v>4680115880344</v>
      </c>
      <c r="E285" s="599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5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x14ac:dyDescent="0.2">
      <c r="A286" s="601"/>
      <c r="B286" s="602"/>
      <c r="C286" s="602"/>
      <c r="D286" s="602"/>
      <c r="E286" s="602"/>
      <c r="F286" s="602"/>
      <c r="G286" s="602"/>
      <c r="H286" s="602"/>
      <c r="I286" s="602"/>
      <c r="J286" s="602"/>
      <c r="K286" s="602"/>
      <c r="L286" s="602"/>
      <c r="M286" s="602"/>
      <c r="N286" s="602"/>
      <c r="O286" s="603"/>
      <c r="P286" s="606" t="s">
        <v>71</v>
      </c>
      <c r="Q286" s="607"/>
      <c r="R286" s="607"/>
      <c r="S286" s="607"/>
      <c r="T286" s="607"/>
      <c r="U286" s="607"/>
      <c r="V286" s="608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x14ac:dyDescent="0.2">
      <c r="A287" s="602"/>
      <c r="B287" s="602"/>
      <c r="C287" s="602"/>
      <c r="D287" s="602"/>
      <c r="E287" s="602"/>
      <c r="F287" s="602"/>
      <c r="G287" s="602"/>
      <c r="H287" s="602"/>
      <c r="I287" s="602"/>
      <c r="J287" s="602"/>
      <c r="K287" s="602"/>
      <c r="L287" s="602"/>
      <c r="M287" s="602"/>
      <c r="N287" s="602"/>
      <c r="O287" s="603"/>
      <c r="P287" s="606" t="s">
        <v>71</v>
      </c>
      <c r="Q287" s="607"/>
      <c r="R287" s="607"/>
      <c r="S287" s="607"/>
      <c r="T287" s="607"/>
      <c r="U287" s="607"/>
      <c r="V287" s="608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customHeight="1" x14ac:dyDescent="0.25">
      <c r="A288" s="609" t="s">
        <v>73</v>
      </c>
      <c r="B288" s="602"/>
      <c r="C288" s="602"/>
      <c r="D288" s="602"/>
      <c r="E288" s="602"/>
      <c r="F288" s="602"/>
      <c r="G288" s="602"/>
      <c r="H288" s="602"/>
      <c r="I288" s="602"/>
      <c r="J288" s="602"/>
      <c r="K288" s="602"/>
      <c r="L288" s="602"/>
      <c r="M288" s="602"/>
      <c r="N288" s="602"/>
      <c r="O288" s="602"/>
      <c r="P288" s="602"/>
      <c r="Q288" s="602"/>
      <c r="R288" s="602"/>
      <c r="S288" s="602"/>
      <c r="T288" s="602"/>
      <c r="U288" s="602"/>
      <c r="V288" s="602"/>
      <c r="W288" s="602"/>
      <c r="X288" s="602"/>
      <c r="Y288" s="602"/>
      <c r="Z288" s="602"/>
      <c r="AA288" s="587"/>
      <c r="AB288" s="587"/>
      <c r="AC288" s="587"/>
    </row>
    <row r="289" spans="1:68" ht="27" customHeight="1" x14ac:dyDescent="0.25">
      <c r="A289" s="54" t="s">
        <v>457</v>
      </c>
      <c r="B289" s="54" t="s">
        <v>458</v>
      </c>
      <c r="C289" s="31">
        <v>4301051782</v>
      </c>
      <c r="D289" s="598">
        <v>4680115884618</v>
      </c>
      <c r="E289" s="599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743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1"/>
      <c r="B290" s="602"/>
      <c r="C290" s="602"/>
      <c r="D290" s="602"/>
      <c r="E290" s="602"/>
      <c r="F290" s="602"/>
      <c r="G290" s="602"/>
      <c r="H290" s="602"/>
      <c r="I290" s="602"/>
      <c r="J290" s="602"/>
      <c r="K290" s="602"/>
      <c r="L290" s="602"/>
      <c r="M290" s="602"/>
      <c r="N290" s="602"/>
      <c r="O290" s="603"/>
      <c r="P290" s="606" t="s">
        <v>71</v>
      </c>
      <c r="Q290" s="607"/>
      <c r="R290" s="607"/>
      <c r="S290" s="607"/>
      <c r="T290" s="607"/>
      <c r="U290" s="607"/>
      <c r="V290" s="608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x14ac:dyDescent="0.2">
      <c r="A291" s="602"/>
      <c r="B291" s="602"/>
      <c r="C291" s="602"/>
      <c r="D291" s="602"/>
      <c r="E291" s="602"/>
      <c r="F291" s="602"/>
      <c r="G291" s="602"/>
      <c r="H291" s="602"/>
      <c r="I291" s="602"/>
      <c r="J291" s="602"/>
      <c r="K291" s="602"/>
      <c r="L291" s="602"/>
      <c r="M291" s="602"/>
      <c r="N291" s="602"/>
      <c r="O291" s="603"/>
      <c r="P291" s="606" t="s">
        <v>71</v>
      </c>
      <c r="Q291" s="607"/>
      <c r="R291" s="607"/>
      <c r="S291" s="607"/>
      <c r="T291" s="607"/>
      <c r="U291" s="607"/>
      <c r="V291" s="608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customHeight="1" x14ac:dyDescent="0.25">
      <c r="A292" s="605" t="s">
        <v>460</v>
      </c>
      <c r="B292" s="602"/>
      <c r="C292" s="602"/>
      <c r="D292" s="602"/>
      <c r="E292" s="602"/>
      <c r="F292" s="602"/>
      <c r="G292" s="602"/>
      <c r="H292" s="602"/>
      <c r="I292" s="602"/>
      <c r="J292" s="602"/>
      <c r="K292" s="602"/>
      <c r="L292" s="602"/>
      <c r="M292" s="602"/>
      <c r="N292" s="602"/>
      <c r="O292" s="602"/>
      <c r="P292" s="602"/>
      <c r="Q292" s="602"/>
      <c r="R292" s="602"/>
      <c r="S292" s="602"/>
      <c r="T292" s="602"/>
      <c r="U292" s="602"/>
      <c r="V292" s="602"/>
      <c r="W292" s="602"/>
      <c r="X292" s="602"/>
      <c r="Y292" s="602"/>
      <c r="Z292" s="602"/>
      <c r="AA292" s="586"/>
      <c r="AB292" s="586"/>
      <c r="AC292" s="586"/>
    </row>
    <row r="293" spans="1:68" ht="14.25" customHeight="1" x14ac:dyDescent="0.25">
      <c r="A293" s="609" t="s">
        <v>73</v>
      </c>
      <c r="B293" s="602"/>
      <c r="C293" s="602"/>
      <c r="D293" s="602"/>
      <c r="E293" s="602"/>
      <c r="F293" s="602"/>
      <c r="G293" s="602"/>
      <c r="H293" s="602"/>
      <c r="I293" s="602"/>
      <c r="J293" s="602"/>
      <c r="K293" s="602"/>
      <c r="L293" s="602"/>
      <c r="M293" s="602"/>
      <c r="N293" s="602"/>
      <c r="O293" s="602"/>
      <c r="P293" s="602"/>
      <c r="Q293" s="602"/>
      <c r="R293" s="602"/>
      <c r="S293" s="602"/>
      <c r="T293" s="602"/>
      <c r="U293" s="602"/>
      <c r="V293" s="602"/>
      <c r="W293" s="602"/>
      <c r="X293" s="602"/>
      <c r="Y293" s="602"/>
      <c r="Z293" s="602"/>
      <c r="AA293" s="587"/>
      <c r="AB293" s="587"/>
      <c r="AC293" s="587"/>
    </row>
    <row r="294" spans="1:68" ht="27" customHeight="1" x14ac:dyDescent="0.25">
      <c r="A294" s="54" t="s">
        <v>461</v>
      </c>
      <c r="B294" s="54" t="s">
        <v>462</v>
      </c>
      <c r="C294" s="31">
        <v>4301051277</v>
      </c>
      <c r="D294" s="598">
        <v>4680115880511</v>
      </c>
      <c r="E294" s="599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x14ac:dyDescent="0.2">
      <c r="A295" s="601"/>
      <c r="B295" s="602"/>
      <c r="C295" s="602"/>
      <c r="D295" s="602"/>
      <c r="E295" s="602"/>
      <c r="F295" s="602"/>
      <c r="G295" s="602"/>
      <c r="H295" s="602"/>
      <c r="I295" s="602"/>
      <c r="J295" s="602"/>
      <c r="K295" s="602"/>
      <c r="L295" s="602"/>
      <c r="M295" s="602"/>
      <c r="N295" s="602"/>
      <c r="O295" s="603"/>
      <c r="P295" s="606" t="s">
        <v>71</v>
      </c>
      <c r="Q295" s="607"/>
      <c r="R295" s="607"/>
      <c r="S295" s="607"/>
      <c r="T295" s="607"/>
      <c r="U295" s="607"/>
      <c r="V295" s="608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x14ac:dyDescent="0.2">
      <c r="A296" s="602"/>
      <c r="B296" s="602"/>
      <c r="C296" s="602"/>
      <c r="D296" s="602"/>
      <c r="E296" s="602"/>
      <c r="F296" s="602"/>
      <c r="G296" s="602"/>
      <c r="H296" s="602"/>
      <c r="I296" s="602"/>
      <c r="J296" s="602"/>
      <c r="K296" s="602"/>
      <c r="L296" s="602"/>
      <c r="M296" s="602"/>
      <c r="N296" s="602"/>
      <c r="O296" s="603"/>
      <c r="P296" s="606" t="s">
        <v>71</v>
      </c>
      <c r="Q296" s="607"/>
      <c r="R296" s="607"/>
      <c r="S296" s="607"/>
      <c r="T296" s="607"/>
      <c r="U296" s="607"/>
      <c r="V296" s="608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customHeight="1" x14ac:dyDescent="0.25">
      <c r="A297" s="605" t="s">
        <v>464</v>
      </c>
      <c r="B297" s="602"/>
      <c r="C297" s="602"/>
      <c r="D297" s="602"/>
      <c r="E297" s="602"/>
      <c r="F297" s="602"/>
      <c r="G297" s="602"/>
      <c r="H297" s="602"/>
      <c r="I297" s="602"/>
      <c r="J297" s="602"/>
      <c r="K297" s="602"/>
      <c r="L297" s="602"/>
      <c r="M297" s="602"/>
      <c r="N297" s="602"/>
      <c r="O297" s="602"/>
      <c r="P297" s="602"/>
      <c r="Q297" s="602"/>
      <c r="R297" s="602"/>
      <c r="S297" s="602"/>
      <c r="T297" s="602"/>
      <c r="U297" s="602"/>
      <c r="V297" s="602"/>
      <c r="W297" s="602"/>
      <c r="X297" s="602"/>
      <c r="Y297" s="602"/>
      <c r="Z297" s="602"/>
      <c r="AA297" s="586"/>
      <c r="AB297" s="586"/>
      <c r="AC297" s="586"/>
    </row>
    <row r="298" spans="1:68" ht="14.25" customHeight="1" x14ac:dyDescent="0.25">
      <c r="A298" s="609" t="s">
        <v>63</v>
      </c>
      <c r="B298" s="602"/>
      <c r="C298" s="602"/>
      <c r="D298" s="602"/>
      <c r="E298" s="602"/>
      <c r="F298" s="602"/>
      <c r="G298" s="602"/>
      <c r="H298" s="602"/>
      <c r="I298" s="602"/>
      <c r="J298" s="602"/>
      <c r="K298" s="602"/>
      <c r="L298" s="602"/>
      <c r="M298" s="602"/>
      <c r="N298" s="602"/>
      <c r="O298" s="602"/>
      <c r="P298" s="602"/>
      <c r="Q298" s="602"/>
      <c r="R298" s="602"/>
      <c r="S298" s="602"/>
      <c r="T298" s="602"/>
      <c r="U298" s="602"/>
      <c r="V298" s="602"/>
      <c r="W298" s="602"/>
      <c r="X298" s="602"/>
      <c r="Y298" s="602"/>
      <c r="Z298" s="602"/>
      <c r="AA298" s="587"/>
      <c r="AB298" s="587"/>
      <c r="AC298" s="587"/>
    </row>
    <row r="299" spans="1:68" ht="27" customHeight="1" x14ac:dyDescent="0.25">
      <c r="A299" s="54" t="s">
        <v>465</v>
      </c>
      <c r="B299" s="54" t="s">
        <v>466</v>
      </c>
      <c r="C299" s="31">
        <v>4301031305</v>
      </c>
      <c r="D299" s="598">
        <v>4607091389845</v>
      </c>
      <c r="E299" s="599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0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customHeight="1" x14ac:dyDescent="0.25">
      <c r="A300" s="54" t="s">
        <v>468</v>
      </c>
      <c r="B300" s="54" t="s">
        <v>469</v>
      </c>
      <c r="C300" s="31">
        <v>4301031306</v>
      </c>
      <c r="D300" s="598">
        <v>4680115882881</v>
      </c>
      <c r="E300" s="599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601"/>
      <c r="B301" s="602"/>
      <c r="C301" s="602"/>
      <c r="D301" s="602"/>
      <c r="E301" s="602"/>
      <c r="F301" s="602"/>
      <c r="G301" s="602"/>
      <c r="H301" s="602"/>
      <c r="I301" s="602"/>
      <c r="J301" s="602"/>
      <c r="K301" s="602"/>
      <c r="L301" s="602"/>
      <c r="M301" s="602"/>
      <c r="N301" s="602"/>
      <c r="O301" s="603"/>
      <c r="P301" s="606" t="s">
        <v>71</v>
      </c>
      <c r="Q301" s="607"/>
      <c r="R301" s="607"/>
      <c r="S301" s="607"/>
      <c r="T301" s="607"/>
      <c r="U301" s="607"/>
      <c r="V301" s="608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x14ac:dyDescent="0.2">
      <c r="A302" s="602"/>
      <c r="B302" s="602"/>
      <c r="C302" s="602"/>
      <c r="D302" s="602"/>
      <c r="E302" s="602"/>
      <c r="F302" s="602"/>
      <c r="G302" s="602"/>
      <c r="H302" s="602"/>
      <c r="I302" s="602"/>
      <c r="J302" s="602"/>
      <c r="K302" s="602"/>
      <c r="L302" s="602"/>
      <c r="M302" s="602"/>
      <c r="N302" s="602"/>
      <c r="O302" s="603"/>
      <c r="P302" s="606" t="s">
        <v>71</v>
      </c>
      <c r="Q302" s="607"/>
      <c r="R302" s="607"/>
      <c r="S302" s="607"/>
      <c r="T302" s="607"/>
      <c r="U302" s="607"/>
      <c r="V302" s="608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customHeight="1" x14ac:dyDescent="0.25">
      <c r="A303" s="605" t="s">
        <v>470</v>
      </c>
      <c r="B303" s="602"/>
      <c r="C303" s="602"/>
      <c r="D303" s="602"/>
      <c r="E303" s="602"/>
      <c r="F303" s="602"/>
      <c r="G303" s="602"/>
      <c r="H303" s="602"/>
      <c r="I303" s="602"/>
      <c r="J303" s="602"/>
      <c r="K303" s="602"/>
      <c r="L303" s="602"/>
      <c r="M303" s="602"/>
      <c r="N303" s="602"/>
      <c r="O303" s="602"/>
      <c r="P303" s="602"/>
      <c r="Q303" s="602"/>
      <c r="R303" s="602"/>
      <c r="S303" s="602"/>
      <c r="T303" s="602"/>
      <c r="U303" s="602"/>
      <c r="V303" s="602"/>
      <c r="W303" s="602"/>
      <c r="X303" s="602"/>
      <c r="Y303" s="602"/>
      <c r="Z303" s="602"/>
      <c r="AA303" s="586"/>
      <c r="AB303" s="586"/>
      <c r="AC303" s="586"/>
    </row>
    <row r="304" spans="1:68" ht="14.25" customHeight="1" x14ac:dyDescent="0.25">
      <c r="A304" s="609" t="s">
        <v>101</v>
      </c>
      <c r="B304" s="602"/>
      <c r="C304" s="602"/>
      <c r="D304" s="602"/>
      <c r="E304" s="602"/>
      <c r="F304" s="602"/>
      <c r="G304" s="602"/>
      <c r="H304" s="602"/>
      <c r="I304" s="602"/>
      <c r="J304" s="602"/>
      <c r="K304" s="602"/>
      <c r="L304" s="602"/>
      <c r="M304" s="602"/>
      <c r="N304" s="602"/>
      <c r="O304" s="602"/>
      <c r="P304" s="602"/>
      <c r="Q304" s="602"/>
      <c r="R304" s="602"/>
      <c r="S304" s="602"/>
      <c r="T304" s="602"/>
      <c r="U304" s="602"/>
      <c r="V304" s="602"/>
      <c r="W304" s="602"/>
      <c r="X304" s="602"/>
      <c r="Y304" s="602"/>
      <c r="Z304" s="602"/>
      <c r="AA304" s="587"/>
      <c r="AB304" s="587"/>
      <c r="AC304" s="587"/>
    </row>
    <row r="305" spans="1:68" ht="27" customHeight="1" x14ac:dyDescent="0.25">
      <c r="A305" s="54" t="s">
        <v>471</v>
      </c>
      <c r="B305" s="54" t="s">
        <v>472</v>
      </c>
      <c r="C305" s="31">
        <v>4301011662</v>
      </c>
      <c r="D305" s="598">
        <v>4680115883703</v>
      </c>
      <c r="E305" s="599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x14ac:dyDescent="0.2">
      <c r="A306" s="601"/>
      <c r="B306" s="602"/>
      <c r="C306" s="602"/>
      <c r="D306" s="602"/>
      <c r="E306" s="602"/>
      <c r="F306" s="602"/>
      <c r="G306" s="602"/>
      <c r="H306" s="602"/>
      <c r="I306" s="602"/>
      <c r="J306" s="602"/>
      <c r="K306" s="602"/>
      <c r="L306" s="602"/>
      <c r="M306" s="602"/>
      <c r="N306" s="602"/>
      <c r="O306" s="603"/>
      <c r="P306" s="606" t="s">
        <v>71</v>
      </c>
      <c r="Q306" s="607"/>
      <c r="R306" s="607"/>
      <c r="S306" s="607"/>
      <c r="T306" s="607"/>
      <c r="U306" s="607"/>
      <c r="V306" s="608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x14ac:dyDescent="0.2">
      <c r="A307" s="602"/>
      <c r="B307" s="602"/>
      <c r="C307" s="602"/>
      <c r="D307" s="602"/>
      <c r="E307" s="602"/>
      <c r="F307" s="602"/>
      <c r="G307" s="602"/>
      <c r="H307" s="602"/>
      <c r="I307" s="602"/>
      <c r="J307" s="602"/>
      <c r="K307" s="602"/>
      <c r="L307" s="602"/>
      <c r="M307" s="602"/>
      <c r="N307" s="602"/>
      <c r="O307" s="603"/>
      <c r="P307" s="606" t="s">
        <v>71</v>
      </c>
      <c r="Q307" s="607"/>
      <c r="R307" s="607"/>
      <c r="S307" s="607"/>
      <c r="T307" s="607"/>
      <c r="U307" s="607"/>
      <c r="V307" s="608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customHeight="1" x14ac:dyDescent="0.25">
      <c r="A308" s="605" t="s">
        <v>475</v>
      </c>
      <c r="B308" s="602"/>
      <c r="C308" s="602"/>
      <c r="D308" s="602"/>
      <c r="E308" s="602"/>
      <c r="F308" s="602"/>
      <c r="G308" s="602"/>
      <c r="H308" s="602"/>
      <c r="I308" s="602"/>
      <c r="J308" s="602"/>
      <c r="K308" s="602"/>
      <c r="L308" s="602"/>
      <c r="M308" s="602"/>
      <c r="N308" s="602"/>
      <c r="O308" s="602"/>
      <c r="P308" s="602"/>
      <c r="Q308" s="602"/>
      <c r="R308" s="602"/>
      <c r="S308" s="602"/>
      <c r="T308" s="602"/>
      <c r="U308" s="602"/>
      <c r="V308" s="602"/>
      <c r="W308" s="602"/>
      <c r="X308" s="602"/>
      <c r="Y308" s="602"/>
      <c r="Z308" s="602"/>
      <c r="AA308" s="586"/>
      <c r="AB308" s="586"/>
      <c r="AC308" s="586"/>
    </row>
    <row r="309" spans="1:68" ht="14.25" customHeight="1" x14ac:dyDescent="0.25">
      <c r="A309" s="609" t="s">
        <v>101</v>
      </c>
      <c r="B309" s="602"/>
      <c r="C309" s="602"/>
      <c r="D309" s="602"/>
      <c r="E309" s="602"/>
      <c r="F309" s="602"/>
      <c r="G309" s="602"/>
      <c r="H309" s="602"/>
      <c r="I309" s="602"/>
      <c r="J309" s="602"/>
      <c r="K309" s="602"/>
      <c r="L309" s="602"/>
      <c r="M309" s="602"/>
      <c r="N309" s="602"/>
      <c r="O309" s="602"/>
      <c r="P309" s="602"/>
      <c r="Q309" s="602"/>
      <c r="R309" s="602"/>
      <c r="S309" s="602"/>
      <c r="T309" s="602"/>
      <c r="U309" s="602"/>
      <c r="V309" s="602"/>
      <c r="W309" s="602"/>
      <c r="X309" s="602"/>
      <c r="Y309" s="602"/>
      <c r="Z309" s="602"/>
      <c r="AA309" s="587"/>
      <c r="AB309" s="587"/>
      <c r="AC309" s="587"/>
    </row>
    <row r="310" spans="1:68" ht="27" customHeight="1" x14ac:dyDescent="0.25">
      <c r="A310" s="54" t="s">
        <v>476</v>
      </c>
      <c r="B310" s="54" t="s">
        <v>477</v>
      </c>
      <c r="C310" s="31">
        <v>4301012024</v>
      </c>
      <c r="D310" s="598">
        <v>4680115885615</v>
      </c>
      <c r="E310" s="599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customHeight="1" x14ac:dyDescent="0.25">
      <c r="A311" s="54" t="s">
        <v>479</v>
      </c>
      <c r="B311" s="54" t="s">
        <v>480</v>
      </c>
      <c r="C311" s="31">
        <v>4301012016</v>
      </c>
      <c r="D311" s="598">
        <v>4680115885554</v>
      </c>
      <c r="E311" s="599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7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customHeight="1" x14ac:dyDescent="0.25">
      <c r="A312" s="54" t="s">
        <v>479</v>
      </c>
      <c r="B312" s="54" t="s">
        <v>482</v>
      </c>
      <c r="C312" s="31">
        <v>4301011911</v>
      </c>
      <c r="D312" s="598">
        <v>4680115885554</v>
      </c>
      <c r="E312" s="599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customHeight="1" x14ac:dyDescent="0.25">
      <c r="A313" s="54" t="s">
        <v>484</v>
      </c>
      <c r="B313" s="54" t="s">
        <v>485</v>
      </c>
      <c r="C313" s="31">
        <v>4301011858</v>
      </c>
      <c r="D313" s="598">
        <v>4680115885646</v>
      </c>
      <c r="E313" s="599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4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customHeight="1" x14ac:dyDescent="0.25">
      <c r="A314" s="54" t="s">
        <v>487</v>
      </c>
      <c r="B314" s="54" t="s">
        <v>488</v>
      </c>
      <c r="C314" s="31">
        <v>4301011857</v>
      </c>
      <c r="D314" s="598">
        <v>4680115885622</v>
      </c>
      <c r="E314" s="599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customHeight="1" x14ac:dyDescent="0.25">
      <c r="A315" s="54" t="s">
        <v>490</v>
      </c>
      <c r="B315" s="54" t="s">
        <v>491</v>
      </c>
      <c r="C315" s="31">
        <v>4301011859</v>
      </c>
      <c r="D315" s="598">
        <v>4680115885608</v>
      </c>
      <c r="E315" s="599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0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x14ac:dyDescent="0.2">
      <c r="A316" s="601"/>
      <c r="B316" s="602"/>
      <c r="C316" s="602"/>
      <c r="D316" s="602"/>
      <c r="E316" s="602"/>
      <c r="F316" s="602"/>
      <c r="G316" s="602"/>
      <c r="H316" s="602"/>
      <c r="I316" s="602"/>
      <c r="J316" s="602"/>
      <c r="K316" s="602"/>
      <c r="L316" s="602"/>
      <c r="M316" s="602"/>
      <c r="N316" s="602"/>
      <c r="O316" s="603"/>
      <c r="P316" s="606" t="s">
        <v>71</v>
      </c>
      <c r="Q316" s="607"/>
      <c r="R316" s="607"/>
      <c r="S316" s="607"/>
      <c r="T316" s="607"/>
      <c r="U316" s="607"/>
      <c r="V316" s="608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x14ac:dyDescent="0.2">
      <c r="A317" s="602"/>
      <c r="B317" s="602"/>
      <c r="C317" s="602"/>
      <c r="D317" s="602"/>
      <c r="E317" s="602"/>
      <c r="F317" s="602"/>
      <c r="G317" s="602"/>
      <c r="H317" s="602"/>
      <c r="I317" s="602"/>
      <c r="J317" s="602"/>
      <c r="K317" s="602"/>
      <c r="L317" s="602"/>
      <c r="M317" s="602"/>
      <c r="N317" s="602"/>
      <c r="O317" s="603"/>
      <c r="P317" s="606" t="s">
        <v>71</v>
      </c>
      <c r="Q317" s="607"/>
      <c r="R317" s="607"/>
      <c r="S317" s="607"/>
      <c r="T317" s="607"/>
      <c r="U317" s="607"/>
      <c r="V317" s="608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customHeight="1" x14ac:dyDescent="0.25">
      <c r="A318" s="609" t="s">
        <v>63</v>
      </c>
      <c r="B318" s="602"/>
      <c r="C318" s="602"/>
      <c r="D318" s="602"/>
      <c r="E318" s="602"/>
      <c r="F318" s="602"/>
      <c r="G318" s="602"/>
      <c r="H318" s="602"/>
      <c r="I318" s="602"/>
      <c r="J318" s="602"/>
      <c r="K318" s="602"/>
      <c r="L318" s="602"/>
      <c r="M318" s="602"/>
      <c r="N318" s="602"/>
      <c r="O318" s="602"/>
      <c r="P318" s="602"/>
      <c r="Q318" s="602"/>
      <c r="R318" s="602"/>
      <c r="S318" s="602"/>
      <c r="T318" s="602"/>
      <c r="U318" s="602"/>
      <c r="V318" s="602"/>
      <c r="W318" s="602"/>
      <c r="X318" s="602"/>
      <c r="Y318" s="602"/>
      <c r="Z318" s="602"/>
      <c r="AA318" s="587"/>
      <c r="AB318" s="587"/>
      <c r="AC318" s="587"/>
    </row>
    <row r="319" spans="1:68" ht="27" customHeight="1" x14ac:dyDescent="0.25">
      <c r="A319" s="54" t="s">
        <v>492</v>
      </c>
      <c r="B319" s="54" t="s">
        <v>493</v>
      </c>
      <c r="C319" s="31">
        <v>4301030878</v>
      </c>
      <c r="D319" s="598">
        <v>4607091387193</v>
      </c>
      <c r="E319" s="599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customHeight="1" x14ac:dyDescent="0.25">
      <c r="A320" s="54" t="s">
        <v>495</v>
      </c>
      <c r="B320" s="54" t="s">
        <v>496</v>
      </c>
      <c r="C320" s="31">
        <v>4301031153</v>
      </c>
      <c r="D320" s="598">
        <v>4607091387230</v>
      </c>
      <c r="E320" s="599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498</v>
      </c>
      <c r="B321" s="54" t="s">
        <v>499</v>
      </c>
      <c r="C321" s="31">
        <v>4301031154</v>
      </c>
      <c r="D321" s="598">
        <v>4607091387292</v>
      </c>
      <c r="E321" s="599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5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501</v>
      </c>
      <c r="B322" s="54" t="s">
        <v>502</v>
      </c>
      <c r="C322" s="31">
        <v>4301031152</v>
      </c>
      <c r="D322" s="598">
        <v>4607091387285</v>
      </c>
      <c r="E322" s="599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601"/>
      <c r="B323" s="602"/>
      <c r="C323" s="602"/>
      <c r="D323" s="602"/>
      <c r="E323" s="602"/>
      <c r="F323" s="602"/>
      <c r="G323" s="602"/>
      <c r="H323" s="602"/>
      <c r="I323" s="602"/>
      <c r="J323" s="602"/>
      <c r="K323" s="602"/>
      <c r="L323" s="602"/>
      <c r="M323" s="602"/>
      <c r="N323" s="602"/>
      <c r="O323" s="603"/>
      <c r="P323" s="606" t="s">
        <v>71</v>
      </c>
      <c r="Q323" s="607"/>
      <c r="R323" s="607"/>
      <c r="S323" s="607"/>
      <c r="T323" s="607"/>
      <c r="U323" s="607"/>
      <c r="V323" s="608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x14ac:dyDescent="0.2">
      <c r="A324" s="602"/>
      <c r="B324" s="602"/>
      <c r="C324" s="602"/>
      <c r="D324" s="602"/>
      <c r="E324" s="602"/>
      <c r="F324" s="602"/>
      <c r="G324" s="602"/>
      <c r="H324" s="602"/>
      <c r="I324" s="602"/>
      <c r="J324" s="602"/>
      <c r="K324" s="602"/>
      <c r="L324" s="602"/>
      <c r="M324" s="602"/>
      <c r="N324" s="602"/>
      <c r="O324" s="603"/>
      <c r="P324" s="606" t="s">
        <v>71</v>
      </c>
      <c r="Q324" s="607"/>
      <c r="R324" s="607"/>
      <c r="S324" s="607"/>
      <c r="T324" s="607"/>
      <c r="U324" s="607"/>
      <c r="V324" s="608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customHeight="1" x14ac:dyDescent="0.25">
      <c r="A325" s="609" t="s">
        <v>73</v>
      </c>
      <c r="B325" s="602"/>
      <c r="C325" s="602"/>
      <c r="D325" s="602"/>
      <c r="E325" s="602"/>
      <c r="F325" s="602"/>
      <c r="G325" s="602"/>
      <c r="H325" s="602"/>
      <c r="I325" s="602"/>
      <c r="J325" s="602"/>
      <c r="K325" s="602"/>
      <c r="L325" s="602"/>
      <c r="M325" s="602"/>
      <c r="N325" s="602"/>
      <c r="O325" s="602"/>
      <c r="P325" s="602"/>
      <c r="Q325" s="602"/>
      <c r="R325" s="602"/>
      <c r="S325" s="602"/>
      <c r="T325" s="602"/>
      <c r="U325" s="602"/>
      <c r="V325" s="602"/>
      <c r="W325" s="602"/>
      <c r="X325" s="602"/>
      <c r="Y325" s="602"/>
      <c r="Z325" s="602"/>
      <c r="AA325" s="587"/>
      <c r="AB325" s="587"/>
      <c r="AC325" s="587"/>
    </row>
    <row r="326" spans="1:68" ht="27" customHeight="1" x14ac:dyDescent="0.25">
      <c r="A326" s="54" t="s">
        <v>503</v>
      </c>
      <c r="B326" s="54" t="s">
        <v>504</v>
      </c>
      <c r="C326" s="31">
        <v>4301051100</v>
      </c>
      <c r="D326" s="598">
        <v>4607091387766</v>
      </c>
      <c r="E326" s="599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506</v>
      </c>
      <c r="B327" s="54" t="s">
        <v>507</v>
      </c>
      <c r="C327" s="31">
        <v>4301051818</v>
      </c>
      <c r="D327" s="598">
        <v>4607091387957</v>
      </c>
      <c r="E327" s="599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8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509</v>
      </c>
      <c r="B328" s="54" t="s">
        <v>510</v>
      </c>
      <c r="C328" s="31">
        <v>4301051819</v>
      </c>
      <c r="D328" s="598">
        <v>4607091387964</v>
      </c>
      <c r="E328" s="599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512</v>
      </c>
      <c r="B329" s="54" t="s">
        <v>513</v>
      </c>
      <c r="C329" s="31">
        <v>4301051734</v>
      </c>
      <c r="D329" s="598">
        <v>4680115884588</v>
      </c>
      <c r="E329" s="599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7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598">
        <v>4607091387513</v>
      </c>
      <c r="E330" s="599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0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0</v>
      </c>
      <c r="Y330" s="592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601"/>
      <c r="B331" s="602"/>
      <c r="C331" s="602"/>
      <c r="D331" s="602"/>
      <c r="E331" s="602"/>
      <c r="F331" s="602"/>
      <c r="G331" s="602"/>
      <c r="H331" s="602"/>
      <c r="I331" s="602"/>
      <c r="J331" s="602"/>
      <c r="K331" s="602"/>
      <c r="L331" s="602"/>
      <c r="M331" s="602"/>
      <c r="N331" s="602"/>
      <c r="O331" s="603"/>
      <c r="P331" s="606" t="s">
        <v>71</v>
      </c>
      <c r="Q331" s="607"/>
      <c r="R331" s="607"/>
      <c r="S331" s="607"/>
      <c r="T331" s="607"/>
      <c r="U331" s="607"/>
      <c r="V331" s="608"/>
      <c r="W331" s="37" t="s">
        <v>72</v>
      </c>
      <c r="X331" s="593">
        <f>IFERROR(X326/H326,"0")+IFERROR(X327/H327,"0")+IFERROR(X328/H328,"0")+IFERROR(X329/H329,"0")+IFERROR(X330/H330,"0")</f>
        <v>0</v>
      </c>
      <c r="Y331" s="593">
        <f>IFERROR(Y326/H326,"0")+IFERROR(Y327/H327,"0")+IFERROR(Y328/H328,"0")+IFERROR(Y329/H329,"0")+IFERROR(Y330/H330,"0")</f>
        <v>0</v>
      </c>
      <c r="Z331" s="593">
        <f>IFERROR(IF(Z326="",0,Z326),"0")+IFERROR(IF(Z327="",0,Z327),"0")+IFERROR(IF(Z328="",0,Z328),"0")+IFERROR(IF(Z329="",0,Z329),"0")+IFERROR(IF(Z330="",0,Z330),"0")</f>
        <v>0</v>
      </c>
      <c r="AA331" s="594"/>
      <c r="AB331" s="594"/>
      <c r="AC331" s="594"/>
    </row>
    <row r="332" spans="1:68" x14ac:dyDescent="0.2">
      <c r="A332" s="602"/>
      <c r="B332" s="602"/>
      <c r="C332" s="602"/>
      <c r="D332" s="602"/>
      <c r="E332" s="602"/>
      <c r="F332" s="602"/>
      <c r="G332" s="602"/>
      <c r="H332" s="602"/>
      <c r="I332" s="602"/>
      <c r="J332" s="602"/>
      <c r="K332" s="602"/>
      <c r="L332" s="602"/>
      <c r="M332" s="602"/>
      <c r="N332" s="602"/>
      <c r="O332" s="603"/>
      <c r="P332" s="606" t="s">
        <v>71</v>
      </c>
      <c r="Q332" s="607"/>
      <c r="R332" s="607"/>
      <c r="S332" s="607"/>
      <c r="T332" s="607"/>
      <c r="U332" s="607"/>
      <c r="V332" s="608"/>
      <c r="W332" s="37" t="s">
        <v>69</v>
      </c>
      <c r="X332" s="593">
        <f>IFERROR(SUM(X326:X330),"0")</f>
        <v>0</v>
      </c>
      <c r="Y332" s="593">
        <f>IFERROR(SUM(Y326:Y330),"0")</f>
        <v>0</v>
      </c>
      <c r="Z332" s="37"/>
      <c r="AA332" s="594"/>
      <c r="AB332" s="594"/>
      <c r="AC332" s="594"/>
    </row>
    <row r="333" spans="1:68" ht="14.25" customHeight="1" x14ac:dyDescent="0.25">
      <c r="A333" s="609" t="s">
        <v>173</v>
      </c>
      <c r="B333" s="602"/>
      <c r="C333" s="602"/>
      <c r="D333" s="602"/>
      <c r="E333" s="602"/>
      <c r="F333" s="602"/>
      <c r="G333" s="602"/>
      <c r="H333" s="602"/>
      <c r="I333" s="602"/>
      <c r="J333" s="602"/>
      <c r="K333" s="602"/>
      <c r="L333" s="602"/>
      <c r="M333" s="602"/>
      <c r="N333" s="602"/>
      <c r="O333" s="602"/>
      <c r="P333" s="602"/>
      <c r="Q333" s="602"/>
      <c r="R333" s="602"/>
      <c r="S333" s="602"/>
      <c r="T333" s="602"/>
      <c r="U333" s="602"/>
      <c r="V333" s="602"/>
      <c r="W333" s="602"/>
      <c r="X333" s="602"/>
      <c r="Y333" s="602"/>
      <c r="Z333" s="602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598">
        <v>4607091380880</v>
      </c>
      <c r="E334" s="599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54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268.8</v>
      </c>
      <c r="Y334" s="592">
        <f>IFERROR(IF(X334="",0,CEILING((X334/$H334),1)*$H334),"")</f>
        <v>268.8</v>
      </c>
      <c r="Z334" s="36">
        <f>IFERROR(IF(Y334=0,"",ROUNDUP(Y334/H334,0)*0.01898),"")</f>
        <v>0.60736000000000001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285.40800000000002</v>
      </c>
      <c r="BN334" s="64">
        <f>IFERROR(Y334*I334/H334,"0")</f>
        <v>285.40800000000002</v>
      </c>
      <c r="BO334" s="64">
        <f>IFERROR(1/J334*(X334/H334),"0")</f>
        <v>0.5</v>
      </c>
      <c r="BP334" s="64">
        <f>IFERROR(1/J334*(Y334/H334),"0")</f>
        <v>0.5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598">
        <v>4607091384482</v>
      </c>
      <c r="E335" s="599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187.2</v>
      </c>
      <c r="Y335" s="592">
        <f>IFERROR(IF(X335="",0,CEILING((X335/$H335),1)*$H335),"")</f>
        <v>187.2</v>
      </c>
      <c r="Z335" s="36">
        <f>IFERROR(IF(Y335=0,"",ROUNDUP(Y335/H335,0)*0.01898),"")</f>
        <v>0.45552000000000004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199.65600000000001</v>
      </c>
      <c r="BN335" s="64">
        <f>IFERROR(Y335*I335/H335,"0")</f>
        <v>199.65600000000001</v>
      </c>
      <c r="BO335" s="64">
        <f>IFERROR(1/J335*(X335/H335),"0")</f>
        <v>0.375</v>
      </c>
      <c r="BP335" s="64">
        <f>IFERROR(1/J335*(Y335/H335),"0")</f>
        <v>0.375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598">
        <v>4607091380897</v>
      </c>
      <c r="E336" s="599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67.2</v>
      </c>
      <c r="Y336" s="592">
        <f>IFERROR(IF(X336="",0,CEILING((X336/$H336),1)*$H336),"")</f>
        <v>67.2</v>
      </c>
      <c r="Z336" s="36">
        <f>IFERROR(IF(Y336=0,"",ROUNDUP(Y336/H336,0)*0.01898),"")</f>
        <v>0.15184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71.352000000000004</v>
      </c>
      <c r="BN336" s="64">
        <f>IFERROR(Y336*I336/H336,"0")</f>
        <v>71.352000000000004</v>
      </c>
      <c r="BO336" s="64">
        <f>IFERROR(1/J336*(X336/H336),"0")</f>
        <v>0.125</v>
      </c>
      <c r="BP336" s="64">
        <f>IFERROR(1/J336*(Y336/H336),"0")</f>
        <v>0.125</v>
      </c>
    </row>
    <row r="337" spans="1:68" x14ac:dyDescent="0.2">
      <c r="A337" s="601"/>
      <c r="B337" s="602"/>
      <c r="C337" s="602"/>
      <c r="D337" s="602"/>
      <c r="E337" s="602"/>
      <c r="F337" s="602"/>
      <c r="G337" s="602"/>
      <c r="H337" s="602"/>
      <c r="I337" s="602"/>
      <c r="J337" s="602"/>
      <c r="K337" s="602"/>
      <c r="L337" s="602"/>
      <c r="M337" s="602"/>
      <c r="N337" s="602"/>
      <c r="O337" s="603"/>
      <c r="P337" s="606" t="s">
        <v>71</v>
      </c>
      <c r="Q337" s="607"/>
      <c r="R337" s="607"/>
      <c r="S337" s="607"/>
      <c r="T337" s="607"/>
      <c r="U337" s="607"/>
      <c r="V337" s="608"/>
      <c r="W337" s="37" t="s">
        <v>72</v>
      </c>
      <c r="X337" s="593">
        <f>IFERROR(X334/H334,"0")+IFERROR(X335/H335,"0")+IFERROR(X336/H336,"0")</f>
        <v>64</v>
      </c>
      <c r="Y337" s="593">
        <f>IFERROR(Y334/H334,"0")+IFERROR(Y335/H335,"0")+IFERROR(Y336/H336,"0")</f>
        <v>64</v>
      </c>
      <c r="Z337" s="593">
        <f>IFERROR(IF(Z334="",0,Z334),"0")+IFERROR(IF(Z335="",0,Z335),"0")+IFERROR(IF(Z336="",0,Z336),"0")</f>
        <v>1.21472</v>
      </c>
      <c r="AA337" s="594"/>
      <c r="AB337" s="594"/>
      <c r="AC337" s="594"/>
    </row>
    <row r="338" spans="1:68" x14ac:dyDescent="0.2">
      <c r="A338" s="602"/>
      <c r="B338" s="602"/>
      <c r="C338" s="602"/>
      <c r="D338" s="602"/>
      <c r="E338" s="602"/>
      <c r="F338" s="602"/>
      <c r="G338" s="602"/>
      <c r="H338" s="602"/>
      <c r="I338" s="602"/>
      <c r="J338" s="602"/>
      <c r="K338" s="602"/>
      <c r="L338" s="602"/>
      <c r="M338" s="602"/>
      <c r="N338" s="602"/>
      <c r="O338" s="603"/>
      <c r="P338" s="606" t="s">
        <v>71</v>
      </c>
      <c r="Q338" s="607"/>
      <c r="R338" s="607"/>
      <c r="S338" s="607"/>
      <c r="T338" s="607"/>
      <c r="U338" s="607"/>
      <c r="V338" s="608"/>
      <c r="W338" s="37" t="s">
        <v>69</v>
      </c>
      <c r="X338" s="593">
        <f>IFERROR(SUM(X334:X336),"0")</f>
        <v>523.20000000000005</v>
      </c>
      <c r="Y338" s="593">
        <f>IFERROR(SUM(Y334:Y336),"0")</f>
        <v>523.20000000000005</v>
      </c>
      <c r="Z338" s="37"/>
      <c r="AA338" s="594"/>
      <c r="AB338" s="594"/>
      <c r="AC338" s="594"/>
    </row>
    <row r="339" spans="1:68" ht="14.25" customHeight="1" x14ac:dyDescent="0.25">
      <c r="A339" s="609" t="s">
        <v>93</v>
      </c>
      <c r="B339" s="602"/>
      <c r="C339" s="602"/>
      <c r="D339" s="602"/>
      <c r="E339" s="602"/>
      <c r="F339" s="602"/>
      <c r="G339" s="602"/>
      <c r="H339" s="602"/>
      <c r="I339" s="602"/>
      <c r="J339" s="602"/>
      <c r="K339" s="602"/>
      <c r="L339" s="602"/>
      <c r="M339" s="602"/>
      <c r="N339" s="602"/>
      <c r="O339" s="602"/>
      <c r="P339" s="602"/>
      <c r="Q339" s="602"/>
      <c r="R339" s="602"/>
      <c r="S339" s="602"/>
      <c r="T339" s="602"/>
      <c r="U339" s="602"/>
      <c r="V339" s="602"/>
      <c r="W339" s="602"/>
      <c r="X339" s="602"/>
      <c r="Y339" s="602"/>
      <c r="Z339" s="602"/>
      <c r="AA339" s="587"/>
      <c r="AB339" s="587"/>
      <c r="AC339" s="587"/>
    </row>
    <row r="340" spans="1:68" ht="27" customHeight="1" x14ac:dyDescent="0.25">
      <c r="A340" s="54" t="s">
        <v>527</v>
      </c>
      <c r="B340" s="54" t="s">
        <v>528</v>
      </c>
      <c r="C340" s="31">
        <v>4301032055</v>
      </c>
      <c r="D340" s="598">
        <v>4680115886476</v>
      </c>
      <c r="E340" s="599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customHeight="1" x14ac:dyDescent="0.25">
      <c r="A341" s="54" t="s">
        <v>531</v>
      </c>
      <c r="B341" s="54" t="s">
        <v>532</v>
      </c>
      <c r="C341" s="31">
        <v>4301030232</v>
      </c>
      <c r="D341" s="598">
        <v>4607091388374</v>
      </c>
      <c r="E341" s="599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68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598">
        <v>4607091383102</v>
      </c>
      <c r="E342" s="599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0</v>
      </c>
      <c r="Y342" s="592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598">
        <v>4607091388404</v>
      </c>
      <c r="E343" s="599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0</v>
      </c>
      <c r="Y343" s="592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601"/>
      <c r="B344" s="602"/>
      <c r="C344" s="602"/>
      <c r="D344" s="602"/>
      <c r="E344" s="602"/>
      <c r="F344" s="602"/>
      <c r="G344" s="602"/>
      <c r="H344" s="602"/>
      <c r="I344" s="602"/>
      <c r="J344" s="602"/>
      <c r="K344" s="602"/>
      <c r="L344" s="602"/>
      <c r="M344" s="602"/>
      <c r="N344" s="602"/>
      <c r="O344" s="603"/>
      <c r="P344" s="606" t="s">
        <v>71</v>
      </c>
      <c r="Q344" s="607"/>
      <c r="R344" s="607"/>
      <c r="S344" s="607"/>
      <c r="T344" s="607"/>
      <c r="U344" s="607"/>
      <c r="V344" s="608"/>
      <c r="W344" s="37" t="s">
        <v>72</v>
      </c>
      <c r="X344" s="593">
        <f>IFERROR(X340/H340,"0")+IFERROR(X341/H341,"0")+IFERROR(X342/H342,"0")+IFERROR(X343/H343,"0")</f>
        <v>0</v>
      </c>
      <c r="Y344" s="593">
        <f>IFERROR(Y340/H340,"0")+IFERROR(Y341/H341,"0")+IFERROR(Y342/H342,"0")+IFERROR(Y343/H343,"0")</f>
        <v>0</v>
      </c>
      <c r="Z344" s="593">
        <f>IFERROR(IF(Z340="",0,Z340),"0")+IFERROR(IF(Z341="",0,Z341),"0")+IFERROR(IF(Z342="",0,Z342),"0")+IFERROR(IF(Z343="",0,Z343),"0")</f>
        <v>0</v>
      </c>
      <c r="AA344" s="594"/>
      <c r="AB344" s="594"/>
      <c r="AC344" s="594"/>
    </row>
    <row r="345" spans="1:68" x14ac:dyDescent="0.2">
      <c r="A345" s="602"/>
      <c r="B345" s="602"/>
      <c r="C345" s="602"/>
      <c r="D345" s="602"/>
      <c r="E345" s="602"/>
      <c r="F345" s="602"/>
      <c r="G345" s="602"/>
      <c r="H345" s="602"/>
      <c r="I345" s="602"/>
      <c r="J345" s="602"/>
      <c r="K345" s="602"/>
      <c r="L345" s="602"/>
      <c r="M345" s="602"/>
      <c r="N345" s="602"/>
      <c r="O345" s="603"/>
      <c r="P345" s="606" t="s">
        <v>71</v>
      </c>
      <c r="Q345" s="607"/>
      <c r="R345" s="607"/>
      <c r="S345" s="607"/>
      <c r="T345" s="607"/>
      <c r="U345" s="607"/>
      <c r="V345" s="608"/>
      <c r="W345" s="37" t="s">
        <v>69</v>
      </c>
      <c r="X345" s="593">
        <f>IFERROR(SUM(X340:X343),"0")</f>
        <v>0</v>
      </c>
      <c r="Y345" s="593">
        <f>IFERROR(SUM(Y340:Y343),"0")</f>
        <v>0</v>
      </c>
      <c r="Z345" s="37"/>
      <c r="AA345" s="594"/>
      <c r="AB345" s="594"/>
      <c r="AC345" s="594"/>
    </row>
    <row r="346" spans="1:68" ht="14.25" customHeight="1" x14ac:dyDescent="0.25">
      <c r="A346" s="609" t="s">
        <v>540</v>
      </c>
      <c r="B346" s="602"/>
      <c r="C346" s="602"/>
      <c r="D346" s="602"/>
      <c r="E346" s="602"/>
      <c r="F346" s="602"/>
      <c r="G346" s="602"/>
      <c r="H346" s="602"/>
      <c r="I346" s="602"/>
      <c r="J346" s="602"/>
      <c r="K346" s="602"/>
      <c r="L346" s="602"/>
      <c r="M346" s="602"/>
      <c r="N346" s="602"/>
      <c r="O346" s="602"/>
      <c r="P346" s="602"/>
      <c r="Q346" s="602"/>
      <c r="R346" s="602"/>
      <c r="S346" s="602"/>
      <c r="T346" s="602"/>
      <c r="U346" s="602"/>
      <c r="V346" s="602"/>
      <c r="W346" s="602"/>
      <c r="X346" s="602"/>
      <c r="Y346" s="602"/>
      <c r="Z346" s="602"/>
      <c r="AA346" s="587"/>
      <c r="AB346" s="587"/>
      <c r="AC346" s="587"/>
    </row>
    <row r="347" spans="1:68" ht="16.5" customHeight="1" x14ac:dyDescent="0.25">
      <c r="A347" s="54" t="s">
        <v>541</v>
      </c>
      <c r="B347" s="54" t="s">
        <v>542</v>
      </c>
      <c r="C347" s="31">
        <v>4301180007</v>
      </c>
      <c r="D347" s="598">
        <v>4680115881808</v>
      </c>
      <c r="E347" s="599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customHeight="1" x14ac:dyDescent="0.25">
      <c r="A348" s="54" t="s">
        <v>545</v>
      </c>
      <c r="B348" s="54" t="s">
        <v>546</v>
      </c>
      <c r="C348" s="31">
        <v>4301180006</v>
      </c>
      <c r="D348" s="598">
        <v>4680115881822</v>
      </c>
      <c r="E348" s="599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5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547</v>
      </c>
      <c r="B349" s="54" t="s">
        <v>548</v>
      </c>
      <c r="C349" s="31">
        <v>4301180001</v>
      </c>
      <c r="D349" s="598">
        <v>4680115880016</v>
      </c>
      <c r="E349" s="599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8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x14ac:dyDescent="0.2">
      <c r="A350" s="601"/>
      <c r="B350" s="602"/>
      <c r="C350" s="602"/>
      <c r="D350" s="602"/>
      <c r="E350" s="602"/>
      <c r="F350" s="602"/>
      <c r="G350" s="602"/>
      <c r="H350" s="602"/>
      <c r="I350" s="602"/>
      <c r="J350" s="602"/>
      <c r="K350" s="602"/>
      <c r="L350" s="602"/>
      <c r="M350" s="602"/>
      <c r="N350" s="602"/>
      <c r="O350" s="603"/>
      <c r="P350" s="606" t="s">
        <v>71</v>
      </c>
      <c r="Q350" s="607"/>
      <c r="R350" s="607"/>
      <c r="S350" s="607"/>
      <c r="T350" s="607"/>
      <c r="U350" s="607"/>
      <c r="V350" s="608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x14ac:dyDescent="0.2">
      <c r="A351" s="602"/>
      <c r="B351" s="602"/>
      <c r="C351" s="602"/>
      <c r="D351" s="602"/>
      <c r="E351" s="602"/>
      <c r="F351" s="602"/>
      <c r="G351" s="602"/>
      <c r="H351" s="602"/>
      <c r="I351" s="602"/>
      <c r="J351" s="602"/>
      <c r="K351" s="602"/>
      <c r="L351" s="602"/>
      <c r="M351" s="602"/>
      <c r="N351" s="602"/>
      <c r="O351" s="603"/>
      <c r="P351" s="606" t="s">
        <v>71</v>
      </c>
      <c r="Q351" s="607"/>
      <c r="R351" s="607"/>
      <c r="S351" s="607"/>
      <c r="T351" s="607"/>
      <c r="U351" s="607"/>
      <c r="V351" s="608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customHeight="1" x14ac:dyDescent="0.25">
      <c r="A352" s="605" t="s">
        <v>549</v>
      </c>
      <c r="B352" s="602"/>
      <c r="C352" s="602"/>
      <c r="D352" s="602"/>
      <c r="E352" s="602"/>
      <c r="F352" s="602"/>
      <c r="G352" s="602"/>
      <c r="H352" s="602"/>
      <c r="I352" s="602"/>
      <c r="J352" s="602"/>
      <c r="K352" s="602"/>
      <c r="L352" s="602"/>
      <c r="M352" s="602"/>
      <c r="N352" s="602"/>
      <c r="O352" s="602"/>
      <c r="P352" s="602"/>
      <c r="Q352" s="602"/>
      <c r="R352" s="602"/>
      <c r="S352" s="602"/>
      <c r="T352" s="602"/>
      <c r="U352" s="602"/>
      <c r="V352" s="602"/>
      <c r="W352" s="602"/>
      <c r="X352" s="602"/>
      <c r="Y352" s="602"/>
      <c r="Z352" s="602"/>
      <c r="AA352" s="586"/>
      <c r="AB352" s="586"/>
      <c r="AC352" s="586"/>
    </row>
    <row r="353" spans="1:68" ht="14.25" customHeight="1" x14ac:dyDescent="0.25">
      <c r="A353" s="609" t="s">
        <v>63</v>
      </c>
      <c r="B353" s="602"/>
      <c r="C353" s="602"/>
      <c r="D353" s="602"/>
      <c r="E353" s="602"/>
      <c r="F353" s="602"/>
      <c r="G353" s="602"/>
      <c r="H353" s="602"/>
      <c r="I353" s="602"/>
      <c r="J353" s="602"/>
      <c r="K353" s="602"/>
      <c r="L353" s="602"/>
      <c r="M353" s="602"/>
      <c r="N353" s="602"/>
      <c r="O353" s="602"/>
      <c r="P353" s="602"/>
      <c r="Q353" s="602"/>
      <c r="R353" s="602"/>
      <c r="S353" s="602"/>
      <c r="T353" s="602"/>
      <c r="U353" s="602"/>
      <c r="V353" s="602"/>
      <c r="W353" s="602"/>
      <c r="X353" s="602"/>
      <c r="Y353" s="602"/>
      <c r="Z353" s="602"/>
      <c r="AA353" s="587"/>
      <c r="AB353" s="587"/>
      <c r="AC353" s="587"/>
    </row>
    <row r="354" spans="1:68" ht="27" customHeight="1" x14ac:dyDescent="0.25">
      <c r="A354" s="54" t="s">
        <v>550</v>
      </c>
      <c r="B354" s="54" t="s">
        <v>551</v>
      </c>
      <c r="C354" s="31">
        <v>4301031066</v>
      </c>
      <c r="D354" s="598">
        <v>4607091383836</v>
      </c>
      <c r="E354" s="599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601"/>
      <c r="B355" s="602"/>
      <c r="C355" s="602"/>
      <c r="D355" s="602"/>
      <c r="E355" s="602"/>
      <c r="F355" s="602"/>
      <c r="G355" s="602"/>
      <c r="H355" s="602"/>
      <c r="I355" s="602"/>
      <c r="J355" s="602"/>
      <c r="K355" s="602"/>
      <c r="L355" s="602"/>
      <c r="M355" s="602"/>
      <c r="N355" s="602"/>
      <c r="O355" s="603"/>
      <c r="P355" s="606" t="s">
        <v>71</v>
      </c>
      <c r="Q355" s="607"/>
      <c r="R355" s="607"/>
      <c r="S355" s="607"/>
      <c r="T355" s="607"/>
      <c r="U355" s="607"/>
      <c r="V355" s="608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x14ac:dyDescent="0.2">
      <c r="A356" s="602"/>
      <c r="B356" s="602"/>
      <c r="C356" s="602"/>
      <c r="D356" s="602"/>
      <c r="E356" s="602"/>
      <c r="F356" s="602"/>
      <c r="G356" s="602"/>
      <c r="H356" s="602"/>
      <c r="I356" s="602"/>
      <c r="J356" s="602"/>
      <c r="K356" s="602"/>
      <c r="L356" s="602"/>
      <c r="M356" s="602"/>
      <c r="N356" s="602"/>
      <c r="O356" s="603"/>
      <c r="P356" s="606" t="s">
        <v>71</v>
      </c>
      <c r="Q356" s="607"/>
      <c r="R356" s="607"/>
      <c r="S356" s="607"/>
      <c r="T356" s="607"/>
      <c r="U356" s="607"/>
      <c r="V356" s="608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customHeight="1" x14ac:dyDescent="0.25">
      <c r="A357" s="609" t="s">
        <v>73</v>
      </c>
      <c r="B357" s="602"/>
      <c r="C357" s="602"/>
      <c r="D357" s="602"/>
      <c r="E357" s="602"/>
      <c r="F357" s="602"/>
      <c r="G357" s="602"/>
      <c r="H357" s="602"/>
      <c r="I357" s="602"/>
      <c r="J357" s="602"/>
      <c r="K357" s="602"/>
      <c r="L357" s="602"/>
      <c r="M357" s="602"/>
      <c r="N357" s="602"/>
      <c r="O357" s="602"/>
      <c r="P357" s="602"/>
      <c r="Q357" s="602"/>
      <c r="R357" s="602"/>
      <c r="S357" s="602"/>
      <c r="T357" s="602"/>
      <c r="U357" s="602"/>
      <c r="V357" s="602"/>
      <c r="W357" s="602"/>
      <c r="X357" s="602"/>
      <c r="Y357" s="602"/>
      <c r="Z357" s="602"/>
      <c r="AA357" s="587"/>
      <c r="AB357" s="587"/>
      <c r="AC357" s="587"/>
    </row>
    <row r="358" spans="1:68" ht="27" customHeight="1" x14ac:dyDescent="0.25">
      <c r="A358" s="54" t="s">
        <v>553</v>
      </c>
      <c r="B358" s="54" t="s">
        <v>554</v>
      </c>
      <c r="C358" s="31">
        <v>4301051489</v>
      </c>
      <c r="D358" s="598">
        <v>4607091387919</v>
      </c>
      <c r="E358" s="599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129.6</v>
      </c>
      <c r="Y358" s="592">
        <f>IFERROR(IF(X358="",0,CEILING((X358/$H358),1)*$H358),"")</f>
        <v>129.6</v>
      </c>
      <c r="Z358" s="36">
        <f>IFERROR(IF(Y358=0,"",ROUNDUP(Y358/H358,0)*0.01898),"")</f>
        <v>0.30368000000000001</v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137.904</v>
      </c>
      <c r="BN358" s="64">
        <f>IFERROR(Y358*I358/H358,"0")</f>
        <v>137.904</v>
      </c>
      <c r="BO358" s="64">
        <f>IFERROR(1/J358*(X358/H358),"0")</f>
        <v>0.25</v>
      </c>
      <c r="BP358" s="64">
        <f>IFERROR(1/J358*(Y358/H358),"0")</f>
        <v>0.25</v>
      </c>
    </row>
    <row r="359" spans="1:68" ht="27" customHeight="1" x14ac:dyDescent="0.25">
      <c r="A359" s="54" t="s">
        <v>556</v>
      </c>
      <c r="B359" s="54" t="s">
        <v>557</v>
      </c>
      <c r="C359" s="31">
        <v>4301051461</v>
      </c>
      <c r="D359" s="598">
        <v>4680115883604</v>
      </c>
      <c r="E359" s="599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559</v>
      </c>
      <c r="B360" s="54" t="s">
        <v>560</v>
      </c>
      <c r="C360" s="31">
        <v>4301051864</v>
      </c>
      <c r="D360" s="598">
        <v>4680115883567</v>
      </c>
      <c r="E360" s="599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7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601"/>
      <c r="B361" s="602"/>
      <c r="C361" s="602"/>
      <c r="D361" s="602"/>
      <c r="E361" s="602"/>
      <c r="F361" s="602"/>
      <c r="G361" s="602"/>
      <c r="H361" s="602"/>
      <c r="I361" s="602"/>
      <c r="J361" s="602"/>
      <c r="K361" s="602"/>
      <c r="L361" s="602"/>
      <c r="M361" s="602"/>
      <c r="N361" s="602"/>
      <c r="O361" s="603"/>
      <c r="P361" s="606" t="s">
        <v>71</v>
      </c>
      <c r="Q361" s="607"/>
      <c r="R361" s="607"/>
      <c r="S361" s="607"/>
      <c r="T361" s="607"/>
      <c r="U361" s="607"/>
      <c r="V361" s="608"/>
      <c r="W361" s="37" t="s">
        <v>72</v>
      </c>
      <c r="X361" s="593">
        <f>IFERROR(X358/H358,"0")+IFERROR(X359/H359,"0")+IFERROR(X360/H360,"0")</f>
        <v>16</v>
      </c>
      <c r="Y361" s="593">
        <f>IFERROR(Y358/H358,"0")+IFERROR(Y359/H359,"0")+IFERROR(Y360/H360,"0")</f>
        <v>16</v>
      </c>
      <c r="Z361" s="593">
        <f>IFERROR(IF(Z358="",0,Z358),"0")+IFERROR(IF(Z359="",0,Z359),"0")+IFERROR(IF(Z360="",0,Z360),"0")</f>
        <v>0.30368000000000001</v>
      </c>
      <c r="AA361" s="594"/>
      <c r="AB361" s="594"/>
      <c r="AC361" s="594"/>
    </row>
    <row r="362" spans="1:68" x14ac:dyDescent="0.2">
      <c r="A362" s="602"/>
      <c r="B362" s="602"/>
      <c r="C362" s="602"/>
      <c r="D362" s="602"/>
      <c r="E362" s="602"/>
      <c r="F362" s="602"/>
      <c r="G362" s="602"/>
      <c r="H362" s="602"/>
      <c r="I362" s="602"/>
      <c r="J362" s="602"/>
      <c r="K362" s="602"/>
      <c r="L362" s="602"/>
      <c r="M362" s="602"/>
      <c r="N362" s="602"/>
      <c r="O362" s="603"/>
      <c r="P362" s="606" t="s">
        <v>71</v>
      </c>
      <c r="Q362" s="607"/>
      <c r="R362" s="607"/>
      <c r="S362" s="607"/>
      <c r="T362" s="607"/>
      <c r="U362" s="607"/>
      <c r="V362" s="608"/>
      <c r="W362" s="37" t="s">
        <v>69</v>
      </c>
      <c r="X362" s="593">
        <f>IFERROR(SUM(X358:X360),"0")</f>
        <v>129.6</v>
      </c>
      <c r="Y362" s="593">
        <f>IFERROR(SUM(Y358:Y360),"0")</f>
        <v>129.6</v>
      </c>
      <c r="Z362" s="37"/>
      <c r="AA362" s="594"/>
      <c r="AB362" s="594"/>
      <c r="AC362" s="594"/>
    </row>
    <row r="363" spans="1:68" ht="27.75" customHeight="1" x14ac:dyDescent="0.2">
      <c r="A363" s="614" t="s">
        <v>562</v>
      </c>
      <c r="B363" s="615"/>
      <c r="C363" s="615"/>
      <c r="D363" s="615"/>
      <c r="E363" s="615"/>
      <c r="F363" s="615"/>
      <c r="G363" s="615"/>
      <c r="H363" s="615"/>
      <c r="I363" s="615"/>
      <c r="J363" s="615"/>
      <c r="K363" s="615"/>
      <c r="L363" s="615"/>
      <c r="M363" s="615"/>
      <c r="N363" s="615"/>
      <c r="O363" s="615"/>
      <c r="P363" s="615"/>
      <c r="Q363" s="615"/>
      <c r="R363" s="615"/>
      <c r="S363" s="615"/>
      <c r="T363" s="615"/>
      <c r="U363" s="615"/>
      <c r="V363" s="615"/>
      <c r="W363" s="615"/>
      <c r="X363" s="615"/>
      <c r="Y363" s="615"/>
      <c r="Z363" s="615"/>
      <c r="AA363" s="48"/>
      <c r="AB363" s="48"/>
      <c r="AC363" s="48"/>
    </row>
    <row r="364" spans="1:68" ht="16.5" customHeight="1" x14ac:dyDescent="0.25">
      <c r="A364" s="605" t="s">
        <v>563</v>
      </c>
      <c r="B364" s="602"/>
      <c r="C364" s="602"/>
      <c r="D364" s="602"/>
      <c r="E364" s="602"/>
      <c r="F364" s="602"/>
      <c r="G364" s="602"/>
      <c r="H364" s="602"/>
      <c r="I364" s="602"/>
      <c r="J364" s="602"/>
      <c r="K364" s="602"/>
      <c r="L364" s="602"/>
      <c r="M364" s="602"/>
      <c r="N364" s="602"/>
      <c r="O364" s="602"/>
      <c r="P364" s="602"/>
      <c r="Q364" s="602"/>
      <c r="R364" s="602"/>
      <c r="S364" s="602"/>
      <c r="T364" s="602"/>
      <c r="U364" s="602"/>
      <c r="V364" s="602"/>
      <c r="W364" s="602"/>
      <c r="X364" s="602"/>
      <c r="Y364" s="602"/>
      <c r="Z364" s="602"/>
      <c r="AA364" s="586"/>
      <c r="AB364" s="586"/>
      <c r="AC364" s="586"/>
    </row>
    <row r="365" spans="1:68" ht="14.25" customHeight="1" x14ac:dyDescent="0.25">
      <c r="A365" s="609" t="s">
        <v>101</v>
      </c>
      <c r="B365" s="602"/>
      <c r="C365" s="602"/>
      <c r="D365" s="602"/>
      <c r="E365" s="602"/>
      <c r="F365" s="602"/>
      <c r="G365" s="602"/>
      <c r="H365" s="602"/>
      <c r="I365" s="602"/>
      <c r="J365" s="602"/>
      <c r="K365" s="602"/>
      <c r="L365" s="602"/>
      <c r="M365" s="602"/>
      <c r="N365" s="602"/>
      <c r="O365" s="602"/>
      <c r="P365" s="602"/>
      <c r="Q365" s="602"/>
      <c r="R365" s="602"/>
      <c r="S365" s="602"/>
      <c r="T365" s="602"/>
      <c r="U365" s="602"/>
      <c r="V365" s="602"/>
      <c r="W365" s="602"/>
      <c r="X365" s="602"/>
      <c r="Y365" s="602"/>
      <c r="Z365" s="602"/>
      <c r="AA365" s="587"/>
      <c r="AB365" s="587"/>
      <c r="AC365" s="587"/>
    </row>
    <row r="366" spans="1:68" ht="37.5" customHeight="1" x14ac:dyDescent="0.25">
      <c r="A366" s="54" t="s">
        <v>564</v>
      </c>
      <c r="B366" s="54" t="s">
        <v>565</v>
      </c>
      <c r="C366" s="31">
        <v>4301011869</v>
      </c>
      <c r="D366" s="598">
        <v>4680115884847</v>
      </c>
      <c r="E366" s="599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840</v>
      </c>
      <c r="Y366" s="592">
        <f t="shared" ref="Y366:Y372" si="57">IFERROR(IF(X366="",0,CEILING((X366/$H366),1)*$H366),"")</f>
        <v>840</v>
      </c>
      <c r="Z366" s="36">
        <f>IFERROR(IF(Y366=0,"",ROUNDUP(Y366/H366,0)*0.02175),"")</f>
        <v>1.218</v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866.88</v>
      </c>
      <c r="BN366" s="64">
        <f t="shared" ref="BN366:BN372" si="59">IFERROR(Y366*I366/H366,"0")</f>
        <v>866.88</v>
      </c>
      <c r="BO366" s="64">
        <f t="shared" ref="BO366:BO372" si="60">IFERROR(1/J366*(X366/H366),"0")</f>
        <v>1.1666666666666665</v>
      </c>
      <c r="BP366" s="64">
        <f t="shared" ref="BP366:BP372" si="61">IFERROR(1/J366*(Y366/H366),"0")</f>
        <v>1.1666666666666665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598">
        <v>4680115884854</v>
      </c>
      <c r="E367" s="599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89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360</v>
      </c>
      <c r="Y367" s="592">
        <f t="shared" si="57"/>
        <v>360</v>
      </c>
      <c r="Z367" s="36">
        <f>IFERROR(IF(Y367=0,"",ROUNDUP(Y367/H367,0)*0.02175),"")</f>
        <v>0.52200000000000002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371.52000000000004</v>
      </c>
      <c r="BN367" s="64">
        <f t="shared" si="59"/>
        <v>371.52000000000004</v>
      </c>
      <c r="BO367" s="64">
        <f t="shared" si="60"/>
        <v>0.5</v>
      </c>
      <c r="BP367" s="64">
        <f t="shared" si="61"/>
        <v>0.5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598">
        <v>4680115884830</v>
      </c>
      <c r="E368" s="599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2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540</v>
      </c>
      <c r="Y368" s="592">
        <f t="shared" si="57"/>
        <v>540</v>
      </c>
      <c r="Z368" s="36">
        <f>IFERROR(IF(Y368=0,"",ROUNDUP(Y368/H368,0)*0.02175),"")</f>
        <v>0.78299999999999992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557.28000000000009</v>
      </c>
      <c r="BN368" s="64">
        <f t="shared" si="59"/>
        <v>557.28000000000009</v>
      </c>
      <c r="BO368" s="64">
        <f t="shared" si="60"/>
        <v>0.75</v>
      </c>
      <c r="BP368" s="64">
        <f t="shared" si="61"/>
        <v>0.75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598">
        <v>4607091383997</v>
      </c>
      <c r="E369" s="599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0</v>
      </c>
      <c r="Y369" s="592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576</v>
      </c>
      <c r="B370" s="54" t="s">
        <v>577</v>
      </c>
      <c r="C370" s="31">
        <v>4301011433</v>
      </c>
      <c r="D370" s="598">
        <v>4680115882638</v>
      </c>
      <c r="E370" s="599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customHeight="1" x14ac:dyDescent="0.25">
      <c r="A371" s="54" t="s">
        <v>579</v>
      </c>
      <c r="B371" s="54" t="s">
        <v>580</v>
      </c>
      <c r="C371" s="31">
        <v>4301011952</v>
      </c>
      <c r="D371" s="598">
        <v>4680115884922</v>
      </c>
      <c r="E371" s="599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customHeight="1" x14ac:dyDescent="0.25">
      <c r="A372" s="54" t="s">
        <v>581</v>
      </c>
      <c r="B372" s="54" t="s">
        <v>582</v>
      </c>
      <c r="C372" s="31">
        <v>4301011868</v>
      </c>
      <c r="D372" s="598">
        <v>4680115884861</v>
      </c>
      <c r="E372" s="599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1"/>
      <c r="B373" s="602"/>
      <c r="C373" s="602"/>
      <c r="D373" s="602"/>
      <c r="E373" s="602"/>
      <c r="F373" s="602"/>
      <c r="G373" s="602"/>
      <c r="H373" s="602"/>
      <c r="I373" s="602"/>
      <c r="J373" s="602"/>
      <c r="K373" s="602"/>
      <c r="L373" s="602"/>
      <c r="M373" s="602"/>
      <c r="N373" s="602"/>
      <c r="O373" s="603"/>
      <c r="P373" s="606" t="s">
        <v>71</v>
      </c>
      <c r="Q373" s="607"/>
      <c r="R373" s="607"/>
      <c r="S373" s="607"/>
      <c r="T373" s="607"/>
      <c r="U373" s="607"/>
      <c r="V373" s="608"/>
      <c r="W373" s="37" t="s">
        <v>72</v>
      </c>
      <c r="X373" s="593">
        <f>IFERROR(X366/H366,"0")+IFERROR(X367/H367,"0")+IFERROR(X368/H368,"0")+IFERROR(X369/H369,"0")+IFERROR(X370/H370,"0")+IFERROR(X371/H371,"0")+IFERROR(X372/H372,"0")</f>
        <v>116</v>
      </c>
      <c r="Y373" s="593">
        <f>IFERROR(Y366/H366,"0")+IFERROR(Y367/H367,"0")+IFERROR(Y368/H368,"0")+IFERROR(Y369/H369,"0")+IFERROR(Y370/H370,"0")+IFERROR(Y371/H371,"0")+IFERROR(Y372/H372,"0")</f>
        <v>116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2.5229999999999997</v>
      </c>
      <c r="AA373" s="594"/>
      <c r="AB373" s="594"/>
      <c r="AC373" s="594"/>
    </row>
    <row r="374" spans="1:68" x14ac:dyDescent="0.2">
      <c r="A374" s="602"/>
      <c r="B374" s="602"/>
      <c r="C374" s="602"/>
      <c r="D374" s="602"/>
      <c r="E374" s="602"/>
      <c r="F374" s="602"/>
      <c r="G374" s="602"/>
      <c r="H374" s="602"/>
      <c r="I374" s="602"/>
      <c r="J374" s="602"/>
      <c r="K374" s="602"/>
      <c r="L374" s="602"/>
      <c r="M374" s="602"/>
      <c r="N374" s="602"/>
      <c r="O374" s="603"/>
      <c r="P374" s="606" t="s">
        <v>71</v>
      </c>
      <c r="Q374" s="607"/>
      <c r="R374" s="607"/>
      <c r="S374" s="607"/>
      <c r="T374" s="607"/>
      <c r="U374" s="607"/>
      <c r="V374" s="608"/>
      <c r="W374" s="37" t="s">
        <v>69</v>
      </c>
      <c r="X374" s="593">
        <f>IFERROR(SUM(X366:X372),"0")</f>
        <v>1740</v>
      </c>
      <c r="Y374" s="593">
        <f>IFERROR(SUM(Y366:Y372),"0")</f>
        <v>1740</v>
      </c>
      <c r="Z374" s="37"/>
      <c r="AA374" s="594"/>
      <c r="AB374" s="594"/>
      <c r="AC374" s="594"/>
    </row>
    <row r="375" spans="1:68" ht="14.25" customHeight="1" x14ac:dyDescent="0.25">
      <c r="A375" s="609" t="s">
        <v>138</v>
      </c>
      <c r="B375" s="602"/>
      <c r="C375" s="602"/>
      <c r="D375" s="602"/>
      <c r="E375" s="602"/>
      <c r="F375" s="602"/>
      <c r="G375" s="602"/>
      <c r="H375" s="602"/>
      <c r="I375" s="602"/>
      <c r="J375" s="602"/>
      <c r="K375" s="602"/>
      <c r="L375" s="602"/>
      <c r="M375" s="602"/>
      <c r="N375" s="602"/>
      <c r="O375" s="602"/>
      <c r="P375" s="602"/>
      <c r="Q375" s="602"/>
      <c r="R375" s="602"/>
      <c r="S375" s="602"/>
      <c r="T375" s="602"/>
      <c r="U375" s="602"/>
      <c r="V375" s="602"/>
      <c r="W375" s="602"/>
      <c r="X375" s="602"/>
      <c r="Y375" s="602"/>
      <c r="Z375" s="602"/>
      <c r="AA375" s="587"/>
      <c r="AB375" s="587"/>
      <c r="AC375" s="587"/>
    </row>
    <row r="376" spans="1:68" ht="27" customHeight="1" x14ac:dyDescent="0.25">
      <c r="A376" s="54" t="s">
        <v>583</v>
      </c>
      <c r="B376" s="54" t="s">
        <v>584</v>
      </c>
      <c r="C376" s="31">
        <v>4301020178</v>
      </c>
      <c r="D376" s="598">
        <v>4607091383980</v>
      </c>
      <c r="E376" s="599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71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480</v>
      </c>
      <c r="Y376" s="592">
        <f>IFERROR(IF(X376="",0,CEILING((X376/$H376),1)*$H376),"")</f>
        <v>480</v>
      </c>
      <c r="Z376" s="36">
        <f>IFERROR(IF(Y376=0,"",ROUNDUP(Y376/H376,0)*0.02175),"")</f>
        <v>0.69599999999999995</v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495.36</v>
      </c>
      <c r="BN376" s="64">
        <f>IFERROR(Y376*I376/H376,"0")</f>
        <v>495.36</v>
      </c>
      <c r="BO376" s="64">
        <f>IFERROR(1/J376*(X376/H376),"0")</f>
        <v>0.66666666666666663</v>
      </c>
      <c r="BP376" s="64">
        <f>IFERROR(1/J376*(Y376/H376),"0")</f>
        <v>0.66666666666666663</v>
      </c>
    </row>
    <row r="377" spans="1:68" ht="16.5" customHeight="1" x14ac:dyDescent="0.25">
      <c r="A377" s="54" t="s">
        <v>586</v>
      </c>
      <c r="B377" s="54" t="s">
        <v>587</v>
      </c>
      <c r="C377" s="31">
        <v>4301020179</v>
      </c>
      <c r="D377" s="598">
        <v>4607091384178</v>
      </c>
      <c r="E377" s="599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601"/>
      <c r="B378" s="602"/>
      <c r="C378" s="602"/>
      <c r="D378" s="602"/>
      <c r="E378" s="602"/>
      <c r="F378" s="602"/>
      <c r="G378" s="602"/>
      <c r="H378" s="602"/>
      <c r="I378" s="602"/>
      <c r="J378" s="602"/>
      <c r="K378" s="602"/>
      <c r="L378" s="602"/>
      <c r="M378" s="602"/>
      <c r="N378" s="602"/>
      <c r="O378" s="603"/>
      <c r="P378" s="606" t="s">
        <v>71</v>
      </c>
      <c r="Q378" s="607"/>
      <c r="R378" s="607"/>
      <c r="S378" s="607"/>
      <c r="T378" s="607"/>
      <c r="U378" s="607"/>
      <c r="V378" s="608"/>
      <c r="W378" s="37" t="s">
        <v>72</v>
      </c>
      <c r="X378" s="593">
        <f>IFERROR(X376/H376,"0")+IFERROR(X377/H377,"0")</f>
        <v>32</v>
      </c>
      <c r="Y378" s="593">
        <f>IFERROR(Y376/H376,"0")+IFERROR(Y377/H377,"0")</f>
        <v>32</v>
      </c>
      <c r="Z378" s="593">
        <f>IFERROR(IF(Z376="",0,Z376),"0")+IFERROR(IF(Z377="",0,Z377),"0")</f>
        <v>0.69599999999999995</v>
      </c>
      <c r="AA378" s="594"/>
      <c r="AB378" s="594"/>
      <c r="AC378" s="594"/>
    </row>
    <row r="379" spans="1:68" x14ac:dyDescent="0.2">
      <c r="A379" s="602"/>
      <c r="B379" s="602"/>
      <c r="C379" s="602"/>
      <c r="D379" s="602"/>
      <c r="E379" s="602"/>
      <c r="F379" s="602"/>
      <c r="G379" s="602"/>
      <c r="H379" s="602"/>
      <c r="I379" s="602"/>
      <c r="J379" s="602"/>
      <c r="K379" s="602"/>
      <c r="L379" s="602"/>
      <c r="M379" s="602"/>
      <c r="N379" s="602"/>
      <c r="O379" s="603"/>
      <c r="P379" s="606" t="s">
        <v>71</v>
      </c>
      <c r="Q379" s="607"/>
      <c r="R379" s="607"/>
      <c r="S379" s="607"/>
      <c r="T379" s="607"/>
      <c r="U379" s="607"/>
      <c r="V379" s="608"/>
      <c r="W379" s="37" t="s">
        <v>69</v>
      </c>
      <c r="X379" s="593">
        <f>IFERROR(SUM(X376:X377),"0")</f>
        <v>480</v>
      </c>
      <c r="Y379" s="593">
        <f>IFERROR(SUM(Y376:Y377),"0")</f>
        <v>480</v>
      </c>
      <c r="Z379" s="37"/>
      <c r="AA379" s="594"/>
      <c r="AB379" s="594"/>
      <c r="AC379" s="594"/>
    </row>
    <row r="380" spans="1:68" ht="14.25" customHeight="1" x14ac:dyDescent="0.25">
      <c r="A380" s="609" t="s">
        <v>73</v>
      </c>
      <c r="B380" s="602"/>
      <c r="C380" s="602"/>
      <c r="D380" s="602"/>
      <c r="E380" s="602"/>
      <c r="F380" s="602"/>
      <c r="G380" s="602"/>
      <c r="H380" s="602"/>
      <c r="I380" s="602"/>
      <c r="J380" s="602"/>
      <c r="K380" s="602"/>
      <c r="L380" s="602"/>
      <c r="M380" s="602"/>
      <c r="N380" s="602"/>
      <c r="O380" s="602"/>
      <c r="P380" s="602"/>
      <c r="Q380" s="602"/>
      <c r="R380" s="602"/>
      <c r="S380" s="602"/>
      <c r="T380" s="602"/>
      <c r="U380" s="602"/>
      <c r="V380" s="602"/>
      <c r="W380" s="602"/>
      <c r="X380" s="602"/>
      <c r="Y380" s="602"/>
      <c r="Z380" s="602"/>
      <c r="AA380" s="587"/>
      <c r="AB380" s="587"/>
      <c r="AC380" s="587"/>
    </row>
    <row r="381" spans="1:68" ht="27" customHeight="1" x14ac:dyDescent="0.25">
      <c r="A381" s="54" t="s">
        <v>588</v>
      </c>
      <c r="B381" s="54" t="s">
        <v>589</v>
      </c>
      <c r="C381" s="31">
        <v>4301051903</v>
      </c>
      <c r="D381" s="598">
        <v>4607091383928</v>
      </c>
      <c r="E381" s="599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4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customHeight="1" x14ac:dyDescent="0.25">
      <c r="A382" s="54" t="s">
        <v>591</v>
      </c>
      <c r="B382" s="54" t="s">
        <v>592</v>
      </c>
      <c r="C382" s="31">
        <v>4301051897</v>
      </c>
      <c r="D382" s="598">
        <v>4607091384260</v>
      </c>
      <c r="E382" s="599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68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1"/>
      <c r="B383" s="602"/>
      <c r="C383" s="602"/>
      <c r="D383" s="602"/>
      <c r="E383" s="602"/>
      <c r="F383" s="602"/>
      <c r="G383" s="602"/>
      <c r="H383" s="602"/>
      <c r="I383" s="602"/>
      <c r="J383" s="602"/>
      <c r="K383" s="602"/>
      <c r="L383" s="602"/>
      <c r="M383" s="602"/>
      <c r="N383" s="602"/>
      <c r="O383" s="603"/>
      <c r="P383" s="606" t="s">
        <v>71</v>
      </c>
      <c r="Q383" s="607"/>
      <c r="R383" s="607"/>
      <c r="S383" s="607"/>
      <c r="T383" s="607"/>
      <c r="U383" s="607"/>
      <c r="V383" s="608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x14ac:dyDescent="0.2">
      <c r="A384" s="602"/>
      <c r="B384" s="602"/>
      <c r="C384" s="602"/>
      <c r="D384" s="602"/>
      <c r="E384" s="602"/>
      <c r="F384" s="602"/>
      <c r="G384" s="602"/>
      <c r="H384" s="602"/>
      <c r="I384" s="602"/>
      <c r="J384" s="602"/>
      <c r="K384" s="602"/>
      <c r="L384" s="602"/>
      <c r="M384" s="602"/>
      <c r="N384" s="602"/>
      <c r="O384" s="603"/>
      <c r="P384" s="606" t="s">
        <v>71</v>
      </c>
      <c r="Q384" s="607"/>
      <c r="R384" s="607"/>
      <c r="S384" s="607"/>
      <c r="T384" s="607"/>
      <c r="U384" s="607"/>
      <c r="V384" s="608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customHeight="1" x14ac:dyDescent="0.25">
      <c r="A385" s="609" t="s">
        <v>173</v>
      </c>
      <c r="B385" s="602"/>
      <c r="C385" s="602"/>
      <c r="D385" s="602"/>
      <c r="E385" s="602"/>
      <c r="F385" s="602"/>
      <c r="G385" s="602"/>
      <c r="H385" s="602"/>
      <c r="I385" s="602"/>
      <c r="J385" s="602"/>
      <c r="K385" s="602"/>
      <c r="L385" s="602"/>
      <c r="M385" s="602"/>
      <c r="N385" s="602"/>
      <c r="O385" s="602"/>
      <c r="P385" s="602"/>
      <c r="Q385" s="602"/>
      <c r="R385" s="602"/>
      <c r="S385" s="602"/>
      <c r="T385" s="602"/>
      <c r="U385" s="602"/>
      <c r="V385" s="602"/>
      <c r="W385" s="602"/>
      <c r="X385" s="602"/>
      <c r="Y385" s="602"/>
      <c r="Z385" s="602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598">
        <v>4607091384673</v>
      </c>
      <c r="E386" s="599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27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216</v>
      </c>
      <c r="Y386" s="592">
        <f>IFERROR(IF(X386="",0,CEILING((X386/$H386),1)*$H386),"")</f>
        <v>216</v>
      </c>
      <c r="Z386" s="36">
        <f>IFERROR(IF(Y386=0,"",ROUNDUP(Y386/H386,0)*0.01898),"")</f>
        <v>0.45552000000000004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228.45599999999999</v>
      </c>
      <c r="BN386" s="64">
        <f>IFERROR(Y386*I386/H386,"0")</f>
        <v>228.45599999999999</v>
      </c>
      <c r="BO386" s="64">
        <f>IFERROR(1/J386*(X386/H386),"0")</f>
        <v>0.375</v>
      </c>
      <c r="BP386" s="64">
        <f>IFERROR(1/J386*(Y386/H386),"0")</f>
        <v>0.375</v>
      </c>
    </row>
    <row r="387" spans="1:68" x14ac:dyDescent="0.2">
      <c r="A387" s="601"/>
      <c r="B387" s="602"/>
      <c r="C387" s="602"/>
      <c r="D387" s="602"/>
      <c r="E387" s="602"/>
      <c r="F387" s="602"/>
      <c r="G387" s="602"/>
      <c r="H387" s="602"/>
      <c r="I387" s="602"/>
      <c r="J387" s="602"/>
      <c r="K387" s="602"/>
      <c r="L387" s="602"/>
      <c r="M387" s="602"/>
      <c r="N387" s="602"/>
      <c r="O387" s="603"/>
      <c r="P387" s="606" t="s">
        <v>71</v>
      </c>
      <c r="Q387" s="607"/>
      <c r="R387" s="607"/>
      <c r="S387" s="607"/>
      <c r="T387" s="607"/>
      <c r="U387" s="607"/>
      <c r="V387" s="608"/>
      <c r="W387" s="37" t="s">
        <v>72</v>
      </c>
      <c r="X387" s="593">
        <f>IFERROR(X386/H386,"0")</f>
        <v>24</v>
      </c>
      <c r="Y387" s="593">
        <f>IFERROR(Y386/H386,"0")</f>
        <v>24</v>
      </c>
      <c r="Z387" s="593">
        <f>IFERROR(IF(Z386="",0,Z386),"0")</f>
        <v>0.45552000000000004</v>
      </c>
      <c r="AA387" s="594"/>
      <c r="AB387" s="594"/>
      <c r="AC387" s="594"/>
    </row>
    <row r="388" spans="1:68" x14ac:dyDescent="0.2">
      <c r="A388" s="602"/>
      <c r="B388" s="602"/>
      <c r="C388" s="602"/>
      <c r="D388" s="602"/>
      <c r="E388" s="602"/>
      <c r="F388" s="602"/>
      <c r="G388" s="602"/>
      <c r="H388" s="602"/>
      <c r="I388" s="602"/>
      <c r="J388" s="602"/>
      <c r="K388" s="602"/>
      <c r="L388" s="602"/>
      <c r="M388" s="602"/>
      <c r="N388" s="602"/>
      <c r="O388" s="603"/>
      <c r="P388" s="606" t="s">
        <v>71</v>
      </c>
      <c r="Q388" s="607"/>
      <c r="R388" s="607"/>
      <c r="S388" s="607"/>
      <c r="T388" s="607"/>
      <c r="U388" s="607"/>
      <c r="V388" s="608"/>
      <c r="W388" s="37" t="s">
        <v>69</v>
      </c>
      <c r="X388" s="593">
        <f>IFERROR(SUM(X386:X386),"0")</f>
        <v>216</v>
      </c>
      <c r="Y388" s="593">
        <f>IFERROR(SUM(Y386:Y386),"0")</f>
        <v>216</v>
      </c>
      <c r="Z388" s="37"/>
      <c r="AA388" s="594"/>
      <c r="AB388" s="594"/>
      <c r="AC388" s="594"/>
    </row>
    <row r="389" spans="1:68" ht="16.5" customHeight="1" x14ac:dyDescent="0.25">
      <c r="A389" s="605" t="s">
        <v>597</v>
      </c>
      <c r="B389" s="602"/>
      <c r="C389" s="602"/>
      <c r="D389" s="602"/>
      <c r="E389" s="602"/>
      <c r="F389" s="602"/>
      <c r="G389" s="602"/>
      <c r="H389" s="602"/>
      <c r="I389" s="602"/>
      <c r="J389" s="602"/>
      <c r="K389" s="602"/>
      <c r="L389" s="602"/>
      <c r="M389" s="602"/>
      <c r="N389" s="602"/>
      <c r="O389" s="602"/>
      <c r="P389" s="602"/>
      <c r="Q389" s="602"/>
      <c r="R389" s="602"/>
      <c r="S389" s="602"/>
      <c r="T389" s="602"/>
      <c r="U389" s="602"/>
      <c r="V389" s="602"/>
      <c r="W389" s="602"/>
      <c r="X389" s="602"/>
      <c r="Y389" s="602"/>
      <c r="Z389" s="602"/>
      <c r="AA389" s="586"/>
      <c r="AB389" s="586"/>
      <c r="AC389" s="586"/>
    </row>
    <row r="390" spans="1:68" ht="14.25" customHeight="1" x14ac:dyDescent="0.25">
      <c r="A390" s="609" t="s">
        <v>101</v>
      </c>
      <c r="B390" s="602"/>
      <c r="C390" s="602"/>
      <c r="D390" s="602"/>
      <c r="E390" s="602"/>
      <c r="F390" s="602"/>
      <c r="G390" s="602"/>
      <c r="H390" s="602"/>
      <c r="I390" s="602"/>
      <c r="J390" s="602"/>
      <c r="K390" s="602"/>
      <c r="L390" s="602"/>
      <c r="M390" s="602"/>
      <c r="N390" s="602"/>
      <c r="O390" s="602"/>
      <c r="P390" s="602"/>
      <c r="Q390" s="602"/>
      <c r="R390" s="602"/>
      <c r="S390" s="602"/>
      <c r="T390" s="602"/>
      <c r="U390" s="602"/>
      <c r="V390" s="602"/>
      <c r="W390" s="602"/>
      <c r="X390" s="602"/>
      <c r="Y390" s="602"/>
      <c r="Z390" s="602"/>
      <c r="AA390" s="587"/>
      <c r="AB390" s="587"/>
      <c r="AC390" s="587"/>
    </row>
    <row r="391" spans="1:68" ht="37.5" customHeight="1" x14ac:dyDescent="0.25">
      <c r="A391" s="54" t="s">
        <v>598</v>
      </c>
      <c r="B391" s="54" t="s">
        <v>599</v>
      </c>
      <c r="C391" s="31">
        <v>4301011873</v>
      </c>
      <c r="D391" s="598">
        <v>4680115881907</v>
      </c>
      <c r="E391" s="599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1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601</v>
      </c>
      <c r="B392" s="54" t="s">
        <v>602</v>
      </c>
      <c r="C392" s="31">
        <v>4301011874</v>
      </c>
      <c r="D392" s="598">
        <v>4680115884892</v>
      </c>
      <c r="E392" s="599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2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777.6</v>
      </c>
      <c r="Y392" s="592">
        <f>IFERROR(IF(X392="",0,CEILING((X392/$H392),1)*$H392),"")</f>
        <v>777.6</v>
      </c>
      <c r="Z392" s="36">
        <f>IFERROR(IF(Y392=0,"",ROUNDUP(Y392/H392,0)*0.01898),"")</f>
        <v>1.36656</v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808.91999999999985</v>
      </c>
      <c r="BN392" s="64">
        <f>IFERROR(Y392*I392/H392,"0")</f>
        <v>808.91999999999985</v>
      </c>
      <c r="BO392" s="64">
        <f>IFERROR(1/J392*(X392/H392),"0")</f>
        <v>1.125</v>
      </c>
      <c r="BP392" s="64">
        <f>IFERROR(1/J392*(Y392/H392),"0")</f>
        <v>1.125</v>
      </c>
    </row>
    <row r="393" spans="1:68" ht="37.5" customHeight="1" x14ac:dyDescent="0.25">
      <c r="A393" s="54" t="s">
        <v>604</v>
      </c>
      <c r="B393" s="54" t="s">
        <v>605</v>
      </c>
      <c r="C393" s="31">
        <v>4301011875</v>
      </c>
      <c r="D393" s="598">
        <v>4680115884885</v>
      </c>
      <c r="E393" s="599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0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606</v>
      </c>
      <c r="B394" s="54" t="s">
        <v>607</v>
      </c>
      <c r="C394" s="31">
        <v>4301011871</v>
      </c>
      <c r="D394" s="598">
        <v>4680115884908</v>
      </c>
      <c r="E394" s="599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5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x14ac:dyDescent="0.2">
      <c r="A395" s="601"/>
      <c r="B395" s="602"/>
      <c r="C395" s="602"/>
      <c r="D395" s="602"/>
      <c r="E395" s="602"/>
      <c r="F395" s="602"/>
      <c r="G395" s="602"/>
      <c r="H395" s="602"/>
      <c r="I395" s="602"/>
      <c r="J395" s="602"/>
      <c r="K395" s="602"/>
      <c r="L395" s="602"/>
      <c r="M395" s="602"/>
      <c r="N395" s="602"/>
      <c r="O395" s="603"/>
      <c r="P395" s="606" t="s">
        <v>71</v>
      </c>
      <c r="Q395" s="607"/>
      <c r="R395" s="607"/>
      <c r="S395" s="607"/>
      <c r="T395" s="607"/>
      <c r="U395" s="607"/>
      <c r="V395" s="608"/>
      <c r="W395" s="37" t="s">
        <v>72</v>
      </c>
      <c r="X395" s="593">
        <f>IFERROR(X391/H391,"0")+IFERROR(X392/H392,"0")+IFERROR(X393/H393,"0")+IFERROR(X394/H394,"0")</f>
        <v>72</v>
      </c>
      <c r="Y395" s="593">
        <f>IFERROR(Y391/H391,"0")+IFERROR(Y392/H392,"0")+IFERROR(Y393/H393,"0")+IFERROR(Y394/H394,"0")</f>
        <v>72</v>
      </c>
      <c r="Z395" s="593">
        <f>IFERROR(IF(Z391="",0,Z391),"0")+IFERROR(IF(Z392="",0,Z392),"0")+IFERROR(IF(Z393="",0,Z393),"0")+IFERROR(IF(Z394="",0,Z394),"0")</f>
        <v>1.36656</v>
      </c>
      <c r="AA395" s="594"/>
      <c r="AB395" s="594"/>
      <c r="AC395" s="594"/>
    </row>
    <row r="396" spans="1:68" x14ac:dyDescent="0.2">
      <c r="A396" s="602"/>
      <c r="B396" s="602"/>
      <c r="C396" s="602"/>
      <c r="D396" s="602"/>
      <c r="E396" s="602"/>
      <c r="F396" s="602"/>
      <c r="G396" s="602"/>
      <c r="H396" s="602"/>
      <c r="I396" s="602"/>
      <c r="J396" s="602"/>
      <c r="K396" s="602"/>
      <c r="L396" s="602"/>
      <c r="M396" s="602"/>
      <c r="N396" s="602"/>
      <c r="O396" s="603"/>
      <c r="P396" s="606" t="s">
        <v>71</v>
      </c>
      <c r="Q396" s="607"/>
      <c r="R396" s="607"/>
      <c r="S396" s="607"/>
      <c r="T396" s="607"/>
      <c r="U396" s="607"/>
      <c r="V396" s="608"/>
      <c r="W396" s="37" t="s">
        <v>69</v>
      </c>
      <c r="X396" s="593">
        <f>IFERROR(SUM(X391:X394),"0")</f>
        <v>777.6</v>
      </c>
      <c r="Y396" s="593">
        <f>IFERROR(SUM(Y391:Y394),"0")</f>
        <v>777.6</v>
      </c>
      <c r="Z396" s="37"/>
      <c r="AA396" s="594"/>
      <c r="AB396" s="594"/>
      <c r="AC396" s="594"/>
    </row>
    <row r="397" spans="1:68" ht="14.25" customHeight="1" x14ac:dyDescent="0.25">
      <c r="A397" s="609" t="s">
        <v>63</v>
      </c>
      <c r="B397" s="602"/>
      <c r="C397" s="602"/>
      <c r="D397" s="602"/>
      <c r="E397" s="602"/>
      <c r="F397" s="602"/>
      <c r="G397" s="602"/>
      <c r="H397" s="602"/>
      <c r="I397" s="602"/>
      <c r="J397" s="602"/>
      <c r="K397" s="602"/>
      <c r="L397" s="602"/>
      <c r="M397" s="602"/>
      <c r="N397" s="602"/>
      <c r="O397" s="602"/>
      <c r="P397" s="602"/>
      <c r="Q397" s="602"/>
      <c r="R397" s="602"/>
      <c r="S397" s="602"/>
      <c r="T397" s="602"/>
      <c r="U397" s="602"/>
      <c r="V397" s="602"/>
      <c r="W397" s="602"/>
      <c r="X397" s="602"/>
      <c r="Y397" s="602"/>
      <c r="Z397" s="602"/>
      <c r="AA397" s="587"/>
      <c r="AB397" s="587"/>
      <c r="AC397" s="587"/>
    </row>
    <row r="398" spans="1:68" ht="27" customHeight="1" x14ac:dyDescent="0.25">
      <c r="A398" s="54" t="s">
        <v>608</v>
      </c>
      <c r="B398" s="54" t="s">
        <v>609</v>
      </c>
      <c r="C398" s="31">
        <v>4301031303</v>
      </c>
      <c r="D398" s="598">
        <v>4607091384802</v>
      </c>
      <c r="E398" s="599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44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x14ac:dyDescent="0.2">
      <c r="A399" s="601"/>
      <c r="B399" s="602"/>
      <c r="C399" s="602"/>
      <c r="D399" s="602"/>
      <c r="E399" s="602"/>
      <c r="F399" s="602"/>
      <c r="G399" s="602"/>
      <c r="H399" s="602"/>
      <c r="I399" s="602"/>
      <c r="J399" s="602"/>
      <c r="K399" s="602"/>
      <c r="L399" s="602"/>
      <c r="M399" s="602"/>
      <c r="N399" s="602"/>
      <c r="O399" s="603"/>
      <c r="P399" s="606" t="s">
        <v>71</v>
      </c>
      <c r="Q399" s="607"/>
      <c r="R399" s="607"/>
      <c r="S399" s="607"/>
      <c r="T399" s="607"/>
      <c r="U399" s="607"/>
      <c r="V399" s="608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x14ac:dyDescent="0.2">
      <c r="A400" s="602"/>
      <c r="B400" s="602"/>
      <c r="C400" s="602"/>
      <c r="D400" s="602"/>
      <c r="E400" s="602"/>
      <c r="F400" s="602"/>
      <c r="G400" s="602"/>
      <c r="H400" s="602"/>
      <c r="I400" s="602"/>
      <c r="J400" s="602"/>
      <c r="K400" s="602"/>
      <c r="L400" s="602"/>
      <c r="M400" s="602"/>
      <c r="N400" s="602"/>
      <c r="O400" s="603"/>
      <c r="P400" s="606" t="s">
        <v>71</v>
      </c>
      <c r="Q400" s="607"/>
      <c r="R400" s="607"/>
      <c r="S400" s="607"/>
      <c r="T400" s="607"/>
      <c r="U400" s="607"/>
      <c r="V400" s="608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customHeight="1" x14ac:dyDescent="0.25">
      <c r="A401" s="609" t="s">
        <v>73</v>
      </c>
      <c r="B401" s="602"/>
      <c r="C401" s="602"/>
      <c r="D401" s="602"/>
      <c r="E401" s="602"/>
      <c r="F401" s="602"/>
      <c r="G401" s="602"/>
      <c r="H401" s="602"/>
      <c r="I401" s="602"/>
      <c r="J401" s="602"/>
      <c r="K401" s="602"/>
      <c r="L401" s="602"/>
      <c r="M401" s="602"/>
      <c r="N401" s="602"/>
      <c r="O401" s="602"/>
      <c r="P401" s="602"/>
      <c r="Q401" s="602"/>
      <c r="R401" s="602"/>
      <c r="S401" s="602"/>
      <c r="T401" s="602"/>
      <c r="U401" s="602"/>
      <c r="V401" s="602"/>
      <c r="W401" s="602"/>
      <c r="X401" s="602"/>
      <c r="Y401" s="602"/>
      <c r="Z401" s="602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598">
        <v>4607091384246</v>
      </c>
      <c r="E402" s="599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8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576</v>
      </c>
      <c r="Y402" s="592">
        <f>IFERROR(IF(X402="",0,CEILING((X402/$H402),1)*$H402),"")</f>
        <v>576</v>
      </c>
      <c r="Z402" s="36">
        <f>IFERROR(IF(Y402=0,"",ROUNDUP(Y402/H402,0)*0.01898),"")</f>
        <v>1.21472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609.21600000000001</v>
      </c>
      <c r="BN402" s="64">
        <f>IFERROR(Y402*I402/H402,"0")</f>
        <v>609.21600000000001</v>
      </c>
      <c r="BO402" s="64">
        <f>IFERROR(1/J402*(X402/H402),"0")</f>
        <v>1</v>
      </c>
      <c r="BP402" s="64">
        <f>IFERROR(1/J402*(Y402/H402),"0")</f>
        <v>1</v>
      </c>
    </row>
    <row r="403" spans="1:68" ht="37.5" customHeight="1" x14ac:dyDescent="0.25">
      <c r="A403" s="54" t="s">
        <v>614</v>
      </c>
      <c r="B403" s="54" t="s">
        <v>615</v>
      </c>
      <c r="C403" s="31">
        <v>4301051901</v>
      </c>
      <c r="D403" s="598">
        <v>4680115881976</v>
      </c>
      <c r="E403" s="599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617</v>
      </c>
      <c r="B404" s="54" t="s">
        <v>618</v>
      </c>
      <c r="C404" s="31">
        <v>4301051660</v>
      </c>
      <c r="D404" s="598">
        <v>4607091384253</v>
      </c>
      <c r="E404" s="599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3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86.4</v>
      </c>
      <c r="Y404" s="592">
        <f>IFERROR(IF(X404="",0,CEILING((X404/$H404),1)*$H404),"")</f>
        <v>86.399999999999991</v>
      </c>
      <c r="Z404" s="36">
        <f>IFERROR(IF(Y404=0,"",ROUNDUP(Y404/H404,0)*0.00651),"")</f>
        <v>0.23436000000000001</v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95.904000000000011</v>
      </c>
      <c r="BN404" s="64">
        <f>IFERROR(Y404*I404/H404,"0")</f>
        <v>95.904000000000011</v>
      </c>
      <c r="BO404" s="64">
        <f>IFERROR(1/J404*(X404/H404),"0")</f>
        <v>0.19780219780219785</v>
      </c>
      <c r="BP404" s="64">
        <f>IFERROR(1/J404*(Y404/H404),"0")</f>
        <v>0.19780219780219782</v>
      </c>
    </row>
    <row r="405" spans="1:68" x14ac:dyDescent="0.2">
      <c r="A405" s="601"/>
      <c r="B405" s="602"/>
      <c r="C405" s="602"/>
      <c r="D405" s="602"/>
      <c r="E405" s="602"/>
      <c r="F405" s="602"/>
      <c r="G405" s="602"/>
      <c r="H405" s="602"/>
      <c r="I405" s="602"/>
      <c r="J405" s="602"/>
      <c r="K405" s="602"/>
      <c r="L405" s="602"/>
      <c r="M405" s="602"/>
      <c r="N405" s="602"/>
      <c r="O405" s="603"/>
      <c r="P405" s="606" t="s">
        <v>71</v>
      </c>
      <c r="Q405" s="607"/>
      <c r="R405" s="607"/>
      <c r="S405" s="607"/>
      <c r="T405" s="607"/>
      <c r="U405" s="607"/>
      <c r="V405" s="608"/>
      <c r="W405" s="37" t="s">
        <v>72</v>
      </c>
      <c r="X405" s="593">
        <f>IFERROR(X402/H402,"0")+IFERROR(X403/H403,"0")+IFERROR(X404/H404,"0")</f>
        <v>100</v>
      </c>
      <c r="Y405" s="593">
        <f>IFERROR(Y402/H402,"0")+IFERROR(Y403/H403,"0")+IFERROR(Y404/H404,"0")</f>
        <v>100</v>
      </c>
      <c r="Z405" s="593">
        <f>IFERROR(IF(Z402="",0,Z402),"0")+IFERROR(IF(Z403="",0,Z403),"0")+IFERROR(IF(Z404="",0,Z404),"0")</f>
        <v>1.4490799999999999</v>
      </c>
      <c r="AA405" s="594"/>
      <c r="AB405" s="594"/>
      <c r="AC405" s="594"/>
    </row>
    <row r="406" spans="1:68" x14ac:dyDescent="0.2">
      <c r="A406" s="602"/>
      <c r="B406" s="602"/>
      <c r="C406" s="602"/>
      <c r="D406" s="602"/>
      <c r="E406" s="602"/>
      <c r="F406" s="602"/>
      <c r="G406" s="602"/>
      <c r="H406" s="602"/>
      <c r="I406" s="602"/>
      <c r="J406" s="602"/>
      <c r="K406" s="602"/>
      <c r="L406" s="602"/>
      <c r="M406" s="602"/>
      <c r="N406" s="602"/>
      <c r="O406" s="603"/>
      <c r="P406" s="606" t="s">
        <v>71</v>
      </c>
      <c r="Q406" s="607"/>
      <c r="R406" s="607"/>
      <c r="S406" s="607"/>
      <c r="T406" s="607"/>
      <c r="U406" s="607"/>
      <c r="V406" s="608"/>
      <c r="W406" s="37" t="s">
        <v>69</v>
      </c>
      <c r="X406" s="593">
        <f>IFERROR(SUM(X402:X404),"0")</f>
        <v>662.4</v>
      </c>
      <c r="Y406" s="593">
        <f>IFERROR(SUM(Y402:Y404),"0")</f>
        <v>662.4</v>
      </c>
      <c r="Z406" s="37"/>
      <c r="AA406" s="594"/>
      <c r="AB406" s="594"/>
      <c r="AC406" s="594"/>
    </row>
    <row r="407" spans="1:68" ht="14.25" customHeight="1" x14ac:dyDescent="0.25">
      <c r="A407" s="609" t="s">
        <v>173</v>
      </c>
      <c r="B407" s="602"/>
      <c r="C407" s="602"/>
      <c r="D407" s="602"/>
      <c r="E407" s="602"/>
      <c r="F407" s="602"/>
      <c r="G407" s="602"/>
      <c r="H407" s="602"/>
      <c r="I407" s="602"/>
      <c r="J407" s="602"/>
      <c r="K407" s="602"/>
      <c r="L407" s="602"/>
      <c r="M407" s="602"/>
      <c r="N407" s="602"/>
      <c r="O407" s="602"/>
      <c r="P407" s="602"/>
      <c r="Q407" s="602"/>
      <c r="R407" s="602"/>
      <c r="S407" s="602"/>
      <c r="T407" s="602"/>
      <c r="U407" s="602"/>
      <c r="V407" s="602"/>
      <c r="W407" s="602"/>
      <c r="X407" s="602"/>
      <c r="Y407" s="602"/>
      <c r="Z407" s="602"/>
      <c r="AA407" s="587"/>
      <c r="AB407" s="587"/>
      <c r="AC407" s="587"/>
    </row>
    <row r="408" spans="1:68" ht="27" customHeight="1" x14ac:dyDescent="0.25">
      <c r="A408" s="54" t="s">
        <v>619</v>
      </c>
      <c r="B408" s="54" t="s">
        <v>620</v>
      </c>
      <c r="C408" s="31">
        <v>4301060441</v>
      </c>
      <c r="D408" s="598">
        <v>4607091389357</v>
      </c>
      <c r="E408" s="599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x14ac:dyDescent="0.2">
      <c r="A409" s="601"/>
      <c r="B409" s="602"/>
      <c r="C409" s="602"/>
      <c r="D409" s="602"/>
      <c r="E409" s="602"/>
      <c r="F409" s="602"/>
      <c r="G409" s="602"/>
      <c r="H409" s="602"/>
      <c r="I409" s="602"/>
      <c r="J409" s="602"/>
      <c r="K409" s="602"/>
      <c r="L409" s="602"/>
      <c r="M409" s="602"/>
      <c r="N409" s="602"/>
      <c r="O409" s="603"/>
      <c r="P409" s="606" t="s">
        <v>71</v>
      </c>
      <c r="Q409" s="607"/>
      <c r="R409" s="607"/>
      <c r="S409" s="607"/>
      <c r="T409" s="607"/>
      <c r="U409" s="607"/>
      <c r="V409" s="608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x14ac:dyDescent="0.2">
      <c r="A410" s="602"/>
      <c r="B410" s="602"/>
      <c r="C410" s="602"/>
      <c r="D410" s="602"/>
      <c r="E410" s="602"/>
      <c r="F410" s="602"/>
      <c r="G410" s="602"/>
      <c r="H410" s="602"/>
      <c r="I410" s="602"/>
      <c r="J410" s="602"/>
      <c r="K410" s="602"/>
      <c r="L410" s="602"/>
      <c r="M410" s="602"/>
      <c r="N410" s="602"/>
      <c r="O410" s="603"/>
      <c r="P410" s="606" t="s">
        <v>71</v>
      </c>
      <c r="Q410" s="607"/>
      <c r="R410" s="607"/>
      <c r="S410" s="607"/>
      <c r="T410" s="607"/>
      <c r="U410" s="607"/>
      <c r="V410" s="608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customHeight="1" x14ac:dyDescent="0.2">
      <c r="A411" s="614" t="s">
        <v>622</v>
      </c>
      <c r="B411" s="615"/>
      <c r="C411" s="615"/>
      <c r="D411" s="615"/>
      <c r="E411" s="615"/>
      <c r="F411" s="615"/>
      <c r="G411" s="615"/>
      <c r="H411" s="615"/>
      <c r="I411" s="615"/>
      <c r="J411" s="615"/>
      <c r="K411" s="615"/>
      <c r="L411" s="615"/>
      <c r="M411" s="615"/>
      <c r="N411" s="615"/>
      <c r="O411" s="615"/>
      <c r="P411" s="615"/>
      <c r="Q411" s="615"/>
      <c r="R411" s="615"/>
      <c r="S411" s="615"/>
      <c r="T411" s="615"/>
      <c r="U411" s="615"/>
      <c r="V411" s="615"/>
      <c r="W411" s="615"/>
      <c r="X411" s="615"/>
      <c r="Y411" s="615"/>
      <c r="Z411" s="615"/>
      <c r="AA411" s="48"/>
      <c r="AB411" s="48"/>
      <c r="AC411" s="48"/>
    </row>
    <row r="412" spans="1:68" ht="16.5" customHeight="1" x14ac:dyDescent="0.25">
      <c r="A412" s="605" t="s">
        <v>623</v>
      </c>
      <c r="B412" s="602"/>
      <c r="C412" s="602"/>
      <c r="D412" s="602"/>
      <c r="E412" s="602"/>
      <c r="F412" s="602"/>
      <c r="G412" s="602"/>
      <c r="H412" s="602"/>
      <c r="I412" s="602"/>
      <c r="J412" s="602"/>
      <c r="K412" s="602"/>
      <c r="L412" s="602"/>
      <c r="M412" s="602"/>
      <c r="N412" s="602"/>
      <c r="O412" s="602"/>
      <c r="P412" s="602"/>
      <c r="Q412" s="602"/>
      <c r="R412" s="602"/>
      <c r="S412" s="602"/>
      <c r="T412" s="602"/>
      <c r="U412" s="602"/>
      <c r="V412" s="602"/>
      <c r="W412" s="602"/>
      <c r="X412" s="602"/>
      <c r="Y412" s="602"/>
      <c r="Z412" s="602"/>
      <c r="AA412" s="586"/>
      <c r="AB412" s="586"/>
      <c r="AC412" s="586"/>
    </row>
    <row r="413" spans="1:68" ht="14.25" customHeight="1" x14ac:dyDescent="0.25">
      <c r="A413" s="609" t="s">
        <v>63</v>
      </c>
      <c r="B413" s="602"/>
      <c r="C413" s="602"/>
      <c r="D413" s="602"/>
      <c r="E413" s="602"/>
      <c r="F413" s="602"/>
      <c r="G413" s="602"/>
      <c r="H413" s="602"/>
      <c r="I413" s="602"/>
      <c r="J413" s="602"/>
      <c r="K413" s="602"/>
      <c r="L413" s="602"/>
      <c r="M413" s="602"/>
      <c r="N413" s="602"/>
      <c r="O413" s="602"/>
      <c r="P413" s="602"/>
      <c r="Q413" s="602"/>
      <c r="R413" s="602"/>
      <c r="S413" s="602"/>
      <c r="T413" s="602"/>
      <c r="U413" s="602"/>
      <c r="V413" s="602"/>
      <c r="W413" s="602"/>
      <c r="X413" s="602"/>
      <c r="Y413" s="602"/>
      <c r="Z413" s="602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598">
        <v>4680115886100</v>
      </c>
      <c r="E414" s="599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0</v>
      </c>
      <c r="Y414" s="592">
        <f t="shared" ref="Y414:Y423" si="62">IFERROR(IF(X414="",0,CEILING((X414/$H414),1)*$H414),"")</f>
        <v>0</v>
      </c>
      <c r="Z414" s="36" t="str">
        <f>IFERROR(IF(Y414=0,"",ROUNDUP(Y414/H414,0)*0.00902),"")</f>
        <v/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0</v>
      </c>
      <c r="BN414" s="64">
        <f t="shared" ref="BN414:BN423" si="64">IFERROR(Y414*I414/H414,"0")</f>
        <v>0</v>
      </c>
      <c r="BO414" s="64">
        <f t="shared" ref="BO414:BO423" si="65">IFERROR(1/J414*(X414/H414),"0")</f>
        <v>0</v>
      </c>
      <c r="BP414" s="64">
        <f t="shared" ref="BP414:BP423" si="66">IFERROR(1/J414*(Y414/H414),"0")</f>
        <v>0</v>
      </c>
    </row>
    <row r="415" spans="1:68" ht="27" customHeight="1" x14ac:dyDescent="0.25">
      <c r="A415" s="54" t="s">
        <v>627</v>
      </c>
      <c r="B415" s="54" t="s">
        <v>628</v>
      </c>
      <c r="C415" s="31">
        <v>4301031382</v>
      </c>
      <c r="D415" s="598">
        <v>4680115886117</v>
      </c>
      <c r="E415" s="599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2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customHeight="1" x14ac:dyDescent="0.25">
      <c r="A416" s="54" t="s">
        <v>627</v>
      </c>
      <c r="B416" s="54" t="s">
        <v>630</v>
      </c>
      <c r="C416" s="31">
        <v>4301031406</v>
      </c>
      <c r="D416" s="598">
        <v>4680115886117</v>
      </c>
      <c r="E416" s="599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customHeight="1" x14ac:dyDescent="0.25">
      <c r="A417" s="54" t="s">
        <v>631</v>
      </c>
      <c r="B417" s="54" t="s">
        <v>632</v>
      </c>
      <c r="C417" s="31">
        <v>4301031402</v>
      </c>
      <c r="D417" s="598">
        <v>4680115886124</v>
      </c>
      <c r="E417" s="599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customHeight="1" x14ac:dyDescent="0.25">
      <c r="A418" s="54" t="s">
        <v>634</v>
      </c>
      <c r="B418" s="54" t="s">
        <v>635</v>
      </c>
      <c r="C418" s="31">
        <v>4301031366</v>
      </c>
      <c r="D418" s="598">
        <v>4680115883147</v>
      </c>
      <c r="E418" s="599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636</v>
      </c>
      <c r="B419" s="54" t="s">
        <v>637</v>
      </c>
      <c r="C419" s="31">
        <v>4301031362</v>
      </c>
      <c r="D419" s="598">
        <v>4607091384338</v>
      </c>
      <c r="E419" s="599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customHeight="1" x14ac:dyDescent="0.25">
      <c r="A420" s="54" t="s">
        <v>638</v>
      </c>
      <c r="B420" s="54" t="s">
        <v>639</v>
      </c>
      <c r="C420" s="31">
        <v>4301031361</v>
      </c>
      <c r="D420" s="598">
        <v>4607091389524</v>
      </c>
      <c r="E420" s="599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8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641</v>
      </c>
      <c r="B421" s="54" t="s">
        <v>642</v>
      </c>
      <c r="C421" s="31">
        <v>4301031364</v>
      </c>
      <c r="D421" s="598">
        <v>4680115883161</v>
      </c>
      <c r="E421" s="599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0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644</v>
      </c>
      <c r="B422" s="54" t="s">
        <v>645</v>
      </c>
      <c r="C422" s="31">
        <v>4301031358</v>
      </c>
      <c r="D422" s="598">
        <v>4607091389531</v>
      </c>
      <c r="E422" s="599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customHeight="1" x14ac:dyDescent="0.25">
      <c r="A423" s="54" t="s">
        <v>647</v>
      </c>
      <c r="B423" s="54" t="s">
        <v>648</v>
      </c>
      <c r="C423" s="31">
        <v>4301031360</v>
      </c>
      <c r="D423" s="598">
        <v>4607091384345</v>
      </c>
      <c r="E423" s="599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1"/>
      <c r="B424" s="602"/>
      <c r="C424" s="602"/>
      <c r="D424" s="602"/>
      <c r="E424" s="602"/>
      <c r="F424" s="602"/>
      <c r="G424" s="602"/>
      <c r="H424" s="602"/>
      <c r="I424" s="602"/>
      <c r="J424" s="602"/>
      <c r="K424" s="602"/>
      <c r="L424" s="602"/>
      <c r="M424" s="602"/>
      <c r="N424" s="602"/>
      <c r="O424" s="603"/>
      <c r="P424" s="606" t="s">
        <v>71</v>
      </c>
      <c r="Q424" s="607"/>
      <c r="R424" s="607"/>
      <c r="S424" s="607"/>
      <c r="T424" s="607"/>
      <c r="U424" s="607"/>
      <c r="V424" s="608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0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0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</v>
      </c>
      <c r="AA424" s="594"/>
      <c r="AB424" s="594"/>
      <c r="AC424" s="594"/>
    </row>
    <row r="425" spans="1:68" x14ac:dyDescent="0.2">
      <c r="A425" s="602"/>
      <c r="B425" s="602"/>
      <c r="C425" s="602"/>
      <c r="D425" s="602"/>
      <c r="E425" s="602"/>
      <c r="F425" s="602"/>
      <c r="G425" s="602"/>
      <c r="H425" s="602"/>
      <c r="I425" s="602"/>
      <c r="J425" s="602"/>
      <c r="K425" s="602"/>
      <c r="L425" s="602"/>
      <c r="M425" s="602"/>
      <c r="N425" s="602"/>
      <c r="O425" s="603"/>
      <c r="P425" s="606" t="s">
        <v>71</v>
      </c>
      <c r="Q425" s="607"/>
      <c r="R425" s="607"/>
      <c r="S425" s="607"/>
      <c r="T425" s="607"/>
      <c r="U425" s="607"/>
      <c r="V425" s="608"/>
      <c r="W425" s="37" t="s">
        <v>69</v>
      </c>
      <c r="X425" s="593">
        <f>IFERROR(SUM(X414:X423),"0")</f>
        <v>0</v>
      </c>
      <c r="Y425" s="593">
        <f>IFERROR(SUM(Y414:Y423),"0")</f>
        <v>0</v>
      </c>
      <c r="Z425" s="37"/>
      <c r="AA425" s="594"/>
      <c r="AB425" s="594"/>
      <c r="AC425" s="594"/>
    </row>
    <row r="426" spans="1:68" ht="14.25" customHeight="1" x14ac:dyDescent="0.25">
      <c r="A426" s="609" t="s">
        <v>73</v>
      </c>
      <c r="B426" s="602"/>
      <c r="C426" s="602"/>
      <c r="D426" s="602"/>
      <c r="E426" s="602"/>
      <c r="F426" s="602"/>
      <c r="G426" s="602"/>
      <c r="H426" s="602"/>
      <c r="I426" s="602"/>
      <c r="J426" s="602"/>
      <c r="K426" s="602"/>
      <c r="L426" s="602"/>
      <c r="M426" s="602"/>
      <c r="N426" s="602"/>
      <c r="O426" s="602"/>
      <c r="P426" s="602"/>
      <c r="Q426" s="602"/>
      <c r="R426" s="602"/>
      <c r="S426" s="602"/>
      <c r="T426" s="602"/>
      <c r="U426" s="602"/>
      <c r="V426" s="602"/>
      <c r="W426" s="602"/>
      <c r="X426" s="602"/>
      <c r="Y426" s="602"/>
      <c r="Z426" s="602"/>
      <c r="AA426" s="587"/>
      <c r="AB426" s="587"/>
      <c r="AC426" s="587"/>
    </row>
    <row r="427" spans="1:68" ht="27" customHeight="1" x14ac:dyDescent="0.25">
      <c r="A427" s="54" t="s">
        <v>649</v>
      </c>
      <c r="B427" s="54" t="s">
        <v>650</v>
      </c>
      <c r="C427" s="31">
        <v>4301051284</v>
      </c>
      <c r="D427" s="598">
        <v>4607091384352</v>
      </c>
      <c r="E427" s="599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5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customHeight="1" x14ac:dyDescent="0.25">
      <c r="A428" s="54" t="s">
        <v>652</v>
      </c>
      <c r="B428" s="54" t="s">
        <v>653</v>
      </c>
      <c r="C428" s="31">
        <v>4301051431</v>
      </c>
      <c r="D428" s="598">
        <v>4607091389654</v>
      </c>
      <c r="E428" s="599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69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601"/>
      <c r="B429" s="602"/>
      <c r="C429" s="602"/>
      <c r="D429" s="602"/>
      <c r="E429" s="602"/>
      <c r="F429" s="602"/>
      <c r="G429" s="602"/>
      <c r="H429" s="602"/>
      <c r="I429" s="602"/>
      <c r="J429" s="602"/>
      <c r="K429" s="602"/>
      <c r="L429" s="602"/>
      <c r="M429" s="602"/>
      <c r="N429" s="602"/>
      <c r="O429" s="603"/>
      <c r="P429" s="606" t="s">
        <v>71</v>
      </c>
      <c r="Q429" s="607"/>
      <c r="R429" s="607"/>
      <c r="S429" s="607"/>
      <c r="T429" s="607"/>
      <c r="U429" s="607"/>
      <c r="V429" s="608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x14ac:dyDescent="0.2">
      <c r="A430" s="602"/>
      <c r="B430" s="602"/>
      <c r="C430" s="602"/>
      <c r="D430" s="602"/>
      <c r="E430" s="602"/>
      <c r="F430" s="602"/>
      <c r="G430" s="602"/>
      <c r="H430" s="602"/>
      <c r="I430" s="602"/>
      <c r="J430" s="602"/>
      <c r="K430" s="602"/>
      <c r="L430" s="602"/>
      <c r="M430" s="602"/>
      <c r="N430" s="602"/>
      <c r="O430" s="603"/>
      <c r="P430" s="606" t="s">
        <v>71</v>
      </c>
      <c r="Q430" s="607"/>
      <c r="R430" s="607"/>
      <c r="S430" s="607"/>
      <c r="T430" s="607"/>
      <c r="U430" s="607"/>
      <c r="V430" s="608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customHeight="1" x14ac:dyDescent="0.25">
      <c r="A431" s="605" t="s">
        <v>655</v>
      </c>
      <c r="B431" s="602"/>
      <c r="C431" s="602"/>
      <c r="D431" s="602"/>
      <c r="E431" s="602"/>
      <c r="F431" s="602"/>
      <c r="G431" s="602"/>
      <c r="H431" s="602"/>
      <c r="I431" s="602"/>
      <c r="J431" s="602"/>
      <c r="K431" s="602"/>
      <c r="L431" s="602"/>
      <c r="M431" s="602"/>
      <c r="N431" s="602"/>
      <c r="O431" s="602"/>
      <c r="P431" s="602"/>
      <c r="Q431" s="602"/>
      <c r="R431" s="602"/>
      <c r="S431" s="602"/>
      <c r="T431" s="602"/>
      <c r="U431" s="602"/>
      <c r="V431" s="602"/>
      <c r="W431" s="602"/>
      <c r="X431" s="602"/>
      <c r="Y431" s="602"/>
      <c r="Z431" s="602"/>
      <c r="AA431" s="586"/>
      <c r="AB431" s="586"/>
      <c r="AC431" s="586"/>
    </row>
    <row r="432" spans="1:68" ht="14.25" customHeight="1" x14ac:dyDescent="0.25">
      <c r="A432" s="609" t="s">
        <v>138</v>
      </c>
      <c r="B432" s="602"/>
      <c r="C432" s="602"/>
      <c r="D432" s="602"/>
      <c r="E432" s="602"/>
      <c r="F432" s="602"/>
      <c r="G432" s="602"/>
      <c r="H432" s="602"/>
      <c r="I432" s="602"/>
      <c r="J432" s="602"/>
      <c r="K432" s="602"/>
      <c r="L432" s="602"/>
      <c r="M432" s="602"/>
      <c r="N432" s="602"/>
      <c r="O432" s="602"/>
      <c r="P432" s="602"/>
      <c r="Q432" s="602"/>
      <c r="R432" s="602"/>
      <c r="S432" s="602"/>
      <c r="T432" s="602"/>
      <c r="U432" s="602"/>
      <c r="V432" s="602"/>
      <c r="W432" s="602"/>
      <c r="X432" s="602"/>
      <c r="Y432" s="602"/>
      <c r="Z432" s="602"/>
      <c r="AA432" s="587"/>
      <c r="AB432" s="587"/>
      <c r="AC432" s="587"/>
    </row>
    <row r="433" spans="1:68" ht="27" customHeight="1" x14ac:dyDescent="0.25">
      <c r="A433" s="54" t="s">
        <v>656</v>
      </c>
      <c r="B433" s="54" t="s">
        <v>657</v>
      </c>
      <c r="C433" s="31">
        <v>4301020319</v>
      </c>
      <c r="D433" s="598">
        <v>4680115885240</v>
      </c>
      <c r="E433" s="599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1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customHeight="1" x14ac:dyDescent="0.25">
      <c r="A434" s="54" t="s">
        <v>659</v>
      </c>
      <c r="B434" s="54" t="s">
        <v>660</v>
      </c>
      <c r="C434" s="31">
        <v>4301020315</v>
      </c>
      <c r="D434" s="598">
        <v>4607091389364</v>
      </c>
      <c r="E434" s="599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0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1"/>
      <c r="B435" s="602"/>
      <c r="C435" s="602"/>
      <c r="D435" s="602"/>
      <c r="E435" s="602"/>
      <c r="F435" s="602"/>
      <c r="G435" s="602"/>
      <c r="H435" s="602"/>
      <c r="I435" s="602"/>
      <c r="J435" s="602"/>
      <c r="K435" s="602"/>
      <c r="L435" s="602"/>
      <c r="M435" s="602"/>
      <c r="N435" s="602"/>
      <c r="O435" s="603"/>
      <c r="P435" s="606" t="s">
        <v>71</v>
      </c>
      <c r="Q435" s="607"/>
      <c r="R435" s="607"/>
      <c r="S435" s="607"/>
      <c r="T435" s="607"/>
      <c r="U435" s="607"/>
      <c r="V435" s="608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x14ac:dyDescent="0.2">
      <c r="A436" s="602"/>
      <c r="B436" s="602"/>
      <c r="C436" s="602"/>
      <c r="D436" s="602"/>
      <c r="E436" s="602"/>
      <c r="F436" s="602"/>
      <c r="G436" s="602"/>
      <c r="H436" s="602"/>
      <c r="I436" s="602"/>
      <c r="J436" s="602"/>
      <c r="K436" s="602"/>
      <c r="L436" s="602"/>
      <c r="M436" s="602"/>
      <c r="N436" s="602"/>
      <c r="O436" s="603"/>
      <c r="P436" s="606" t="s">
        <v>71</v>
      </c>
      <c r="Q436" s="607"/>
      <c r="R436" s="607"/>
      <c r="S436" s="607"/>
      <c r="T436" s="607"/>
      <c r="U436" s="607"/>
      <c r="V436" s="608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customHeight="1" x14ac:dyDescent="0.25">
      <c r="A437" s="609" t="s">
        <v>63</v>
      </c>
      <c r="B437" s="602"/>
      <c r="C437" s="602"/>
      <c r="D437" s="602"/>
      <c r="E437" s="602"/>
      <c r="F437" s="602"/>
      <c r="G437" s="602"/>
      <c r="H437" s="602"/>
      <c r="I437" s="602"/>
      <c r="J437" s="602"/>
      <c r="K437" s="602"/>
      <c r="L437" s="602"/>
      <c r="M437" s="602"/>
      <c r="N437" s="602"/>
      <c r="O437" s="602"/>
      <c r="P437" s="602"/>
      <c r="Q437" s="602"/>
      <c r="R437" s="602"/>
      <c r="S437" s="602"/>
      <c r="T437" s="602"/>
      <c r="U437" s="602"/>
      <c r="V437" s="602"/>
      <c r="W437" s="602"/>
      <c r="X437" s="602"/>
      <c r="Y437" s="602"/>
      <c r="Z437" s="602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598">
        <v>4680115886094</v>
      </c>
      <c r="E438" s="599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7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0</v>
      </c>
      <c r="Y438" s="592">
        <f>IFERROR(IF(X438="",0,CEILING((X438/$H438),1)*$H438),"")</f>
        <v>0</v>
      </c>
      <c r="Z438" s="36" t="str">
        <f>IFERROR(IF(Y438=0,"",ROUNDUP(Y438/H438,0)*0.00902),"")</f>
        <v/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customHeight="1" x14ac:dyDescent="0.25">
      <c r="A439" s="54" t="s">
        <v>665</v>
      </c>
      <c r="B439" s="54" t="s">
        <v>666</v>
      </c>
      <c r="C439" s="31">
        <v>4301031363</v>
      </c>
      <c r="D439" s="598">
        <v>4607091389425</v>
      </c>
      <c r="E439" s="599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1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customHeight="1" x14ac:dyDescent="0.25">
      <c r="A440" s="54" t="s">
        <v>668</v>
      </c>
      <c r="B440" s="54" t="s">
        <v>669</v>
      </c>
      <c r="C440" s="31">
        <v>4301031373</v>
      </c>
      <c r="D440" s="598">
        <v>4680115880771</v>
      </c>
      <c r="E440" s="599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90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customHeight="1" x14ac:dyDescent="0.25">
      <c r="A441" s="54" t="s">
        <v>671</v>
      </c>
      <c r="B441" s="54" t="s">
        <v>672</v>
      </c>
      <c r="C441" s="31">
        <v>4301031359</v>
      </c>
      <c r="D441" s="598">
        <v>4607091389500</v>
      </c>
      <c r="E441" s="599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79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1"/>
      <c r="B442" s="602"/>
      <c r="C442" s="602"/>
      <c r="D442" s="602"/>
      <c r="E442" s="602"/>
      <c r="F442" s="602"/>
      <c r="G442" s="602"/>
      <c r="H442" s="602"/>
      <c r="I442" s="602"/>
      <c r="J442" s="602"/>
      <c r="K442" s="602"/>
      <c r="L442" s="602"/>
      <c r="M442" s="602"/>
      <c r="N442" s="602"/>
      <c r="O442" s="603"/>
      <c r="P442" s="606" t="s">
        <v>71</v>
      </c>
      <c r="Q442" s="607"/>
      <c r="R442" s="607"/>
      <c r="S442" s="607"/>
      <c r="T442" s="607"/>
      <c r="U442" s="607"/>
      <c r="V442" s="608"/>
      <c r="W442" s="37" t="s">
        <v>72</v>
      </c>
      <c r="X442" s="593">
        <f>IFERROR(X438/H438,"0")+IFERROR(X439/H439,"0")+IFERROR(X440/H440,"0")+IFERROR(X441/H441,"0")</f>
        <v>0</v>
      </c>
      <c r="Y442" s="593">
        <f>IFERROR(Y438/H438,"0")+IFERROR(Y439/H439,"0")+IFERROR(Y440/H440,"0")+IFERROR(Y441/H441,"0")</f>
        <v>0</v>
      </c>
      <c r="Z442" s="593">
        <f>IFERROR(IF(Z438="",0,Z438),"0")+IFERROR(IF(Z439="",0,Z439),"0")+IFERROR(IF(Z440="",0,Z440),"0")+IFERROR(IF(Z441="",0,Z441),"0")</f>
        <v>0</v>
      </c>
      <c r="AA442" s="594"/>
      <c r="AB442" s="594"/>
      <c r="AC442" s="594"/>
    </row>
    <row r="443" spans="1:68" x14ac:dyDescent="0.2">
      <c r="A443" s="602"/>
      <c r="B443" s="602"/>
      <c r="C443" s="602"/>
      <c r="D443" s="602"/>
      <c r="E443" s="602"/>
      <c r="F443" s="602"/>
      <c r="G443" s="602"/>
      <c r="H443" s="602"/>
      <c r="I443" s="602"/>
      <c r="J443" s="602"/>
      <c r="K443" s="602"/>
      <c r="L443" s="602"/>
      <c r="M443" s="602"/>
      <c r="N443" s="602"/>
      <c r="O443" s="603"/>
      <c r="P443" s="606" t="s">
        <v>71</v>
      </c>
      <c r="Q443" s="607"/>
      <c r="R443" s="607"/>
      <c r="S443" s="607"/>
      <c r="T443" s="607"/>
      <c r="U443" s="607"/>
      <c r="V443" s="608"/>
      <c r="W443" s="37" t="s">
        <v>69</v>
      </c>
      <c r="X443" s="593">
        <f>IFERROR(SUM(X438:X441),"0")</f>
        <v>0</v>
      </c>
      <c r="Y443" s="593">
        <f>IFERROR(SUM(Y438:Y441),"0")</f>
        <v>0</v>
      </c>
      <c r="Z443" s="37"/>
      <c r="AA443" s="594"/>
      <c r="AB443" s="594"/>
      <c r="AC443" s="594"/>
    </row>
    <row r="444" spans="1:68" ht="16.5" customHeight="1" x14ac:dyDescent="0.25">
      <c r="A444" s="605" t="s">
        <v>673</v>
      </c>
      <c r="B444" s="602"/>
      <c r="C444" s="602"/>
      <c r="D444" s="602"/>
      <c r="E444" s="602"/>
      <c r="F444" s="602"/>
      <c r="G444" s="602"/>
      <c r="H444" s="602"/>
      <c r="I444" s="602"/>
      <c r="J444" s="602"/>
      <c r="K444" s="602"/>
      <c r="L444" s="602"/>
      <c r="M444" s="602"/>
      <c r="N444" s="602"/>
      <c r="O444" s="602"/>
      <c r="P444" s="602"/>
      <c r="Q444" s="602"/>
      <c r="R444" s="602"/>
      <c r="S444" s="602"/>
      <c r="T444" s="602"/>
      <c r="U444" s="602"/>
      <c r="V444" s="602"/>
      <c r="W444" s="602"/>
      <c r="X444" s="602"/>
      <c r="Y444" s="602"/>
      <c r="Z444" s="602"/>
      <c r="AA444" s="586"/>
      <c r="AB444" s="586"/>
      <c r="AC444" s="586"/>
    </row>
    <row r="445" spans="1:68" ht="14.25" customHeight="1" x14ac:dyDescent="0.25">
      <c r="A445" s="609" t="s">
        <v>63</v>
      </c>
      <c r="B445" s="602"/>
      <c r="C445" s="602"/>
      <c r="D445" s="602"/>
      <c r="E445" s="602"/>
      <c r="F445" s="602"/>
      <c r="G445" s="602"/>
      <c r="H445" s="602"/>
      <c r="I445" s="602"/>
      <c r="J445" s="602"/>
      <c r="K445" s="602"/>
      <c r="L445" s="602"/>
      <c r="M445" s="602"/>
      <c r="N445" s="602"/>
      <c r="O445" s="602"/>
      <c r="P445" s="602"/>
      <c r="Q445" s="602"/>
      <c r="R445" s="602"/>
      <c r="S445" s="602"/>
      <c r="T445" s="602"/>
      <c r="U445" s="602"/>
      <c r="V445" s="602"/>
      <c r="W445" s="602"/>
      <c r="X445" s="602"/>
      <c r="Y445" s="602"/>
      <c r="Z445" s="602"/>
      <c r="AA445" s="587"/>
      <c r="AB445" s="587"/>
      <c r="AC445" s="587"/>
    </row>
    <row r="446" spans="1:68" ht="27" customHeight="1" x14ac:dyDescent="0.25">
      <c r="A446" s="54" t="s">
        <v>674</v>
      </c>
      <c r="B446" s="54" t="s">
        <v>675</v>
      </c>
      <c r="C446" s="31">
        <v>4301031347</v>
      </c>
      <c r="D446" s="598">
        <v>4680115885110</v>
      </c>
      <c r="E446" s="599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601"/>
      <c r="B447" s="602"/>
      <c r="C447" s="602"/>
      <c r="D447" s="602"/>
      <c r="E447" s="602"/>
      <c r="F447" s="602"/>
      <c r="G447" s="602"/>
      <c r="H447" s="602"/>
      <c r="I447" s="602"/>
      <c r="J447" s="602"/>
      <c r="K447" s="602"/>
      <c r="L447" s="602"/>
      <c r="M447" s="602"/>
      <c r="N447" s="602"/>
      <c r="O447" s="603"/>
      <c r="P447" s="606" t="s">
        <v>71</v>
      </c>
      <c r="Q447" s="607"/>
      <c r="R447" s="607"/>
      <c r="S447" s="607"/>
      <c r="T447" s="607"/>
      <c r="U447" s="607"/>
      <c r="V447" s="608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x14ac:dyDescent="0.2">
      <c r="A448" s="602"/>
      <c r="B448" s="602"/>
      <c r="C448" s="602"/>
      <c r="D448" s="602"/>
      <c r="E448" s="602"/>
      <c r="F448" s="602"/>
      <c r="G448" s="602"/>
      <c r="H448" s="602"/>
      <c r="I448" s="602"/>
      <c r="J448" s="602"/>
      <c r="K448" s="602"/>
      <c r="L448" s="602"/>
      <c r="M448" s="602"/>
      <c r="N448" s="602"/>
      <c r="O448" s="603"/>
      <c r="P448" s="606" t="s">
        <v>71</v>
      </c>
      <c r="Q448" s="607"/>
      <c r="R448" s="607"/>
      <c r="S448" s="607"/>
      <c r="T448" s="607"/>
      <c r="U448" s="607"/>
      <c r="V448" s="608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customHeight="1" x14ac:dyDescent="0.25">
      <c r="A449" s="605" t="s">
        <v>677</v>
      </c>
      <c r="B449" s="602"/>
      <c r="C449" s="602"/>
      <c r="D449" s="602"/>
      <c r="E449" s="602"/>
      <c r="F449" s="602"/>
      <c r="G449" s="602"/>
      <c r="H449" s="602"/>
      <c r="I449" s="602"/>
      <c r="J449" s="602"/>
      <c r="K449" s="602"/>
      <c r="L449" s="602"/>
      <c r="M449" s="602"/>
      <c r="N449" s="602"/>
      <c r="O449" s="602"/>
      <c r="P449" s="602"/>
      <c r="Q449" s="602"/>
      <c r="R449" s="602"/>
      <c r="S449" s="602"/>
      <c r="T449" s="602"/>
      <c r="U449" s="602"/>
      <c r="V449" s="602"/>
      <c r="W449" s="602"/>
      <c r="X449" s="602"/>
      <c r="Y449" s="602"/>
      <c r="Z449" s="602"/>
      <c r="AA449" s="586"/>
      <c r="AB449" s="586"/>
      <c r="AC449" s="586"/>
    </row>
    <row r="450" spans="1:68" ht="14.25" customHeight="1" x14ac:dyDescent="0.25">
      <c r="A450" s="609" t="s">
        <v>63</v>
      </c>
      <c r="B450" s="602"/>
      <c r="C450" s="602"/>
      <c r="D450" s="602"/>
      <c r="E450" s="602"/>
      <c r="F450" s="602"/>
      <c r="G450" s="602"/>
      <c r="H450" s="602"/>
      <c r="I450" s="602"/>
      <c r="J450" s="602"/>
      <c r="K450" s="602"/>
      <c r="L450" s="602"/>
      <c r="M450" s="602"/>
      <c r="N450" s="602"/>
      <c r="O450" s="602"/>
      <c r="P450" s="602"/>
      <c r="Q450" s="602"/>
      <c r="R450" s="602"/>
      <c r="S450" s="602"/>
      <c r="T450" s="602"/>
      <c r="U450" s="602"/>
      <c r="V450" s="602"/>
      <c r="W450" s="602"/>
      <c r="X450" s="602"/>
      <c r="Y450" s="602"/>
      <c r="Z450" s="602"/>
      <c r="AA450" s="587"/>
      <c r="AB450" s="587"/>
      <c r="AC450" s="587"/>
    </row>
    <row r="451" spans="1:68" ht="27" customHeight="1" x14ac:dyDescent="0.25">
      <c r="A451" s="54" t="s">
        <v>678</v>
      </c>
      <c r="B451" s="54" t="s">
        <v>679</v>
      </c>
      <c r="C451" s="31">
        <v>4301031261</v>
      </c>
      <c r="D451" s="598">
        <v>4680115885103</v>
      </c>
      <c r="E451" s="599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601"/>
      <c r="B452" s="602"/>
      <c r="C452" s="602"/>
      <c r="D452" s="602"/>
      <c r="E452" s="602"/>
      <c r="F452" s="602"/>
      <c r="G452" s="602"/>
      <c r="H452" s="602"/>
      <c r="I452" s="602"/>
      <c r="J452" s="602"/>
      <c r="K452" s="602"/>
      <c r="L452" s="602"/>
      <c r="M452" s="602"/>
      <c r="N452" s="602"/>
      <c r="O452" s="603"/>
      <c r="P452" s="606" t="s">
        <v>71</v>
      </c>
      <c r="Q452" s="607"/>
      <c r="R452" s="607"/>
      <c r="S452" s="607"/>
      <c r="T452" s="607"/>
      <c r="U452" s="607"/>
      <c r="V452" s="608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x14ac:dyDescent="0.2">
      <c r="A453" s="602"/>
      <c r="B453" s="602"/>
      <c r="C453" s="602"/>
      <c r="D453" s="602"/>
      <c r="E453" s="602"/>
      <c r="F453" s="602"/>
      <c r="G453" s="602"/>
      <c r="H453" s="602"/>
      <c r="I453" s="602"/>
      <c r="J453" s="602"/>
      <c r="K453" s="602"/>
      <c r="L453" s="602"/>
      <c r="M453" s="602"/>
      <c r="N453" s="602"/>
      <c r="O453" s="603"/>
      <c r="P453" s="606" t="s">
        <v>71</v>
      </c>
      <c r="Q453" s="607"/>
      <c r="R453" s="607"/>
      <c r="S453" s="607"/>
      <c r="T453" s="607"/>
      <c r="U453" s="607"/>
      <c r="V453" s="608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customHeight="1" x14ac:dyDescent="0.2">
      <c r="A454" s="614" t="s">
        <v>681</v>
      </c>
      <c r="B454" s="615"/>
      <c r="C454" s="615"/>
      <c r="D454" s="615"/>
      <c r="E454" s="615"/>
      <c r="F454" s="615"/>
      <c r="G454" s="615"/>
      <c r="H454" s="615"/>
      <c r="I454" s="615"/>
      <c r="J454" s="615"/>
      <c r="K454" s="615"/>
      <c r="L454" s="615"/>
      <c r="M454" s="615"/>
      <c r="N454" s="615"/>
      <c r="O454" s="615"/>
      <c r="P454" s="615"/>
      <c r="Q454" s="615"/>
      <c r="R454" s="615"/>
      <c r="S454" s="615"/>
      <c r="T454" s="615"/>
      <c r="U454" s="615"/>
      <c r="V454" s="615"/>
      <c r="W454" s="615"/>
      <c r="X454" s="615"/>
      <c r="Y454" s="615"/>
      <c r="Z454" s="615"/>
      <c r="AA454" s="48"/>
      <c r="AB454" s="48"/>
      <c r="AC454" s="48"/>
    </row>
    <row r="455" spans="1:68" ht="16.5" customHeight="1" x14ac:dyDescent="0.25">
      <c r="A455" s="605" t="s">
        <v>681</v>
      </c>
      <c r="B455" s="602"/>
      <c r="C455" s="602"/>
      <c r="D455" s="602"/>
      <c r="E455" s="602"/>
      <c r="F455" s="602"/>
      <c r="G455" s="602"/>
      <c r="H455" s="602"/>
      <c r="I455" s="602"/>
      <c r="J455" s="602"/>
      <c r="K455" s="602"/>
      <c r="L455" s="602"/>
      <c r="M455" s="602"/>
      <c r="N455" s="602"/>
      <c r="O455" s="602"/>
      <c r="P455" s="602"/>
      <c r="Q455" s="602"/>
      <c r="R455" s="602"/>
      <c r="S455" s="602"/>
      <c r="T455" s="602"/>
      <c r="U455" s="602"/>
      <c r="V455" s="602"/>
      <c r="W455" s="602"/>
      <c r="X455" s="602"/>
      <c r="Y455" s="602"/>
      <c r="Z455" s="602"/>
      <c r="AA455" s="586"/>
      <c r="AB455" s="586"/>
      <c r="AC455" s="586"/>
    </row>
    <row r="456" spans="1:68" ht="14.25" customHeight="1" x14ac:dyDescent="0.25">
      <c r="A456" s="609" t="s">
        <v>101</v>
      </c>
      <c r="B456" s="602"/>
      <c r="C456" s="602"/>
      <c r="D456" s="602"/>
      <c r="E456" s="602"/>
      <c r="F456" s="602"/>
      <c r="G456" s="602"/>
      <c r="H456" s="602"/>
      <c r="I456" s="602"/>
      <c r="J456" s="602"/>
      <c r="K456" s="602"/>
      <c r="L456" s="602"/>
      <c r="M456" s="602"/>
      <c r="N456" s="602"/>
      <c r="O456" s="602"/>
      <c r="P456" s="602"/>
      <c r="Q456" s="602"/>
      <c r="R456" s="602"/>
      <c r="S456" s="602"/>
      <c r="T456" s="602"/>
      <c r="U456" s="602"/>
      <c r="V456" s="602"/>
      <c r="W456" s="602"/>
      <c r="X456" s="602"/>
      <c r="Y456" s="602"/>
      <c r="Z456" s="602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598">
        <v>4607091389067</v>
      </c>
      <c r="E457" s="599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2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0</v>
      </c>
      <c r="Y457" s="592">
        <f t="shared" ref="Y457:Y469" si="68">IFERROR(IF(X457="",0,CEILING((X457/$H457),1)*$H457),"")</f>
        <v>0</v>
      </c>
      <c r="Z457" s="36" t="str">
        <f t="shared" ref="Z457:Z462" si="69">IFERROR(IF(Y457=0,"",ROUNDUP(Y457/H457,0)*0.01196),"")</f>
        <v/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0</v>
      </c>
      <c r="BN457" s="64">
        <f t="shared" ref="BN457:BN469" si="71">IFERROR(Y457*I457/H457,"0")</f>
        <v>0</v>
      </c>
      <c r="BO457" s="64">
        <f t="shared" ref="BO457:BO469" si="72">IFERROR(1/J457*(X457/H457),"0")</f>
        <v>0</v>
      </c>
      <c r="BP457" s="64">
        <f t="shared" ref="BP457:BP469" si="73">IFERROR(1/J457*(Y457/H457),"0")</f>
        <v>0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598">
        <v>4680115885271</v>
      </c>
      <c r="E458" s="599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6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0</v>
      </c>
      <c r="Y458" s="592">
        <f t="shared" si="68"/>
        <v>0</v>
      </c>
      <c r="Z458" s="36" t="str">
        <f t="shared" si="69"/>
        <v/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598">
        <v>4680115885226</v>
      </c>
      <c r="E459" s="599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80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591.36</v>
      </c>
      <c r="Y459" s="592">
        <f t="shared" si="68"/>
        <v>591.36</v>
      </c>
      <c r="Z459" s="36">
        <f t="shared" si="69"/>
        <v>1.33952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631.67999999999995</v>
      </c>
      <c r="BN459" s="64">
        <f t="shared" si="71"/>
        <v>631.67999999999995</v>
      </c>
      <c r="BO459" s="64">
        <f t="shared" si="72"/>
        <v>1.0769230769230771</v>
      </c>
      <c r="BP459" s="64">
        <f t="shared" si="73"/>
        <v>1.0769230769230771</v>
      </c>
    </row>
    <row r="460" spans="1:68" ht="16.5" customHeight="1" x14ac:dyDescent="0.25">
      <c r="A460" s="54" t="s">
        <v>691</v>
      </c>
      <c r="B460" s="54" t="s">
        <v>692</v>
      </c>
      <c r="C460" s="31">
        <v>4301011774</v>
      </c>
      <c r="D460" s="598">
        <v>4680115884502</v>
      </c>
      <c r="E460" s="599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598">
        <v>4607091389104</v>
      </c>
      <c r="E461" s="599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3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591.4</v>
      </c>
      <c r="Y461" s="592">
        <f t="shared" si="68"/>
        <v>596.64</v>
      </c>
      <c r="Z461" s="36">
        <f t="shared" si="69"/>
        <v>1.35148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631.72272727272718</v>
      </c>
      <c r="BN461" s="64">
        <f t="shared" si="71"/>
        <v>637.31999999999994</v>
      </c>
      <c r="BO461" s="64">
        <f t="shared" si="72"/>
        <v>1.0769959207459208</v>
      </c>
      <c r="BP461" s="64">
        <f t="shared" si="73"/>
        <v>1.0865384615384615</v>
      </c>
    </row>
    <row r="462" spans="1:68" ht="16.5" customHeight="1" x14ac:dyDescent="0.25">
      <c r="A462" s="54" t="s">
        <v>697</v>
      </c>
      <c r="B462" s="54" t="s">
        <v>698</v>
      </c>
      <c r="C462" s="31">
        <v>4301011799</v>
      </c>
      <c r="D462" s="598">
        <v>4680115884519</v>
      </c>
      <c r="E462" s="599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5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customHeight="1" x14ac:dyDescent="0.25">
      <c r="A463" s="54" t="s">
        <v>700</v>
      </c>
      <c r="B463" s="54" t="s">
        <v>701</v>
      </c>
      <c r="C463" s="31">
        <v>4301012125</v>
      </c>
      <c r="D463" s="598">
        <v>4680115886391</v>
      </c>
      <c r="E463" s="599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6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598">
        <v>4680115880603</v>
      </c>
      <c r="E464" s="599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8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0</v>
      </c>
      <c r="Y464" s="592">
        <f t="shared" si="68"/>
        <v>0</v>
      </c>
      <c r="Z464" s="36" t="str">
        <f>IFERROR(IF(Y464=0,"",ROUNDUP(Y464/H464,0)*0.00902),"")</f>
        <v/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customHeight="1" x14ac:dyDescent="0.25">
      <c r="A465" s="54" t="s">
        <v>702</v>
      </c>
      <c r="B465" s="54" t="s">
        <v>704</v>
      </c>
      <c r="C465" s="31">
        <v>4301012035</v>
      </c>
      <c r="D465" s="598">
        <v>4680115880603</v>
      </c>
      <c r="E465" s="599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7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customHeight="1" x14ac:dyDescent="0.25">
      <c r="A466" s="54" t="s">
        <v>705</v>
      </c>
      <c r="B466" s="54" t="s">
        <v>706</v>
      </c>
      <c r="C466" s="31">
        <v>4301012036</v>
      </c>
      <c r="D466" s="598">
        <v>4680115882782</v>
      </c>
      <c r="E466" s="599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9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customHeight="1" x14ac:dyDescent="0.25">
      <c r="A467" s="54" t="s">
        <v>707</v>
      </c>
      <c r="B467" s="54" t="s">
        <v>708</v>
      </c>
      <c r="C467" s="31">
        <v>4301012050</v>
      </c>
      <c r="D467" s="598">
        <v>4680115885479</v>
      </c>
      <c r="E467" s="599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customHeight="1" x14ac:dyDescent="0.25">
      <c r="A468" s="54" t="s">
        <v>709</v>
      </c>
      <c r="B468" s="54" t="s">
        <v>710</v>
      </c>
      <c r="C468" s="31">
        <v>4301011784</v>
      </c>
      <c r="D468" s="598">
        <v>4607091389982</v>
      </c>
      <c r="E468" s="599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4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709</v>
      </c>
      <c r="B469" s="54" t="s">
        <v>711</v>
      </c>
      <c r="C469" s="31">
        <v>4301012034</v>
      </c>
      <c r="D469" s="598">
        <v>4607091389982</v>
      </c>
      <c r="E469" s="599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3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1"/>
      <c r="B470" s="602"/>
      <c r="C470" s="602"/>
      <c r="D470" s="602"/>
      <c r="E470" s="602"/>
      <c r="F470" s="602"/>
      <c r="G470" s="602"/>
      <c r="H470" s="602"/>
      <c r="I470" s="602"/>
      <c r="J470" s="602"/>
      <c r="K470" s="602"/>
      <c r="L470" s="602"/>
      <c r="M470" s="602"/>
      <c r="N470" s="602"/>
      <c r="O470" s="603"/>
      <c r="P470" s="606" t="s">
        <v>71</v>
      </c>
      <c r="Q470" s="607"/>
      <c r="R470" s="607"/>
      <c r="S470" s="607"/>
      <c r="T470" s="607"/>
      <c r="U470" s="607"/>
      <c r="V470" s="608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224.00757575757575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225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2.6909999999999998</v>
      </c>
      <c r="AA470" s="594"/>
      <c r="AB470" s="594"/>
      <c r="AC470" s="594"/>
    </row>
    <row r="471" spans="1:68" x14ac:dyDescent="0.2">
      <c r="A471" s="602"/>
      <c r="B471" s="602"/>
      <c r="C471" s="602"/>
      <c r="D471" s="602"/>
      <c r="E471" s="602"/>
      <c r="F471" s="602"/>
      <c r="G471" s="602"/>
      <c r="H471" s="602"/>
      <c r="I471" s="602"/>
      <c r="J471" s="602"/>
      <c r="K471" s="602"/>
      <c r="L471" s="602"/>
      <c r="M471" s="602"/>
      <c r="N471" s="602"/>
      <c r="O471" s="603"/>
      <c r="P471" s="606" t="s">
        <v>71</v>
      </c>
      <c r="Q471" s="607"/>
      <c r="R471" s="607"/>
      <c r="S471" s="607"/>
      <c r="T471" s="607"/>
      <c r="U471" s="607"/>
      <c r="V471" s="608"/>
      <c r="W471" s="37" t="s">
        <v>69</v>
      </c>
      <c r="X471" s="593">
        <f>IFERROR(SUM(X457:X469),"0")</f>
        <v>1182.76</v>
      </c>
      <c r="Y471" s="593">
        <f>IFERROR(SUM(Y457:Y469),"0")</f>
        <v>1188</v>
      </c>
      <c r="Z471" s="37"/>
      <c r="AA471" s="594"/>
      <c r="AB471" s="594"/>
      <c r="AC471" s="594"/>
    </row>
    <row r="472" spans="1:68" ht="14.25" customHeight="1" x14ac:dyDescent="0.25">
      <c r="A472" s="609" t="s">
        <v>138</v>
      </c>
      <c r="B472" s="602"/>
      <c r="C472" s="602"/>
      <c r="D472" s="602"/>
      <c r="E472" s="602"/>
      <c r="F472" s="602"/>
      <c r="G472" s="602"/>
      <c r="H472" s="602"/>
      <c r="I472" s="602"/>
      <c r="J472" s="602"/>
      <c r="K472" s="602"/>
      <c r="L472" s="602"/>
      <c r="M472" s="602"/>
      <c r="N472" s="602"/>
      <c r="O472" s="602"/>
      <c r="P472" s="602"/>
      <c r="Q472" s="602"/>
      <c r="R472" s="602"/>
      <c r="S472" s="602"/>
      <c r="T472" s="602"/>
      <c r="U472" s="602"/>
      <c r="V472" s="602"/>
      <c r="W472" s="602"/>
      <c r="X472" s="602"/>
      <c r="Y472" s="602"/>
      <c r="Z472" s="602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598">
        <v>4607091388930</v>
      </c>
      <c r="E473" s="599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6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84.5</v>
      </c>
      <c r="Y473" s="592">
        <f>IFERROR(IF(X473="",0,CEILING((X473/$H473),1)*$H473),"")</f>
        <v>89.76</v>
      </c>
      <c r="Z473" s="36">
        <f>IFERROR(IF(Y473=0,"",ROUNDUP(Y473/H473,0)*0.01196),"")</f>
        <v>0.20332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90.261363636363626</v>
      </c>
      <c r="BN473" s="64">
        <f>IFERROR(Y473*I473/H473,"0")</f>
        <v>95.88</v>
      </c>
      <c r="BO473" s="64">
        <f>IFERROR(1/J473*(X473/H473),"0")</f>
        <v>0.15388257575757577</v>
      </c>
      <c r="BP473" s="64">
        <f>IFERROR(1/J473*(Y473/H473),"0")</f>
        <v>0.16346153846153846</v>
      </c>
    </row>
    <row r="474" spans="1:68" ht="16.5" customHeight="1" x14ac:dyDescent="0.25">
      <c r="A474" s="54" t="s">
        <v>715</v>
      </c>
      <c r="B474" s="54" t="s">
        <v>716</v>
      </c>
      <c r="C474" s="31">
        <v>4301020384</v>
      </c>
      <c r="D474" s="598">
        <v>4680115886407</v>
      </c>
      <c r="E474" s="599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9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598">
        <v>4680115880054</v>
      </c>
      <c r="E475" s="599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4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0</v>
      </c>
      <c r="Y475" s="592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x14ac:dyDescent="0.2">
      <c r="A476" s="601"/>
      <c r="B476" s="602"/>
      <c r="C476" s="602"/>
      <c r="D476" s="602"/>
      <c r="E476" s="602"/>
      <c r="F476" s="602"/>
      <c r="G476" s="602"/>
      <c r="H476" s="602"/>
      <c r="I476" s="602"/>
      <c r="J476" s="602"/>
      <c r="K476" s="602"/>
      <c r="L476" s="602"/>
      <c r="M476" s="602"/>
      <c r="N476" s="602"/>
      <c r="O476" s="603"/>
      <c r="P476" s="606" t="s">
        <v>71</v>
      </c>
      <c r="Q476" s="607"/>
      <c r="R476" s="607"/>
      <c r="S476" s="607"/>
      <c r="T476" s="607"/>
      <c r="U476" s="607"/>
      <c r="V476" s="608"/>
      <c r="W476" s="37" t="s">
        <v>72</v>
      </c>
      <c r="X476" s="593">
        <f>IFERROR(X473/H473,"0")+IFERROR(X474/H474,"0")+IFERROR(X475/H475,"0")</f>
        <v>16.003787878787879</v>
      </c>
      <c r="Y476" s="593">
        <f>IFERROR(Y473/H473,"0")+IFERROR(Y474/H474,"0")+IFERROR(Y475/H475,"0")</f>
        <v>17</v>
      </c>
      <c r="Z476" s="593">
        <f>IFERROR(IF(Z473="",0,Z473),"0")+IFERROR(IF(Z474="",0,Z474),"0")+IFERROR(IF(Z475="",0,Z475),"0")</f>
        <v>0.20332</v>
      </c>
      <c r="AA476" s="594"/>
      <c r="AB476" s="594"/>
      <c r="AC476" s="594"/>
    </row>
    <row r="477" spans="1:68" x14ac:dyDescent="0.2">
      <c r="A477" s="602"/>
      <c r="B477" s="602"/>
      <c r="C477" s="602"/>
      <c r="D477" s="602"/>
      <c r="E477" s="602"/>
      <c r="F477" s="602"/>
      <c r="G477" s="602"/>
      <c r="H477" s="602"/>
      <c r="I477" s="602"/>
      <c r="J477" s="602"/>
      <c r="K477" s="602"/>
      <c r="L477" s="602"/>
      <c r="M477" s="602"/>
      <c r="N477" s="602"/>
      <c r="O477" s="603"/>
      <c r="P477" s="606" t="s">
        <v>71</v>
      </c>
      <c r="Q477" s="607"/>
      <c r="R477" s="607"/>
      <c r="S477" s="607"/>
      <c r="T477" s="607"/>
      <c r="U477" s="607"/>
      <c r="V477" s="608"/>
      <c r="W477" s="37" t="s">
        <v>69</v>
      </c>
      <c r="X477" s="593">
        <f>IFERROR(SUM(X473:X475),"0")</f>
        <v>84.5</v>
      </c>
      <c r="Y477" s="593">
        <f>IFERROR(SUM(Y473:Y475),"0")</f>
        <v>89.76</v>
      </c>
      <c r="Z477" s="37"/>
      <c r="AA477" s="594"/>
      <c r="AB477" s="594"/>
      <c r="AC477" s="594"/>
    </row>
    <row r="478" spans="1:68" ht="14.25" customHeight="1" x14ac:dyDescent="0.25">
      <c r="A478" s="609" t="s">
        <v>63</v>
      </c>
      <c r="B478" s="602"/>
      <c r="C478" s="602"/>
      <c r="D478" s="602"/>
      <c r="E478" s="602"/>
      <c r="F478" s="602"/>
      <c r="G478" s="602"/>
      <c r="H478" s="602"/>
      <c r="I478" s="602"/>
      <c r="J478" s="602"/>
      <c r="K478" s="602"/>
      <c r="L478" s="602"/>
      <c r="M478" s="602"/>
      <c r="N478" s="602"/>
      <c r="O478" s="602"/>
      <c r="P478" s="602"/>
      <c r="Q478" s="602"/>
      <c r="R478" s="602"/>
      <c r="S478" s="602"/>
      <c r="T478" s="602"/>
      <c r="U478" s="602"/>
      <c r="V478" s="602"/>
      <c r="W478" s="602"/>
      <c r="X478" s="602"/>
      <c r="Y478" s="602"/>
      <c r="Z478" s="602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598">
        <v>4680115883116</v>
      </c>
      <c r="E479" s="599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70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422.4</v>
      </c>
      <c r="Y479" s="592">
        <f t="shared" ref="Y479:Y486" si="74">IFERROR(IF(X479="",0,CEILING((X479/$H479),1)*$H479),"")</f>
        <v>422.40000000000003</v>
      </c>
      <c r="Z479" s="36">
        <f>IFERROR(IF(Y479=0,"",ROUNDUP(Y479/H479,0)*0.01196),"")</f>
        <v>0.95679999999999998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451.19999999999993</v>
      </c>
      <c r="BN479" s="64">
        <f t="shared" ref="BN479:BN486" si="76">IFERROR(Y479*I479/H479,"0")</f>
        <v>451.20000000000005</v>
      </c>
      <c r="BO479" s="64">
        <f t="shared" ref="BO479:BO486" si="77">IFERROR(1/J479*(X479/H479),"0")</f>
        <v>0.76923076923076916</v>
      </c>
      <c r="BP479" s="64">
        <f t="shared" ref="BP479:BP486" si="78">IFERROR(1/J479*(Y479/H479),"0")</f>
        <v>0.76923076923076927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598">
        <v>4680115883093</v>
      </c>
      <c r="E480" s="599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380.16</v>
      </c>
      <c r="Y480" s="592">
        <f t="shared" si="74"/>
        <v>380.16</v>
      </c>
      <c r="Z480" s="36">
        <f>IFERROR(IF(Y480=0,"",ROUNDUP(Y480/H480,0)*0.01196),"")</f>
        <v>0.86112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406.08000000000004</v>
      </c>
      <c r="BN480" s="64">
        <f t="shared" si="76"/>
        <v>406.08000000000004</v>
      </c>
      <c r="BO480" s="64">
        <f t="shared" si="77"/>
        <v>0.69230769230769229</v>
      </c>
      <c r="BP480" s="64">
        <f t="shared" si="78"/>
        <v>0.69230769230769229</v>
      </c>
    </row>
    <row r="481" spans="1:68" ht="27" customHeight="1" x14ac:dyDescent="0.25">
      <c r="A481" s="54" t="s">
        <v>725</v>
      </c>
      <c r="B481" s="54" t="s">
        <v>726</v>
      </c>
      <c r="C481" s="31">
        <v>4301031353</v>
      </c>
      <c r="D481" s="598">
        <v>4680115883109</v>
      </c>
      <c r="E481" s="599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0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126.72</v>
      </c>
      <c r="Y481" s="592">
        <f t="shared" si="74"/>
        <v>126.72</v>
      </c>
      <c r="Z481" s="36">
        <f>IFERROR(IF(Y481=0,"",ROUNDUP(Y481/H481,0)*0.01196),"")</f>
        <v>0.28704000000000002</v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135.35999999999999</v>
      </c>
      <c r="BN481" s="64">
        <f t="shared" si="76"/>
        <v>135.35999999999999</v>
      </c>
      <c r="BO481" s="64">
        <f t="shared" si="77"/>
        <v>0.23076923076923078</v>
      </c>
      <c r="BP481" s="64">
        <f t="shared" si="78"/>
        <v>0.23076923076923078</v>
      </c>
    </row>
    <row r="482" spans="1:68" ht="27" customHeight="1" x14ac:dyDescent="0.25">
      <c r="A482" s="54" t="s">
        <v>728</v>
      </c>
      <c r="B482" s="54" t="s">
        <v>729</v>
      </c>
      <c r="C482" s="31">
        <v>4301031351</v>
      </c>
      <c r="D482" s="598">
        <v>4680115882072</v>
      </c>
      <c r="E482" s="599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8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customHeight="1" x14ac:dyDescent="0.25">
      <c r="A483" s="54" t="s">
        <v>728</v>
      </c>
      <c r="B483" s="54" t="s">
        <v>730</v>
      </c>
      <c r="C483" s="31">
        <v>4301031419</v>
      </c>
      <c r="D483" s="598">
        <v>4680115882072</v>
      </c>
      <c r="E483" s="599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6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customHeight="1" x14ac:dyDescent="0.25">
      <c r="A484" s="54" t="s">
        <v>731</v>
      </c>
      <c r="B484" s="54" t="s">
        <v>732</v>
      </c>
      <c r="C484" s="31">
        <v>4301031418</v>
      </c>
      <c r="D484" s="598">
        <v>4680115882102</v>
      </c>
      <c r="E484" s="599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1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customHeight="1" x14ac:dyDescent="0.25">
      <c r="A485" s="54" t="s">
        <v>733</v>
      </c>
      <c r="B485" s="54" t="s">
        <v>734</v>
      </c>
      <c r="C485" s="31">
        <v>4301031384</v>
      </c>
      <c r="D485" s="598">
        <v>4680115882096</v>
      </c>
      <c r="E485" s="599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6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customHeight="1" x14ac:dyDescent="0.25">
      <c r="A486" s="54" t="s">
        <v>733</v>
      </c>
      <c r="B486" s="54" t="s">
        <v>735</v>
      </c>
      <c r="C486" s="31">
        <v>4301031417</v>
      </c>
      <c r="D486" s="598">
        <v>4680115882096</v>
      </c>
      <c r="E486" s="599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1"/>
      <c r="B487" s="602"/>
      <c r="C487" s="602"/>
      <c r="D487" s="602"/>
      <c r="E487" s="602"/>
      <c r="F487" s="602"/>
      <c r="G487" s="602"/>
      <c r="H487" s="602"/>
      <c r="I487" s="602"/>
      <c r="J487" s="602"/>
      <c r="K487" s="602"/>
      <c r="L487" s="602"/>
      <c r="M487" s="602"/>
      <c r="N487" s="602"/>
      <c r="O487" s="603"/>
      <c r="P487" s="606" t="s">
        <v>71</v>
      </c>
      <c r="Q487" s="607"/>
      <c r="R487" s="607"/>
      <c r="S487" s="607"/>
      <c r="T487" s="607"/>
      <c r="U487" s="607"/>
      <c r="V487" s="608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176</v>
      </c>
      <c r="Y487" s="593">
        <f>IFERROR(Y479/H479,"0")+IFERROR(Y480/H480,"0")+IFERROR(Y481/H481,"0")+IFERROR(Y482/H482,"0")+IFERROR(Y483/H483,"0")+IFERROR(Y484/H484,"0")+IFERROR(Y485/H485,"0")+IFERROR(Y486/H486,"0")</f>
        <v>176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2.1049600000000002</v>
      </c>
      <c r="AA487" s="594"/>
      <c r="AB487" s="594"/>
      <c r="AC487" s="594"/>
    </row>
    <row r="488" spans="1:68" x14ac:dyDescent="0.2">
      <c r="A488" s="602"/>
      <c r="B488" s="602"/>
      <c r="C488" s="602"/>
      <c r="D488" s="602"/>
      <c r="E488" s="602"/>
      <c r="F488" s="602"/>
      <c r="G488" s="602"/>
      <c r="H488" s="602"/>
      <c r="I488" s="602"/>
      <c r="J488" s="602"/>
      <c r="K488" s="602"/>
      <c r="L488" s="602"/>
      <c r="M488" s="602"/>
      <c r="N488" s="602"/>
      <c r="O488" s="603"/>
      <c r="P488" s="606" t="s">
        <v>71</v>
      </c>
      <c r="Q488" s="607"/>
      <c r="R488" s="607"/>
      <c r="S488" s="607"/>
      <c r="T488" s="607"/>
      <c r="U488" s="607"/>
      <c r="V488" s="608"/>
      <c r="W488" s="37" t="s">
        <v>69</v>
      </c>
      <c r="X488" s="593">
        <f>IFERROR(SUM(X479:X486),"0")</f>
        <v>929.28</v>
      </c>
      <c r="Y488" s="593">
        <f>IFERROR(SUM(Y479:Y486),"0")</f>
        <v>929.28000000000009</v>
      </c>
      <c r="Z488" s="37"/>
      <c r="AA488" s="594"/>
      <c r="AB488" s="594"/>
      <c r="AC488" s="594"/>
    </row>
    <row r="489" spans="1:68" ht="14.25" customHeight="1" x14ac:dyDescent="0.25">
      <c r="A489" s="609" t="s">
        <v>73</v>
      </c>
      <c r="B489" s="602"/>
      <c r="C489" s="602"/>
      <c r="D489" s="602"/>
      <c r="E489" s="602"/>
      <c r="F489" s="602"/>
      <c r="G489" s="602"/>
      <c r="H489" s="602"/>
      <c r="I489" s="602"/>
      <c r="J489" s="602"/>
      <c r="K489" s="602"/>
      <c r="L489" s="602"/>
      <c r="M489" s="602"/>
      <c r="N489" s="602"/>
      <c r="O489" s="602"/>
      <c r="P489" s="602"/>
      <c r="Q489" s="602"/>
      <c r="R489" s="602"/>
      <c r="S489" s="602"/>
      <c r="T489" s="602"/>
      <c r="U489" s="602"/>
      <c r="V489" s="602"/>
      <c r="W489" s="602"/>
      <c r="X489" s="602"/>
      <c r="Y489" s="602"/>
      <c r="Z489" s="602"/>
      <c r="AA489" s="587"/>
      <c r="AB489" s="587"/>
      <c r="AC489" s="587"/>
    </row>
    <row r="490" spans="1:68" ht="16.5" customHeight="1" x14ac:dyDescent="0.25">
      <c r="A490" s="54" t="s">
        <v>736</v>
      </c>
      <c r="B490" s="54" t="s">
        <v>737</v>
      </c>
      <c r="C490" s="31">
        <v>4301051232</v>
      </c>
      <c r="D490" s="598">
        <v>4607091383409</v>
      </c>
      <c r="E490" s="599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5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customHeight="1" x14ac:dyDescent="0.25">
      <c r="A491" s="54" t="s">
        <v>739</v>
      </c>
      <c r="B491" s="54" t="s">
        <v>740</v>
      </c>
      <c r="C491" s="31">
        <v>4301051233</v>
      </c>
      <c r="D491" s="598">
        <v>4607091383416</v>
      </c>
      <c r="E491" s="599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7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742</v>
      </c>
      <c r="B492" s="54" t="s">
        <v>743</v>
      </c>
      <c r="C492" s="31">
        <v>4301051064</v>
      </c>
      <c r="D492" s="598">
        <v>4680115883536</v>
      </c>
      <c r="E492" s="599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1"/>
      <c r="B493" s="602"/>
      <c r="C493" s="602"/>
      <c r="D493" s="602"/>
      <c r="E493" s="602"/>
      <c r="F493" s="602"/>
      <c r="G493" s="602"/>
      <c r="H493" s="602"/>
      <c r="I493" s="602"/>
      <c r="J493" s="602"/>
      <c r="K493" s="602"/>
      <c r="L493" s="602"/>
      <c r="M493" s="602"/>
      <c r="N493" s="602"/>
      <c r="O493" s="603"/>
      <c r="P493" s="606" t="s">
        <v>71</v>
      </c>
      <c r="Q493" s="607"/>
      <c r="R493" s="607"/>
      <c r="S493" s="607"/>
      <c r="T493" s="607"/>
      <c r="U493" s="607"/>
      <c r="V493" s="608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x14ac:dyDescent="0.2">
      <c r="A494" s="602"/>
      <c r="B494" s="602"/>
      <c r="C494" s="602"/>
      <c r="D494" s="602"/>
      <c r="E494" s="602"/>
      <c r="F494" s="602"/>
      <c r="G494" s="602"/>
      <c r="H494" s="602"/>
      <c r="I494" s="602"/>
      <c r="J494" s="602"/>
      <c r="K494" s="602"/>
      <c r="L494" s="602"/>
      <c r="M494" s="602"/>
      <c r="N494" s="602"/>
      <c r="O494" s="603"/>
      <c r="P494" s="606" t="s">
        <v>71</v>
      </c>
      <c r="Q494" s="607"/>
      <c r="R494" s="607"/>
      <c r="S494" s="607"/>
      <c r="T494" s="607"/>
      <c r="U494" s="607"/>
      <c r="V494" s="608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customHeight="1" x14ac:dyDescent="0.25">
      <c r="A495" s="609" t="s">
        <v>173</v>
      </c>
      <c r="B495" s="602"/>
      <c r="C495" s="602"/>
      <c r="D495" s="602"/>
      <c r="E495" s="602"/>
      <c r="F495" s="602"/>
      <c r="G495" s="602"/>
      <c r="H495" s="602"/>
      <c r="I495" s="602"/>
      <c r="J495" s="602"/>
      <c r="K495" s="602"/>
      <c r="L495" s="602"/>
      <c r="M495" s="602"/>
      <c r="N495" s="602"/>
      <c r="O495" s="602"/>
      <c r="P495" s="602"/>
      <c r="Q495" s="602"/>
      <c r="R495" s="602"/>
      <c r="S495" s="602"/>
      <c r="T495" s="602"/>
      <c r="U495" s="602"/>
      <c r="V495" s="602"/>
      <c r="W495" s="602"/>
      <c r="X495" s="602"/>
      <c r="Y495" s="602"/>
      <c r="Z495" s="602"/>
      <c r="AA495" s="587"/>
      <c r="AB495" s="587"/>
      <c r="AC495" s="587"/>
    </row>
    <row r="496" spans="1:68" ht="27" customHeight="1" x14ac:dyDescent="0.25">
      <c r="A496" s="54" t="s">
        <v>745</v>
      </c>
      <c r="B496" s="54" t="s">
        <v>746</v>
      </c>
      <c r="C496" s="31">
        <v>4301060450</v>
      </c>
      <c r="D496" s="598">
        <v>4680115885035</v>
      </c>
      <c r="E496" s="599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6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601"/>
      <c r="B497" s="602"/>
      <c r="C497" s="602"/>
      <c r="D497" s="602"/>
      <c r="E497" s="602"/>
      <c r="F497" s="602"/>
      <c r="G497" s="602"/>
      <c r="H497" s="602"/>
      <c r="I497" s="602"/>
      <c r="J497" s="602"/>
      <c r="K497" s="602"/>
      <c r="L497" s="602"/>
      <c r="M497" s="602"/>
      <c r="N497" s="602"/>
      <c r="O497" s="603"/>
      <c r="P497" s="606" t="s">
        <v>71</v>
      </c>
      <c r="Q497" s="607"/>
      <c r="R497" s="607"/>
      <c r="S497" s="607"/>
      <c r="T497" s="607"/>
      <c r="U497" s="607"/>
      <c r="V497" s="608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x14ac:dyDescent="0.2">
      <c r="A498" s="602"/>
      <c r="B498" s="602"/>
      <c r="C498" s="602"/>
      <c r="D498" s="602"/>
      <c r="E498" s="602"/>
      <c r="F498" s="602"/>
      <c r="G498" s="602"/>
      <c r="H498" s="602"/>
      <c r="I498" s="602"/>
      <c r="J498" s="602"/>
      <c r="K498" s="602"/>
      <c r="L498" s="602"/>
      <c r="M498" s="602"/>
      <c r="N498" s="602"/>
      <c r="O498" s="603"/>
      <c r="P498" s="606" t="s">
        <v>71</v>
      </c>
      <c r="Q498" s="607"/>
      <c r="R498" s="607"/>
      <c r="S498" s="607"/>
      <c r="T498" s="607"/>
      <c r="U498" s="607"/>
      <c r="V498" s="608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customHeight="1" x14ac:dyDescent="0.2">
      <c r="A499" s="614" t="s">
        <v>748</v>
      </c>
      <c r="B499" s="615"/>
      <c r="C499" s="615"/>
      <c r="D499" s="615"/>
      <c r="E499" s="615"/>
      <c r="F499" s="615"/>
      <c r="G499" s="615"/>
      <c r="H499" s="615"/>
      <c r="I499" s="615"/>
      <c r="J499" s="615"/>
      <c r="K499" s="615"/>
      <c r="L499" s="615"/>
      <c r="M499" s="615"/>
      <c r="N499" s="615"/>
      <c r="O499" s="615"/>
      <c r="P499" s="615"/>
      <c r="Q499" s="615"/>
      <c r="R499" s="615"/>
      <c r="S499" s="615"/>
      <c r="T499" s="615"/>
      <c r="U499" s="615"/>
      <c r="V499" s="615"/>
      <c r="W499" s="615"/>
      <c r="X499" s="615"/>
      <c r="Y499" s="615"/>
      <c r="Z499" s="615"/>
      <c r="AA499" s="48"/>
      <c r="AB499" s="48"/>
      <c r="AC499" s="48"/>
    </row>
    <row r="500" spans="1:68" ht="16.5" customHeight="1" x14ac:dyDescent="0.25">
      <c r="A500" s="605" t="s">
        <v>748</v>
      </c>
      <c r="B500" s="602"/>
      <c r="C500" s="602"/>
      <c r="D500" s="602"/>
      <c r="E500" s="602"/>
      <c r="F500" s="602"/>
      <c r="G500" s="602"/>
      <c r="H500" s="602"/>
      <c r="I500" s="602"/>
      <c r="J500" s="602"/>
      <c r="K500" s="602"/>
      <c r="L500" s="602"/>
      <c r="M500" s="602"/>
      <c r="N500" s="602"/>
      <c r="O500" s="602"/>
      <c r="P500" s="602"/>
      <c r="Q500" s="602"/>
      <c r="R500" s="602"/>
      <c r="S500" s="602"/>
      <c r="T500" s="602"/>
      <c r="U500" s="602"/>
      <c r="V500" s="602"/>
      <c r="W500" s="602"/>
      <c r="X500" s="602"/>
      <c r="Y500" s="602"/>
      <c r="Z500" s="602"/>
      <c r="AA500" s="586"/>
      <c r="AB500" s="586"/>
      <c r="AC500" s="586"/>
    </row>
    <row r="501" spans="1:68" ht="14.25" customHeight="1" x14ac:dyDescent="0.25">
      <c r="A501" s="609" t="s">
        <v>101</v>
      </c>
      <c r="B501" s="602"/>
      <c r="C501" s="602"/>
      <c r="D501" s="602"/>
      <c r="E501" s="602"/>
      <c r="F501" s="602"/>
      <c r="G501" s="602"/>
      <c r="H501" s="602"/>
      <c r="I501" s="602"/>
      <c r="J501" s="602"/>
      <c r="K501" s="602"/>
      <c r="L501" s="602"/>
      <c r="M501" s="602"/>
      <c r="N501" s="602"/>
      <c r="O501" s="602"/>
      <c r="P501" s="602"/>
      <c r="Q501" s="602"/>
      <c r="R501" s="602"/>
      <c r="S501" s="602"/>
      <c r="T501" s="602"/>
      <c r="U501" s="602"/>
      <c r="V501" s="602"/>
      <c r="W501" s="602"/>
      <c r="X501" s="602"/>
      <c r="Y501" s="602"/>
      <c r="Z501" s="602"/>
      <c r="AA501" s="587"/>
      <c r="AB501" s="587"/>
      <c r="AC501" s="587"/>
    </row>
    <row r="502" spans="1:68" ht="27" customHeight="1" x14ac:dyDescent="0.25">
      <c r="A502" s="54" t="s">
        <v>749</v>
      </c>
      <c r="B502" s="54" t="s">
        <v>750</v>
      </c>
      <c r="C502" s="31">
        <v>4301011763</v>
      </c>
      <c r="D502" s="598">
        <v>4640242181011</v>
      </c>
      <c r="E502" s="599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73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753</v>
      </c>
      <c r="B503" s="54" t="s">
        <v>754</v>
      </c>
      <c r="C503" s="31">
        <v>4301011585</v>
      </c>
      <c r="D503" s="598">
        <v>4640242180441</v>
      </c>
      <c r="E503" s="599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7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757</v>
      </c>
      <c r="B504" s="54" t="s">
        <v>758</v>
      </c>
      <c r="C504" s="31">
        <v>4301011584</v>
      </c>
      <c r="D504" s="598">
        <v>4640242180564</v>
      </c>
      <c r="E504" s="599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793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01"/>
      <c r="B505" s="602"/>
      <c r="C505" s="602"/>
      <c r="D505" s="602"/>
      <c r="E505" s="602"/>
      <c r="F505" s="602"/>
      <c r="G505" s="602"/>
      <c r="H505" s="602"/>
      <c r="I505" s="602"/>
      <c r="J505" s="602"/>
      <c r="K505" s="602"/>
      <c r="L505" s="602"/>
      <c r="M505" s="602"/>
      <c r="N505" s="602"/>
      <c r="O505" s="603"/>
      <c r="P505" s="606" t="s">
        <v>71</v>
      </c>
      <c r="Q505" s="607"/>
      <c r="R505" s="607"/>
      <c r="S505" s="607"/>
      <c r="T505" s="607"/>
      <c r="U505" s="607"/>
      <c r="V505" s="608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x14ac:dyDescent="0.2">
      <c r="A506" s="602"/>
      <c r="B506" s="602"/>
      <c r="C506" s="602"/>
      <c r="D506" s="602"/>
      <c r="E506" s="602"/>
      <c r="F506" s="602"/>
      <c r="G506" s="602"/>
      <c r="H506" s="602"/>
      <c r="I506" s="602"/>
      <c r="J506" s="602"/>
      <c r="K506" s="602"/>
      <c r="L506" s="602"/>
      <c r="M506" s="602"/>
      <c r="N506" s="602"/>
      <c r="O506" s="603"/>
      <c r="P506" s="606" t="s">
        <v>71</v>
      </c>
      <c r="Q506" s="607"/>
      <c r="R506" s="607"/>
      <c r="S506" s="607"/>
      <c r="T506" s="607"/>
      <c r="U506" s="607"/>
      <c r="V506" s="608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customHeight="1" x14ac:dyDescent="0.25">
      <c r="A507" s="609" t="s">
        <v>138</v>
      </c>
      <c r="B507" s="602"/>
      <c r="C507" s="602"/>
      <c r="D507" s="602"/>
      <c r="E507" s="602"/>
      <c r="F507" s="602"/>
      <c r="G507" s="602"/>
      <c r="H507" s="602"/>
      <c r="I507" s="602"/>
      <c r="J507" s="602"/>
      <c r="K507" s="602"/>
      <c r="L507" s="602"/>
      <c r="M507" s="602"/>
      <c r="N507" s="602"/>
      <c r="O507" s="602"/>
      <c r="P507" s="602"/>
      <c r="Q507" s="602"/>
      <c r="R507" s="602"/>
      <c r="S507" s="602"/>
      <c r="T507" s="602"/>
      <c r="U507" s="602"/>
      <c r="V507" s="602"/>
      <c r="W507" s="602"/>
      <c r="X507" s="602"/>
      <c r="Y507" s="602"/>
      <c r="Z507" s="602"/>
      <c r="AA507" s="587"/>
      <c r="AB507" s="587"/>
      <c r="AC507" s="587"/>
    </row>
    <row r="508" spans="1:68" ht="27" customHeight="1" x14ac:dyDescent="0.25">
      <c r="A508" s="54" t="s">
        <v>761</v>
      </c>
      <c r="B508" s="54" t="s">
        <v>762</v>
      </c>
      <c r="C508" s="31">
        <v>4301020269</v>
      </c>
      <c r="D508" s="598">
        <v>4640242180519</v>
      </c>
      <c r="E508" s="599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87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761</v>
      </c>
      <c r="B509" s="54" t="s">
        <v>765</v>
      </c>
      <c r="C509" s="31">
        <v>4301020400</v>
      </c>
      <c r="D509" s="598">
        <v>4640242180519</v>
      </c>
      <c r="E509" s="599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896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768</v>
      </c>
      <c r="B510" s="54" t="s">
        <v>769</v>
      </c>
      <c r="C510" s="31">
        <v>4301020260</v>
      </c>
      <c r="D510" s="598">
        <v>4640242180526</v>
      </c>
      <c r="E510" s="599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771</v>
      </c>
      <c r="B511" s="54" t="s">
        <v>772</v>
      </c>
      <c r="C511" s="31">
        <v>4301020295</v>
      </c>
      <c r="D511" s="598">
        <v>4640242181363</v>
      </c>
      <c r="E511" s="599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83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601"/>
      <c r="B512" s="602"/>
      <c r="C512" s="602"/>
      <c r="D512" s="602"/>
      <c r="E512" s="602"/>
      <c r="F512" s="602"/>
      <c r="G512" s="602"/>
      <c r="H512" s="602"/>
      <c r="I512" s="602"/>
      <c r="J512" s="602"/>
      <c r="K512" s="602"/>
      <c r="L512" s="602"/>
      <c r="M512" s="602"/>
      <c r="N512" s="602"/>
      <c r="O512" s="603"/>
      <c r="P512" s="606" t="s">
        <v>71</v>
      </c>
      <c r="Q512" s="607"/>
      <c r="R512" s="607"/>
      <c r="S512" s="607"/>
      <c r="T512" s="607"/>
      <c r="U512" s="607"/>
      <c r="V512" s="608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x14ac:dyDescent="0.2">
      <c r="A513" s="602"/>
      <c r="B513" s="602"/>
      <c r="C513" s="602"/>
      <c r="D513" s="602"/>
      <c r="E513" s="602"/>
      <c r="F513" s="602"/>
      <c r="G513" s="602"/>
      <c r="H513" s="602"/>
      <c r="I513" s="602"/>
      <c r="J513" s="602"/>
      <c r="K513" s="602"/>
      <c r="L513" s="602"/>
      <c r="M513" s="602"/>
      <c r="N513" s="602"/>
      <c r="O513" s="603"/>
      <c r="P513" s="606" t="s">
        <v>71</v>
      </c>
      <c r="Q513" s="607"/>
      <c r="R513" s="607"/>
      <c r="S513" s="607"/>
      <c r="T513" s="607"/>
      <c r="U513" s="607"/>
      <c r="V513" s="608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customHeight="1" x14ac:dyDescent="0.25">
      <c r="A514" s="609" t="s">
        <v>63</v>
      </c>
      <c r="B514" s="602"/>
      <c r="C514" s="602"/>
      <c r="D514" s="602"/>
      <c r="E514" s="602"/>
      <c r="F514" s="602"/>
      <c r="G514" s="602"/>
      <c r="H514" s="602"/>
      <c r="I514" s="602"/>
      <c r="J514" s="602"/>
      <c r="K514" s="602"/>
      <c r="L514" s="602"/>
      <c r="M514" s="602"/>
      <c r="N514" s="602"/>
      <c r="O514" s="602"/>
      <c r="P514" s="602"/>
      <c r="Q514" s="602"/>
      <c r="R514" s="602"/>
      <c r="S514" s="602"/>
      <c r="T514" s="602"/>
      <c r="U514" s="602"/>
      <c r="V514" s="602"/>
      <c r="W514" s="602"/>
      <c r="X514" s="602"/>
      <c r="Y514" s="602"/>
      <c r="Z514" s="602"/>
      <c r="AA514" s="587"/>
      <c r="AB514" s="587"/>
      <c r="AC514" s="587"/>
    </row>
    <row r="515" spans="1:68" ht="27" customHeight="1" x14ac:dyDescent="0.25">
      <c r="A515" s="54" t="s">
        <v>775</v>
      </c>
      <c r="B515" s="54" t="s">
        <v>776</v>
      </c>
      <c r="C515" s="31">
        <v>4301031280</v>
      </c>
      <c r="D515" s="598">
        <v>4640242180816</v>
      </c>
      <c r="E515" s="599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07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779</v>
      </c>
      <c r="B516" s="54" t="s">
        <v>780</v>
      </c>
      <c r="C516" s="31">
        <v>4301031244</v>
      </c>
      <c r="D516" s="598">
        <v>4640242180595</v>
      </c>
      <c r="E516" s="599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77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x14ac:dyDescent="0.2">
      <c r="A517" s="601"/>
      <c r="B517" s="602"/>
      <c r="C517" s="602"/>
      <c r="D517" s="602"/>
      <c r="E517" s="602"/>
      <c r="F517" s="602"/>
      <c r="G517" s="602"/>
      <c r="H517" s="602"/>
      <c r="I517" s="602"/>
      <c r="J517" s="602"/>
      <c r="K517" s="602"/>
      <c r="L517" s="602"/>
      <c r="M517" s="602"/>
      <c r="N517" s="602"/>
      <c r="O517" s="603"/>
      <c r="P517" s="606" t="s">
        <v>71</v>
      </c>
      <c r="Q517" s="607"/>
      <c r="R517" s="607"/>
      <c r="S517" s="607"/>
      <c r="T517" s="607"/>
      <c r="U517" s="607"/>
      <c r="V517" s="608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x14ac:dyDescent="0.2">
      <c r="A518" s="602"/>
      <c r="B518" s="602"/>
      <c r="C518" s="602"/>
      <c r="D518" s="602"/>
      <c r="E518" s="602"/>
      <c r="F518" s="602"/>
      <c r="G518" s="602"/>
      <c r="H518" s="602"/>
      <c r="I518" s="602"/>
      <c r="J518" s="602"/>
      <c r="K518" s="602"/>
      <c r="L518" s="602"/>
      <c r="M518" s="602"/>
      <c r="N518" s="602"/>
      <c r="O518" s="603"/>
      <c r="P518" s="606" t="s">
        <v>71</v>
      </c>
      <c r="Q518" s="607"/>
      <c r="R518" s="607"/>
      <c r="S518" s="607"/>
      <c r="T518" s="607"/>
      <c r="U518" s="607"/>
      <c r="V518" s="608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customHeight="1" x14ac:dyDescent="0.25">
      <c r="A519" s="609" t="s">
        <v>73</v>
      </c>
      <c r="B519" s="602"/>
      <c r="C519" s="602"/>
      <c r="D519" s="602"/>
      <c r="E519" s="602"/>
      <c r="F519" s="602"/>
      <c r="G519" s="602"/>
      <c r="H519" s="602"/>
      <c r="I519" s="602"/>
      <c r="J519" s="602"/>
      <c r="K519" s="602"/>
      <c r="L519" s="602"/>
      <c r="M519" s="602"/>
      <c r="N519" s="602"/>
      <c r="O519" s="602"/>
      <c r="P519" s="602"/>
      <c r="Q519" s="602"/>
      <c r="R519" s="602"/>
      <c r="S519" s="602"/>
      <c r="T519" s="602"/>
      <c r="U519" s="602"/>
      <c r="V519" s="602"/>
      <c r="W519" s="602"/>
      <c r="X519" s="602"/>
      <c r="Y519" s="602"/>
      <c r="Z519" s="602"/>
      <c r="AA519" s="587"/>
      <c r="AB519" s="587"/>
      <c r="AC519" s="587"/>
    </row>
    <row r="520" spans="1:68" ht="27" customHeight="1" x14ac:dyDescent="0.25">
      <c r="A520" s="54" t="s">
        <v>783</v>
      </c>
      <c r="B520" s="54" t="s">
        <v>784</v>
      </c>
      <c r="C520" s="31">
        <v>4301052046</v>
      </c>
      <c r="D520" s="598">
        <v>4640242180533</v>
      </c>
      <c r="E520" s="599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19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customHeight="1" x14ac:dyDescent="0.25">
      <c r="A521" s="54" t="s">
        <v>783</v>
      </c>
      <c r="B521" s="54" t="s">
        <v>787</v>
      </c>
      <c r="C521" s="31">
        <v>4301051887</v>
      </c>
      <c r="D521" s="598">
        <v>4640242180533</v>
      </c>
      <c r="E521" s="599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6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x14ac:dyDescent="0.2">
      <c r="A522" s="601"/>
      <c r="B522" s="602"/>
      <c r="C522" s="602"/>
      <c r="D522" s="602"/>
      <c r="E522" s="602"/>
      <c r="F522" s="602"/>
      <c r="G522" s="602"/>
      <c r="H522" s="602"/>
      <c r="I522" s="602"/>
      <c r="J522" s="602"/>
      <c r="K522" s="602"/>
      <c r="L522" s="602"/>
      <c r="M522" s="602"/>
      <c r="N522" s="602"/>
      <c r="O522" s="603"/>
      <c r="P522" s="606" t="s">
        <v>71</v>
      </c>
      <c r="Q522" s="607"/>
      <c r="R522" s="607"/>
      <c r="S522" s="607"/>
      <c r="T522" s="607"/>
      <c r="U522" s="607"/>
      <c r="V522" s="608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x14ac:dyDescent="0.2">
      <c r="A523" s="602"/>
      <c r="B523" s="602"/>
      <c r="C523" s="602"/>
      <c r="D523" s="602"/>
      <c r="E523" s="602"/>
      <c r="F523" s="602"/>
      <c r="G523" s="602"/>
      <c r="H523" s="602"/>
      <c r="I523" s="602"/>
      <c r="J523" s="602"/>
      <c r="K523" s="602"/>
      <c r="L523" s="602"/>
      <c r="M523" s="602"/>
      <c r="N523" s="602"/>
      <c r="O523" s="603"/>
      <c r="P523" s="606" t="s">
        <v>71</v>
      </c>
      <c r="Q523" s="607"/>
      <c r="R523" s="607"/>
      <c r="S523" s="607"/>
      <c r="T523" s="607"/>
      <c r="U523" s="607"/>
      <c r="V523" s="608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customHeight="1" x14ac:dyDescent="0.25">
      <c r="A524" s="609" t="s">
        <v>173</v>
      </c>
      <c r="B524" s="602"/>
      <c r="C524" s="602"/>
      <c r="D524" s="602"/>
      <c r="E524" s="602"/>
      <c r="F524" s="602"/>
      <c r="G524" s="602"/>
      <c r="H524" s="602"/>
      <c r="I524" s="602"/>
      <c r="J524" s="602"/>
      <c r="K524" s="602"/>
      <c r="L524" s="602"/>
      <c r="M524" s="602"/>
      <c r="N524" s="602"/>
      <c r="O524" s="602"/>
      <c r="P524" s="602"/>
      <c r="Q524" s="602"/>
      <c r="R524" s="602"/>
      <c r="S524" s="602"/>
      <c r="T524" s="602"/>
      <c r="U524" s="602"/>
      <c r="V524" s="602"/>
      <c r="W524" s="602"/>
      <c r="X524" s="602"/>
      <c r="Y524" s="602"/>
      <c r="Z524" s="602"/>
      <c r="AA524" s="587"/>
      <c r="AB524" s="587"/>
      <c r="AC524" s="587"/>
    </row>
    <row r="525" spans="1:68" ht="27" customHeight="1" x14ac:dyDescent="0.25">
      <c r="A525" s="54" t="s">
        <v>788</v>
      </c>
      <c r="B525" s="54" t="s">
        <v>789</v>
      </c>
      <c r="C525" s="31">
        <v>4301060485</v>
      </c>
      <c r="D525" s="598">
        <v>4640242180120</v>
      </c>
      <c r="E525" s="599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45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customHeight="1" x14ac:dyDescent="0.25">
      <c r="A526" s="54" t="s">
        <v>788</v>
      </c>
      <c r="B526" s="54" t="s">
        <v>792</v>
      </c>
      <c r="C526" s="31">
        <v>4301060496</v>
      </c>
      <c r="D526" s="598">
        <v>4640242180120</v>
      </c>
      <c r="E526" s="599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5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customHeight="1" x14ac:dyDescent="0.25">
      <c r="A527" s="54" t="s">
        <v>794</v>
      </c>
      <c r="B527" s="54" t="s">
        <v>795</v>
      </c>
      <c r="C527" s="31">
        <v>4301060486</v>
      </c>
      <c r="D527" s="598">
        <v>4640242180137</v>
      </c>
      <c r="E527" s="599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72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customHeight="1" x14ac:dyDescent="0.25">
      <c r="A528" s="54" t="s">
        <v>794</v>
      </c>
      <c r="B528" s="54" t="s">
        <v>798</v>
      </c>
      <c r="C528" s="31">
        <v>4301060498</v>
      </c>
      <c r="D528" s="598">
        <v>4640242180137</v>
      </c>
      <c r="E528" s="599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x14ac:dyDescent="0.2">
      <c r="A529" s="601"/>
      <c r="B529" s="602"/>
      <c r="C529" s="602"/>
      <c r="D529" s="602"/>
      <c r="E529" s="602"/>
      <c r="F529" s="602"/>
      <c r="G529" s="602"/>
      <c r="H529" s="602"/>
      <c r="I529" s="602"/>
      <c r="J529" s="602"/>
      <c r="K529" s="602"/>
      <c r="L529" s="602"/>
      <c r="M529" s="602"/>
      <c r="N529" s="602"/>
      <c r="O529" s="603"/>
      <c r="P529" s="606" t="s">
        <v>71</v>
      </c>
      <c r="Q529" s="607"/>
      <c r="R529" s="607"/>
      <c r="S529" s="607"/>
      <c r="T529" s="607"/>
      <c r="U529" s="607"/>
      <c r="V529" s="608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x14ac:dyDescent="0.2">
      <c r="A530" s="602"/>
      <c r="B530" s="602"/>
      <c r="C530" s="602"/>
      <c r="D530" s="602"/>
      <c r="E530" s="602"/>
      <c r="F530" s="602"/>
      <c r="G530" s="602"/>
      <c r="H530" s="602"/>
      <c r="I530" s="602"/>
      <c r="J530" s="602"/>
      <c r="K530" s="602"/>
      <c r="L530" s="602"/>
      <c r="M530" s="602"/>
      <c r="N530" s="602"/>
      <c r="O530" s="603"/>
      <c r="P530" s="606" t="s">
        <v>71</v>
      </c>
      <c r="Q530" s="607"/>
      <c r="R530" s="607"/>
      <c r="S530" s="607"/>
      <c r="T530" s="607"/>
      <c r="U530" s="607"/>
      <c r="V530" s="608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customHeight="1" x14ac:dyDescent="0.25">
      <c r="A531" s="605" t="s">
        <v>800</v>
      </c>
      <c r="B531" s="602"/>
      <c r="C531" s="602"/>
      <c r="D531" s="602"/>
      <c r="E531" s="602"/>
      <c r="F531" s="602"/>
      <c r="G531" s="602"/>
      <c r="H531" s="602"/>
      <c r="I531" s="602"/>
      <c r="J531" s="602"/>
      <c r="K531" s="602"/>
      <c r="L531" s="602"/>
      <c r="M531" s="602"/>
      <c r="N531" s="602"/>
      <c r="O531" s="602"/>
      <c r="P531" s="602"/>
      <c r="Q531" s="602"/>
      <c r="R531" s="602"/>
      <c r="S531" s="602"/>
      <c r="T531" s="602"/>
      <c r="U531" s="602"/>
      <c r="V531" s="602"/>
      <c r="W531" s="602"/>
      <c r="X531" s="602"/>
      <c r="Y531" s="602"/>
      <c r="Z531" s="602"/>
      <c r="AA531" s="586"/>
      <c r="AB531" s="586"/>
      <c r="AC531" s="586"/>
    </row>
    <row r="532" spans="1:68" ht="14.25" customHeight="1" x14ac:dyDescent="0.25">
      <c r="A532" s="609" t="s">
        <v>138</v>
      </c>
      <c r="B532" s="602"/>
      <c r="C532" s="602"/>
      <c r="D532" s="602"/>
      <c r="E532" s="602"/>
      <c r="F532" s="602"/>
      <c r="G532" s="602"/>
      <c r="H532" s="602"/>
      <c r="I532" s="602"/>
      <c r="J532" s="602"/>
      <c r="K532" s="602"/>
      <c r="L532" s="602"/>
      <c r="M532" s="602"/>
      <c r="N532" s="602"/>
      <c r="O532" s="602"/>
      <c r="P532" s="602"/>
      <c r="Q532" s="602"/>
      <c r="R532" s="602"/>
      <c r="S532" s="602"/>
      <c r="T532" s="602"/>
      <c r="U532" s="602"/>
      <c r="V532" s="602"/>
      <c r="W532" s="602"/>
      <c r="X532" s="602"/>
      <c r="Y532" s="602"/>
      <c r="Z532" s="602"/>
      <c r="AA532" s="587"/>
      <c r="AB532" s="587"/>
      <c r="AC532" s="587"/>
    </row>
    <row r="533" spans="1:68" ht="27" customHeight="1" x14ac:dyDescent="0.25">
      <c r="A533" s="54" t="s">
        <v>801</v>
      </c>
      <c r="B533" s="54" t="s">
        <v>802</v>
      </c>
      <c r="C533" s="31">
        <v>4301020314</v>
      </c>
      <c r="D533" s="598">
        <v>4640242180090</v>
      </c>
      <c r="E533" s="599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79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x14ac:dyDescent="0.2">
      <c r="A534" s="601"/>
      <c r="B534" s="602"/>
      <c r="C534" s="602"/>
      <c r="D534" s="602"/>
      <c r="E534" s="602"/>
      <c r="F534" s="602"/>
      <c r="G534" s="602"/>
      <c r="H534" s="602"/>
      <c r="I534" s="602"/>
      <c r="J534" s="602"/>
      <c r="K534" s="602"/>
      <c r="L534" s="602"/>
      <c r="M534" s="602"/>
      <c r="N534" s="602"/>
      <c r="O534" s="603"/>
      <c r="P534" s="606" t="s">
        <v>71</v>
      </c>
      <c r="Q534" s="607"/>
      <c r="R534" s="607"/>
      <c r="S534" s="607"/>
      <c r="T534" s="607"/>
      <c r="U534" s="607"/>
      <c r="V534" s="608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x14ac:dyDescent="0.2">
      <c r="A535" s="602"/>
      <c r="B535" s="602"/>
      <c r="C535" s="602"/>
      <c r="D535" s="602"/>
      <c r="E535" s="602"/>
      <c r="F535" s="602"/>
      <c r="G535" s="602"/>
      <c r="H535" s="602"/>
      <c r="I535" s="602"/>
      <c r="J535" s="602"/>
      <c r="K535" s="602"/>
      <c r="L535" s="602"/>
      <c r="M535" s="602"/>
      <c r="N535" s="602"/>
      <c r="O535" s="603"/>
      <c r="P535" s="606" t="s">
        <v>71</v>
      </c>
      <c r="Q535" s="607"/>
      <c r="R535" s="607"/>
      <c r="S535" s="607"/>
      <c r="T535" s="607"/>
      <c r="U535" s="607"/>
      <c r="V535" s="608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23"/>
      <c r="B536" s="602"/>
      <c r="C536" s="602"/>
      <c r="D536" s="602"/>
      <c r="E536" s="602"/>
      <c r="F536" s="602"/>
      <c r="G536" s="602"/>
      <c r="H536" s="602"/>
      <c r="I536" s="602"/>
      <c r="J536" s="602"/>
      <c r="K536" s="602"/>
      <c r="L536" s="602"/>
      <c r="M536" s="602"/>
      <c r="N536" s="602"/>
      <c r="O536" s="764"/>
      <c r="P536" s="675" t="s">
        <v>805</v>
      </c>
      <c r="Q536" s="676"/>
      <c r="R536" s="676"/>
      <c r="S536" s="676"/>
      <c r="T536" s="676"/>
      <c r="U536" s="676"/>
      <c r="V536" s="677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15605.54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15616.040000000003</v>
      </c>
      <c r="Z536" s="37"/>
      <c r="AA536" s="594"/>
      <c r="AB536" s="594"/>
      <c r="AC536" s="594"/>
    </row>
    <row r="537" spans="1:68" x14ac:dyDescent="0.2">
      <c r="A537" s="602"/>
      <c r="B537" s="602"/>
      <c r="C537" s="602"/>
      <c r="D537" s="602"/>
      <c r="E537" s="602"/>
      <c r="F537" s="602"/>
      <c r="G537" s="602"/>
      <c r="H537" s="602"/>
      <c r="I537" s="602"/>
      <c r="J537" s="602"/>
      <c r="K537" s="602"/>
      <c r="L537" s="602"/>
      <c r="M537" s="602"/>
      <c r="N537" s="602"/>
      <c r="O537" s="764"/>
      <c r="P537" s="675" t="s">
        <v>806</v>
      </c>
      <c r="Q537" s="676"/>
      <c r="R537" s="676"/>
      <c r="S537" s="676"/>
      <c r="T537" s="676"/>
      <c r="U537" s="676"/>
      <c r="V537" s="677"/>
      <c r="W537" s="37" t="s">
        <v>69</v>
      </c>
      <c r="X537" s="593">
        <f>IFERROR(SUM(BM22:BM533),"0")</f>
        <v>16460.952090909093</v>
      </c>
      <c r="Y537" s="593">
        <f>IFERROR(SUM(BN22:BN533),"0")</f>
        <v>16472.168000000005</v>
      </c>
      <c r="Z537" s="37"/>
      <c r="AA537" s="594"/>
      <c r="AB537" s="594"/>
      <c r="AC537" s="594"/>
    </row>
    <row r="538" spans="1:68" x14ac:dyDescent="0.2">
      <c r="A538" s="602"/>
      <c r="B538" s="602"/>
      <c r="C538" s="602"/>
      <c r="D538" s="602"/>
      <c r="E538" s="602"/>
      <c r="F538" s="602"/>
      <c r="G538" s="602"/>
      <c r="H538" s="602"/>
      <c r="I538" s="602"/>
      <c r="J538" s="602"/>
      <c r="K538" s="602"/>
      <c r="L538" s="602"/>
      <c r="M538" s="602"/>
      <c r="N538" s="602"/>
      <c r="O538" s="764"/>
      <c r="P538" s="675" t="s">
        <v>807</v>
      </c>
      <c r="Q538" s="676"/>
      <c r="R538" s="676"/>
      <c r="S538" s="676"/>
      <c r="T538" s="676"/>
      <c r="U538" s="676"/>
      <c r="V538" s="677"/>
      <c r="W538" s="37" t="s">
        <v>808</v>
      </c>
      <c r="X538" s="38">
        <f>ROUNDUP(SUM(BO22:BO533),0)</f>
        <v>27</v>
      </c>
      <c r="Y538" s="38">
        <f>ROUNDUP(SUM(BP22:BP533),0)</f>
        <v>27</v>
      </c>
      <c r="Z538" s="37"/>
      <c r="AA538" s="594"/>
      <c r="AB538" s="594"/>
      <c r="AC538" s="594"/>
    </row>
    <row r="539" spans="1:68" x14ac:dyDescent="0.2">
      <c r="A539" s="602"/>
      <c r="B539" s="602"/>
      <c r="C539" s="602"/>
      <c r="D539" s="602"/>
      <c r="E539" s="602"/>
      <c r="F539" s="602"/>
      <c r="G539" s="602"/>
      <c r="H539" s="602"/>
      <c r="I539" s="602"/>
      <c r="J539" s="602"/>
      <c r="K539" s="602"/>
      <c r="L539" s="602"/>
      <c r="M539" s="602"/>
      <c r="N539" s="602"/>
      <c r="O539" s="764"/>
      <c r="P539" s="675" t="s">
        <v>809</v>
      </c>
      <c r="Q539" s="676"/>
      <c r="R539" s="676"/>
      <c r="S539" s="676"/>
      <c r="T539" s="676"/>
      <c r="U539" s="676"/>
      <c r="V539" s="677"/>
      <c r="W539" s="37" t="s">
        <v>69</v>
      </c>
      <c r="X539" s="593">
        <f>GrossWeightTotal+PalletQtyTotal*25</f>
        <v>17135.952090909093</v>
      </c>
      <c r="Y539" s="593">
        <f>GrossWeightTotalR+PalletQtyTotalR*25</f>
        <v>17147.168000000005</v>
      </c>
      <c r="Z539" s="37"/>
      <c r="AA539" s="594"/>
      <c r="AB539" s="594"/>
      <c r="AC539" s="594"/>
    </row>
    <row r="540" spans="1:68" x14ac:dyDescent="0.2">
      <c r="A540" s="602"/>
      <c r="B540" s="602"/>
      <c r="C540" s="602"/>
      <c r="D540" s="602"/>
      <c r="E540" s="602"/>
      <c r="F540" s="602"/>
      <c r="G540" s="602"/>
      <c r="H540" s="602"/>
      <c r="I540" s="602"/>
      <c r="J540" s="602"/>
      <c r="K540" s="602"/>
      <c r="L540" s="602"/>
      <c r="M540" s="602"/>
      <c r="N540" s="602"/>
      <c r="O540" s="764"/>
      <c r="P540" s="675" t="s">
        <v>810</v>
      </c>
      <c r="Q540" s="676"/>
      <c r="R540" s="676"/>
      <c r="S540" s="676"/>
      <c r="T540" s="676"/>
      <c r="U540" s="676"/>
      <c r="V540" s="677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2566.011363636364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2568</v>
      </c>
      <c r="Z540" s="37"/>
      <c r="AA540" s="594"/>
      <c r="AB540" s="594"/>
      <c r="AC540" s="594"/>
    </row>
    <row r="541" spans="1:68" ht="14.25" customHeight="1" x14ac:dyDescent="0.2">
      <c r="A541" s="602"/>
      <c r="B541" s="602"/>
      <c r="C541" s="602"/>
      <c r="D541" s="602"/>
      <c r="E541" s="602"/>
      <c r="F541" s="602"/>
      <c r="G541" s="602"/>
      <c r="H541" s="602"/>
      <c r="I541" s="602"/>
      <c r="J541" s="602"/>
      <c r="K541" s="602"/>
      <c r="L541" s="602"/>
      <c r="M541" s="602"/>
      <c r="N541" s="602"/>
      <c r="O541" s="764"/>
      <c r="P541" s="675" t="s">
        <v>811</v>
      </c>
      <c r="Q541" s="676"/>
      <c r="R541" s="676"/>
      <c r="S541" s="676"/>
      <c r="T541" s="676"/>
      <c r="U541" s="676"/>
      <c r="V541" s="677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31.784999999999997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32" t="s">
        <v>99</v>
      </c>
      <c r="D543" s="745"/>
      <c r="E543" s="745"/>
      <c r="F543" s="745"/>
      <c r="G543" s="745"/>
      <c r="H543" s="746"/>
      <c r="I543" s="632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32" t="s">
        <v>562</v>
      </c>
      <c r="W543" s="746"/>
      <c r="X543" s="632" t="s">
        <v>622</v>
      </c>
      <c r="Y543" s="745"/>
      <c r="Z543" s="745"/>
      <c r="AA543" s="746"/>
      <c r="AB543" s="588" t="s">
        <v>681</v>
      </c>
      <c r="AC543" s="632" t="s">
        <v>748</v>
      </c>
      <c r="AD543" s="746"/>
      <c r="AF543" s="589"/>
    </row>
    <row r="544" spans="1:68" ht="14.25" customHeight="1" thickTop="1" x14ac:dyDescent="0.2">
      <c r="A544" s="903" t="s">
        <v>814</v>
      </c>
      <c r="B544" s="632" t="s">
        <v>62</v>
      </c>
      <c r="C544" s="632" t="s">
        <v>100</v>
      </c>
      <c r="D544" s="632" t="s">
        <v>119</v>
      </c>
      <c r="E544" s="632" t="s">
        <v>180</v>
      </c>
      <c r="F544" s="632" t="s">
        <v>207</v>
      </c>
      <c r="G544" s="632" t="s">
        <v>246</v>
      </c>
      <c r="H544" s="632" t="s">
        <v>99</v>
      </c>
      <c r="I544" s="632" t="s">
        <v>271</v>
      </c>
      <c r="J544" s="632" t="s">
        <v>311</v>
      </c>
      <c r="K544" s="632" t="s">
        <v>372</v>
      </c>
      <c r="L544" s="632" t="s">
        <v>412</v>
      </c>
      <c r="M544" s="632" t="s">
        <v>430</v>
      </c>
      <c r="N544" s="589"/>
      <c r="O544" s="632" t="s">
        <v>443</v>
      </c>
      <c r="P544" s="632" t="s">
        <v>453</v>
      </c>
      <c r="Q544" s="632" t="s">
        <v>460</v>
      </c>
      <c r="R544" s="632" t="s">
        <v>464</v>
      </c>
      <c r="S544" s="632" t="s">
        <v>470</v>
      </c>
      <c r="T544" s="632" t="s">
        <v>475</v>
      </c>
      <c r="U544" s="632" t="s">
        <v>549</v>
      </c>
      <c r="V544" s="632" t="s">
        <v>563</v>
      </c>
      <c r="W544" s="632" t="s">
        <v>597</v>
      </c>
      <c r="X544" s="632" t="s">
        <v>623</v>
      </c>
      <c r="Y544" s="632" t="s">
        <v>655</v>
      </c>
      <c r="Z544" s="632" t="s">
        <v>673</v>
      </c>
      <c r="AA544" s="632" t="s">
        <v>677</v>
      </c>
      <c r="AB544" s="632" t="s">
        <v>681</v>
      </c>
      <c r="AC544" s="632" t="s">
        <v>748</v>
      </c>
      <c r="AD544" s="632" t="s">
        <v>800</v>
      </c>
      <c r="AF544" s="589"/>
    </row>
    <row r="545" spans="1:32" ht="13.5" customHeight="1" thickBot="1" x14ac:dyDescent="0.25">
      <c r="A545" s="904"/>
      <c r="B545" s="633"/>
      <c r="C545" s="633"/>
      <c r="D545" s="633"/>
      <c r="E545" s="633"/>
      <c r="F545" s="633"/>
      <c r="G545" s="633"/>
      <c r="H545" s="633"/>
      <c r="I545" s="633"/>
      <c r="J545" s="633"/>
      <c r="K545" s="633"/>
      <c r="L545" s="633"/>
      <c r="M545" s="633"/>
      <c r="N545" s="589"/>
      <c r="O545" s="633"/>
      <c r="P545" s="633"/>
      <c r="Q545" s="633"/>
      <c r="R545" s="633"/>
      <c r="S545" s="633"/>
      <c r="T545" s="633"/>
      <c r="U545" s="633"/>
      <c r="V545" s="633"/>
      <c r="W545" s="633"/>
      <c r="X545" s="633"/>
      <c r="Y545" s="633"/>
      <c r="Z545" s="633"/>
      <c r="AA545" s="633"/>
      <c r="AB545" s="633"/>
      <c r="AC545" s="633"/>
      <c r="AD545" s="633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1036.8000000000002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1755.2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540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1695.6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869.40000000000009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2061.6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921.59999999999991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523.20000000000005</v>
      </c>
      <c r="U546" s="46">
        <f>IFERROR(Y354*1,"0")+IFERROR(Y358*1,"0")+IFERROR(Y359*1,"0")+IFERROR(Y360*1,"0")</f>
        <v>129.6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2436</v>
      </c>
      <c r="W546" s="46">
        <f>IFERROR(Y391*1,"0")+IFERROR(Y392*1,"0")+IFERROR(Y393*1,"0")+IFERROR(Y394*1,"0")+IFERROR(Y398*1,"0")+IFERROR(Y402*1,"0")+IFERROR(Y403*1,"0")+IFERROR(Y404*1,"0")+IFERROR(Y408*1,"0")</f>
        <v>1440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0</v>
      </c>
      <c r="Y546" s="46">
        <f>IFERROR(Y433*1,"0")+IFERROR(Y434*1,"0")+IFERROR(Y438*1,"0")+IFERROR(Y439*1,"0")+IFERROR(Y440*1,"0")+IFERROR(Y441*1,"0")</f>
        <v>0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2207.04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56">
    <mergeCell ref="D192:E192"/>
    <mergeCell ref="P296:V296"/>
    <mergeCell ref="P356:V356"/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D102:E102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A497:O498"/>
    <mergeCell ref="P367:T367"/>
    <mergeCell ref="P57:T57"/>
    <mergeCell ref="D165:E165"/>
    <mergeCell ref="D475:E475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P41:T41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48:T48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91:T91"/>
    <mergeCell ref="A286:O287"/>
    <mergeCell ref="P327:T327"/>
    <mergeCell ref="D63:E63"/>
    <mergeCell ref="D330:E330"/>
    <mergeCell ref="D492:E492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509:T509"/>
    <mergeCell ref="D392:E392"/>
    <mergeCell ref="D457:E457"/>
    <mergeCell ref="A534:O535"/>
    <mergeCell ref="P133:V133"/>
    <mergeCell ref="P469:T469"/>
    <mergeCell ref="A250:Z250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A6:C6"/>
    <mergeCell ref="A493:O494"/>
    <mergeCell ref="P416:T416"/>
    <mergeCell ref="P142:T142"/>
    <mergeCell ref="D148:E148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Q12:R12"/>
    <mergeCell ref="P169:T169"/>
    <mergeCell ref="P53:T53"/>
    <mergeCell ref="A47:Z47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A303:Z303"/>
    <mergeCell ref="P488:V488"/>
    <mergeCell ref="A512:O513"/>
    <mergeCell ref="R544:R545"/>
    <mergeCell ref="P282:V282"/>
    <mergeCell ref="T544:T545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P541:V541"/>
    <mergeCell ref="P345:V345"/>
    <mergeCell ref="A292:Z292"/>
    <mergeCell ref="A397:Z397"/>
    <mergeCell ref="D214:E214"/>
    <mergeCell ref="P222:V222"/>
    <mergeCell ref="A74:Z74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P45:V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A405:O406"/>
    <mergeCell ref="P236:T236"/>
    <mergeCell ref="D79:E79"/>
    <mergeCell ref="P92:T92"/>
    <mergeCell ref="A152:Z152"/>
    <mergeCell ref="P334:T334"/>
    <mergeCell ref="A450:Z450"/>
    <mergeCell ref="P394:T394"/>
    <mergeCell ref="D315:E315"/>
    <mergeCell ref="A184:O185"/>
    <mergeCell ref="P173:T173"/>
    <mergeCell ref="P29:T29"/>
    <mergeCell ref="P271:T271"/>
    <mergeCell ref="A290:O291"/>
    <mergeCell ref="P265:T265"/>
    <mergeCell ref="P100:T100"/>
    <mergeCell ref="D208:E208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154:V154"/>
    <mergeCell ref="D142:E142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37:V37"/>
    <mergeCell ref="B17:B18"/>
    <mergeCell ref="D479:E479"/>
    <mergeCell ref="P248:V248"/>
    <mergeCell ref="A437:Z437"/>
    <mergeCell ref="D131:E131"/>
    <mergeCell ref="A431:Z431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P520:T520"/>
    <mergeCell ref="A365:Z365"/>
    <mergeCell ref="P172:T172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D474:E474"/>
    <mergeCell ref="P113:V113"/>
    <mergeCell ref="D126:E126"/>
    <mergeCell ref="D486:E486"/>
    <mergeCell ref="A45:O46"/>
    <mergeCell ref="P328:T328"/>
    <mergeCell ref="P213:T213"/>
    <mergeCell ref="A281:O282"/>
    <mergeCell ref="D376:E376"/>
    <mergeCell ref="D205:E205"/>
    <mergeCell ref="P157:T157"/>
    <mergeCell ref="D78:E78"/>
    <mergeCell ref="D197:E197"/>
    <mergeCell ref="P381:T381"/>
    <mergeCell ref="D253:E253"/>
    <mergeCell ref="D53:E53"/>
    <mergeCell ref="D289:E289"/>
    <mergeCell ref="P473:T473"/>
    <mergeCell ref="P329:T329"/>
    <mergeCell ref="P158:T158"/>
    <mergeCell ref="P118:V118"/>
    <mergeCell ref="A241:Z241"/>
    <mergeCell ref="P46:V46"/>
    <mergeCell ref="D158:E158"/>
    <mergeCell ref="P479:T479"/>
    <mergeCell ref="D77:E77"/>
    <mergeCell ref="P131:T131"/>
    <mergeCell ref="A34:Z34"/>
    <mergeCell ref="P245:V245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P423:T423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  <mergeCell ref="D403:E403"/>
    <mergeCell ref="D232:E232"/>
    <mergeCell ref="A210:O211"/>
    <mergeCell ref="A373:O374"/>
    <mergeCell ref="P174:T174"/>
    <mergeCell ref="A339:Z339"/>
    <mergeCell ref="D121:E12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2025-05-29T06:26:10Z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