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B26FEDC-17AB-40C5-8735-F16DA1E105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194" i="1" l="1"/>
  <c r="Z144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Z24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Z373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40" i="1" l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s="1"/>
  <c r="Y539" i="1" l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<sst xmlns="http://schemas.openxmlformats.org/spreadsheetml/2006/main" count="2387" uniqueCount="836">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</sst>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45806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Четверг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90</v>
      </c>
      <c r="Y30" s="592">
        <f t="shared" si="0"/>
        <v>90</v>
      </c>
      <c r="Z30" s="36">
        <f t="shared" si="1"/>
        <v>0.32550000000000001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159</v>
      </c>
      <c r="BN30" s="64">
        <f t="shared" si="3"/>
        <v>159</v>
      </c>
      <c r="BO30" s="64">
        <f t="shared" si="4"/>
        <v>0.27472527472527475</v>
      </c>
      <c r="BP30" s="64">
        <f t="shared" si="5"/>
        <v>0.27472527472527475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75.599999999999994</v>
      </c>
      <c r="Y31" s="592">
        <f t="shared" si="0"/>
        <v>75.599999999999994</v>
      </c>
      <c r="Z31" s="36">
        <f t="shared" si="1"/>
        <v>0.1953</v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82.97999999999999</v>
      </c>
      <c r="BN31" s="64">
        <f t="shared" si="3"/>
        <v>82.97999999999999</v>
      </c>
      <c r="BO31" s="64">
        <f t="shared" si="4"/>
        <v>0.16483516483516483</v>
      </c>
      <c r="BP31" s="64">
        <f t="shared" si="5"/>
        <v>0.16483516483516483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80</v>
      </c>
      <c r="Y32" s="593">
        <f>IFERROR(Y26/H26,"0")+IFERROR(Y27/H27,"0")+IFERROR(Y28/H28,"0")+IFERROR(Y29/H29,"0")+IFERROR(Y30/H30,"0")+IFERROR(Y31/H31,"0")</f>
        <v>80</v>
      </c>
      <c r="Z32" s="593">
        <f>IFERROR(IF(Z26="",0,Z26),"0")+IFERROR(IF(Z27="",0,Z27),"0")+IFERROR(IF(Z28="",0,Z28),"0")+IFERROR(IF(Z29="",0,Z29),"0")+IFERROR(IF(Z30="",0,Z30),"0")+IFERROR(IF(Z31="",0,Z31),"0")</f>
        <v>0.52080000000000004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165.6</v>
      </c>
      <c r="Y33" s="593">
        <f>IFERROR(SUM(Y26:Y31),"0")</f>
        <v>165.6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100</v>
      </c>
      <c r="Y42" s="592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25</v>
      </c>
      <c r="Y45" s="593">
        <f>IFERROR(Y41/H41,"0")+IFERROR(Y42/H42,"0")+IFERROR(Y43/H43,"0")+IFERROR(Y44/H44,"0")</f>
        <v>25</v>
      </c>
      <c r="Z45" s="593">
        <f>IFERROR(IF(Z41="",0,Z41),"0")+IFERROR(IF(Z42="",0,Z42),"0")+IFERROR(IF(Z43="",0,Z43),"0")+IFERROR(IF(Z44="",0,Z44),"0")</f>
        <v>0.22550000000000001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100</v>
      </c>
      <c r="Y46" s="593">
        <f>IFERROR(SUM(Y41:Y44),"0")</f>
        <v>100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45</v>
      </c>
      <c r="Y48" s="592">
        <f>IFERROR(IF(X48="",0,CEILING((X48/$H48),1)*$H48),"")</f>
        <v>45</v>
      </c>
      <c r="Z48" s="36">
        <f>IFERROR(IF(Y48=0,"",ROUNDUP(Y48/H48,0)*0.00651),"")</f>
        <v>0.16275000000000001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49.499999999999993</v>
      </c>
      <c r="BN48" s="64">
        <f>IFERROR(Y48*I48/H48,"0")</f>
        <v>49.499999999999993</v>
      </c>
      <c r="BO48" s="64">
        <f>IFERROR(1/J48*(X48/H48),"0")</f>
        <v>0.13736263736263737</v>
      </c>
      <c r="BP48" s="64">
        <f>IFERROR(1/J48*(Y48/H48),"0")</f>
        <v>0.13736263736263737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25</v>
      </c>
      <c r="Y49" s="593">
        <f>IFERROR(Y48/H48,"0")</f>
        <v>25</v>
      </c>
      <c r="Z49" s="593">
        <f>IFERROR(IF(Z48="",0,Z48),"0")</f>
        <v>0.16275000000000001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45</v>
      </c>
      <c r="Y50" s="593">
        <f>IFERROR(SUM(Y48:Y48),"0")</f>
        <v>45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143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135</v>
      </c>
      <c r="Y65" s="592">
        <f>IFERROR(IF(X65="",0,CEILING((X65/$H65),1)*$H65),"")</f>
        <v>135</v>
      </c>
      <c r="Z65" s="36">
        <f>IFERROR(IF(Y65=0,"",ROUNDUP(Y65/H65,0)*0.00651),"")</f>
        <v>0.32550000000000001</v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144</v>
      </c>
      <c r="BN65" s="64">
        <f>IFERROR(Y65*I65/H65,"0")</f>
        <v>144</v>
      </c>
      <c r="BO65" s="64">
        <f>IFERROR(1/J65*(X65/H65),"0")</f>
        <v>0.27472527472527475</v>
      </c>
      <c r="BP65" s="64">
        <f>IFERROR(1/J65*(Y65/H65),"0")</f>
        <v>0.27472527472527475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50</v>
      </c>
      <c r="Y66" s="593">
        <f>IFERROR(Y62/H62,"0")+IFERROR(Y63/H63,"0")+IFERROR(Y64/H64,"0")+IFERROR(Y65/H65,"0")</f>
        <v>50</v>
      </c>
      <c r="Z66" s="593">
        <f>IFERROR(IF(Z62="",0,Z62),"0")+IFERROR(IF(Z63="",0,Z63),"0")+IFERROR(IF(Z64="",0,Z64),"0")+IFERROR(IF(Z65="",0,Z65),"0")</f>
        <v>0.32550000000000001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135</v>
      </c>
      <c r="Y67" s="593">
        <f>IFERROR(SUM(Y62:Y65),"0")</f>
        <v>135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75.599999999999994</v>
      </c>
      <c r="Y78" s="592">
        <f t="shared" si="11"/>
        <v>75.600000000000009</v>
      </c>
      <c r="Z78" s="36">
        <f>IFERROR(IF(Y78=0,"",ROUNDUP(Y78/H78,0)*0.00651),"")</f>
        <v>0.27342</v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85.931999999999988</v>
      </c>
      <c r="BN78" s="64">
        <f t="shared" si="13"/>
        <v>85.932000000000002</v>
      </c>
      <c r="BO78" s="64">
        <f t="shared" si="14"/>
        <v>0.23076923076923075</v>
      </c>
      <c r="BP78" s="64">
        <f t="shared" si="15"/>
        <v>0.23076923076923084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72</v>
      </c>
      <c r="Y80" s="592">
        <f t="shared" si="11"/>
        <v>72</v>
      </c>
      <c r="Z80" s="36">
        <f>IFERROR(IF(Y80=0,"",ROUNDUP(Y80/H80,0)*0.00651),"")</f>
        <v>0.26040000000000002</v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79.2</v>
      </c>
      <c r="BN80" s="64">
        <f t="shared" si="13"/>
        <v>79.2</v>
      </c>
      <c r="BO80" s="64">
        <f t="shared" si="14"/>
        <v>0.2197802197802198</v>
      </c>
      <c r="BP80" s="64">
        <f t="shared" si="15"/>
        <v>0.2197802197802198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82</v>
      </c>
      <c r="Y81" s="593">
        <f>IFERROR(Y75/H75,"0")+IFERROR(Y76/H76,"0")+IFERROR(Y77/H77,"0")+IFERROR(Y78/H78,"0")+IFERROR(Y79/H79,"0")+IFERROR(Y80/H80,"0")</f>
        <v>82</v>
      </c>
      <c r="Z81" s="593">
        <f>IFERROR(IF(Z75="",0,Z75),"0")+IFERROR(IF(Z76="",0,Z76),"0")+IFERROR(IF(Z77="",0,Z77),"0")+IFERROR(IF(Z78="",0,Z78),"0")+IFERROR(IF(Z79="",0,Z79),"0")+IFERROR(IF(Z80="",0,Z80),"0")</f>
        <v>0.53381999999999996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147.6</v>
      </c>
      <c r="Y82" s="593">
        <f>IFERROR(SUM(Y75:Y80),"0")</f>
        <v>147.60000000000002</v>
      </c>
      <c r="Z82" s="37"/>
      <c r="AA82" s="594"/>
      <c r="AB82" s="594"/>
      <c r="AC82" s="594"/>
    </row>
    <row r="83" spans="1:68" ht="14.25" customHeight="1" x14ac:dyDescent="0.25">
      <c r="A83" s="609" t="s">
        <v>178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60</v>
      </c>
      <c r="Y85" s="592">
        <f>IFERROR(IF(X85="",0,CEILING((X85/$H85),1)*$H85),"")</f>
        <v>60</v>
      </c>
      <c r="Z85" s="36">
        <f>IFERROR(IF(Y85=0,"",ROUNDUP(Y85/H85,0)*0.00902),"")</f>
        <v>0.22550000000000001</v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65.25</v>
      </c>
      <c r="BN85" s="64">
        <f>IFERROR(Y85*I85/H85,"0")</f>
        <v>65.25</v>
      </c>
      <c r="BO85" s="64">
        <f>IFERROR(1/J85*(X85/H85),"0")</f>
        <v>0.18939393939393939</v>
      </c>
      <c r="BP85" s="64">
        <f>IFERROR(1/J85*(Y85/H85),"0")</f>
        <v>0.18939393939393939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25</v>
      </c>
      <c r="Y86" s="593">
        <f>IFERROR(Y84/H84,"0")+IFERROR(Y85/H85,"0")</f>
        <v>25</v>
      </c>
      <c r="Z86" s="593">
        <f>IFERROR(IF(Z84="",0,Z84),"0")+IFERROR(IF(Z85="",0,Z85),"0")</f>
        <v>0.22550000000000001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60</v>
      </c>
      <c r="Y87" s="593">
        <f>IFERROR(SUM(Y84:Y85),"0")</f>
        <v>60</v>
      </c>
      <c r="Z87" s="37"/>
      <c r="AA87" s="594"/>
      <c r="AB87" s="594"/>
      <c r="AC87" s="594"/>
    </row>
    <row r="88" spans="1:68" ht="16.5" customHeight="1" x14ac:dyDescent="0.25">
      <c r="A88" s="605" t="s">
        <v>185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93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158.4</v>
      </c>
      <c r="Y103" s="592">
        <f t="shared" si="16"/>
        <v>158.4</v>
      </c>
      <c r="Z103" s="36">
        <f>IFERROR(IF(Y103=0,"",ROUNDUP(Y103/H103,0)*0.00651),"")</f>
        <v>0.57288000000000006</v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178.816</v>
      </c>
      <c r="BN103" s="64">
        <f t="shared" si="18"/>
        <v>178.816</v>
      </c>
      <c r="BO103" s="64">
        <f t="shared" si="19"/>
        <v>0.48351648351648358</v>
      </c>
      <c r="BP103" s="64">
        <f t="shared" si="20"/>
        <v>0.48351648351648358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88</v>
      </c>
      <c r="Y104" s="593">
        <f>IFERROR(Y96/H96,"0")+IFERROR(Y97/H97,"0")+IFERROR(Y98/H98,"0")+IFERROR(Y99/H99,"0")+IFERROR(Y100/H100,"0")+IFERROR(Y101/H101,"0")+IFERROR(Y102/H102,"0")+IFERROR(Y103/H103,"0")</f>
        <v>88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0.57288000000000006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158.4</v>
      </c>
      <c r="Y105" s="593">
        <f>IFERROR(SUM(Y96:Y103),"0")</f>
        <v>158.4</v>
      </c>
      <c r="Z105" s="37"/>
      <c r="AA105" s="594"/>
      <c r="AB105" s="594"/>
      <c r="AC105" s="594"/>
    </row>
    <row r="106" spans="1:68" ht="16.5" customHeight="1" x14ac:dyDescent="0.25">
      <c r="A106" s="605" t="s">
        <v>212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143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70.2</v>
      </c>
      <c r="Y126" s="592">
        <f t="shared" si="21"/>
        <v>70.2</v>
      </c>
      <c r="Z126" s="36">
        <f>IFERROR(IF(Y126=0,"",ROUNDUP(Y126/H126,0)*0.00651),"")</f>
        <v>0.25389</v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77.22</v>
      </c>
      <c r="BN126" s="64">
        <f t="shared" si="23"/>
        <v>77.22</v>
      </c>
      <c r="BO126" s="64">
        <f t="shared" si="24"/>
        <v>0.2142857142857143</v>
      </c>
      <c r="BP126" s="64">
        <f t="shared" si="25"/>
        <v>0.2142857142857143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39</v>
      </c>
      <c r="Y128" s="593">
        <f>IFERROR(Y121/H121,"0")+IFERROR(Y122/H122,"0")+IFERROR(Y123/H123,"0")+IFERROR(Y124/H124,"0")+IFERROR(Y125/H125,"0")+IFERROR(Y126/H126,"0")+IFERROR(Y127/H127,"0")</f>
        <v>39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0.25389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70.2</v>
      </c>
      <c r="Y129" s="593">
        <f>IFERROR(SUM(Y121:Y127),"0")</f>
        <v>70.2</v>
      </c>
      <c r="Z129" s="37"/>
      <c r="AA129" s="594"/>
      <c r="AB129" s="594"/>
      <c r="AC129" s="594"/>
    </row>
    <row r="130" spans="1:68" ht="14.25" customHeight="1" x14ac:dyDescent="0.25">
      <c r="A130" s="609" t="s">
        <v>178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132</v>
      </c>
      <c r="Y132" s="592">
        <f>IFERROR(IF(X132="",0,CEILING((X132/$H132),1)*$H132),"")</f>
        <v>132.66</v>
      </c>
      <c r="Z132" s="36">
        <f>IFERROR(IF(Y132=0,"",ROUNDUP(Y132/H132,0)*0.00651),"")</f>
        <v>0.43617</v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149.19999999999999</v>
      </c>
      <c r="BN132" s="64">
        <f>IFERROR(Y132*I132/H132,"0")</f>
        <v>149.946</v>
      </c>
      <c r="BO132" s="64">
        <f>IFERROR(1/J132*(X132/H132),"0")</f>
        <v>0.36630036630036633</v>
      </c>
      <c r="BP132" s="64">
        <f>IFERROR(1/J132*(Y132/H132),"0")</f>
        <v>0.36813186813186816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66.666666666666671</v>
      </c>
      <c r="Y133" s="593">
        <f>IFERROR(Y131/H131,"0")+IFERROR(Y132/H132,"0")</f>
        <v>67</v>
      </c>
      <c r="Z133" s="593">
        <f>IFERROR(IF(Z131="",0,Z131),"0")+IFERROR(IF(Z132="",0,Z132),"0")</f>
        <v>0.43617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132</v>
      </c>
      <c r="Y134" s="593">
        <f>IFERROR(SUM(Y131:Y132),"0")</f>
        <v>132.66</v>
      </c>
      <c r="Z134" s="37"/>
      <c r="AA134" s="594"/>
      <c r="AB134" s="594"/>
      <c r="AC134" s="594"/>
    </row>
    <row r="135" spans="1:68" ht="16.5" customHeight="1" x14ac:dyDescent="0.25">
      <c r="A135" s="605" t="s">
        <v>251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275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276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143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313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316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143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100.8</v>
      </c>
      <c r="Y218" s="592">
        <f t="shared" si="36"/>
        <v>100.8</v>
      </c>
      <c r="Z218" s="36">
        <f t="shared" si="41"/>
        <v>0.27342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111.384</v>
      </c>
      <c r="BN218" s="64">
        <f t="shared" si="38"/>
        <v>111.384</v>
      </c>
      <c r="BO218" s="64">
        <f t="shared" si="39"/>
        <v>0.23076923076923078</v>
      </c>
      <c r="BP218" s="64">
        <f t="shared" si="40"/>
        <v>0.23076923076923078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100.8</v>
      </c>
      <c r="Y219" s="592">
        <f t="shared" si="36"/>
        <v>100.8</v>
      </c>
      <c r="Z219" s="36">
        <f t="shared" si="41"/>
        <v>0.27342</v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111.384</v>
      </c>
      <c r="BN219" s="64">
        <f t="shared" si="38"/>
        <v>111.384</v>
      </c>
      <c r="BO219" s="64">
        <f t="shared" si="39"/>
        <v>0.23076923076923078</v>
      </c>
      <c r="BP219" s="64">
        <f t="shared" si="40"/>
        <v>0.23076923076923078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84</v>
      </c>
      <c r="Y222" s="593">
        <f>IFERROR(Y213/H213,"0")+IFERROR(Y214/H214,"0")+IFERROR(Y215/H215,"0")+IFERROR(Y216/H216,"0")+IFERROR(Y217/H217,"0")+IFERROR(Y218/H218,"0")+IFERROR(Y219/H219,"0")+IFERROR(Y220/H220,"0")+IFERROR(Y221/H221,"0")</f>
        <v>84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201.6</v>
      </c>
      <c r="Y223" s="593">
        <f>IFERROR(SUM(Y213:Y221),"0")</f>
        <v>201.6</v>
      </c>
      <c r="Z223" s="37"/>
      <c r="AA223" s="594"/>
      <c r="AB223" s="594"/>
      <c r="AC223" s="594"/>
    </row>
    <row r="224" spans="1:68" ht="14.25" customHeight="1" x14ac:dyDescent="0.25">
      <c r="A224" s="609" t="s">
        <v>178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377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72</v>
      </c>
      <c r="Y236" s="592">
        <f t="shared" si="42"/>
        <v>72</v>
      </c>
      <c r="Z236" s="36">
        <f>IFERROR(IF(Y236=0,"",ROUNDUP(Y236/H236,0)*0.00902),"")</f>
        <v>0.16236</v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75.78</v>
      </c>
      <c r="BN236" s="64">
        <f t="shared" si="44"/>
        <v>75.78</v>
      </c>
      <c r="BO236" s="64">
        <f t="shared" si="45"/>
        <v>0.13636363636363635</v>
      </c>
      <c r="BP236" s="64">
        <f t="shared" si="46"/>
        <v>0.13636363636363635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80</v>
      </c>
      <c r="Y238" s="592">
        <f t="shared" si="42"/>
        <v>80</v>
      </c>
      <c r="Z238" s="36">
        <f>IFERROR(IF(Y238=0,"",ROUNDUP(Y238/H238,0)*0.00902),"")</f>
        <v>0.1804</v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84.2</v>
      </c>
      <c r="BN238" s="64">
        <f t="shared" si="44"/>
        <v>84.2</v>
      </c>
      <c r="BO238" s="64">
        <f t="shared" si="45"/>
        <v>0.15151515151515152</v>
      </c>
      <c r="BP238" s="64">
        <f t="shared" si="46"/>
        <v>0.15151515151515152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38</v>
      </c>
      <c r="Y239" s="593">
        <f>IFERROR(Y231/H231,"0")+IFERROR(Y232/H232,"0")+IFERROR(Y233/H233,"0")+IFERROR(Y234/H234,"0")+IFERROR(Y235/H235,"0")+IFERROR(Y236/H236,"0")+IFERROR(Y237/H237,"0")+IFERROR(Y238/H238,"0")</f>
        <v>38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0.34276000000000001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152</v>
      </c>
      <c r="Y240" s="593">
        <f>IFERROR(SUM(Y231:Y238),"0")</f>
        <v>152</v>
      </c>
      <c r="Z240" s="37"/>
      <c r="AA240" s="594"/>
      <c r="AB240" s="594"/>
      <c r="AC240" s="594"/>
    </row>
    <row r="241" spans="1:68" ht="14.25" customHeight="1" x14ac:dyDescent="0.25">
      <c r="A241" s="609" t="s">
        <v>143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401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405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417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100</v>
      </c>
      <c r="Y265" s="592">
        <f t="shared" si="47"/>
        <v>100</v>
      </c>
      <c r="Z265" s="36">
        <f>IFERROR(IF(Y265=0,"",ROUNDUP(Y265/H265,0)*0.00902),"")</f>
        <v>0.22550000000000001</v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105.25</v>
      </c>
      <c r="BN265" s="64">
        <f t="shared" si="49"/>
        <v>105.25</v>
      </c>
      <c r="BO265" s="64">
        <f t="shared" si="50"/>
        <v>0.18939393939393939</v>
      </c>
      <c r="BP265" s="64">
        <f t="shared" si="51"/>
        <v>0.18939393939393939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25</v>
      </c>
      <c r="Y266" s="593">
        <f>IFERROR(Y260/H260,"0")+IFERROR(Y261/H261,"0")+IFERROR(Y262/H262,"0")+IFERROR(Y263/H263,"0")+IFERROR(Y264/H264,"0")+IFERROR(Y265/H265,"0")</f>
        <v>25</v>
      </c>
      <c r="Z266" s="593">
        <f>IFERROR(IF(Z260="",0,Z260),"0")+IFERROR(IF(Z261="",0,Z261),"0")+IFERROR(IF(Z262="",0,Z262),"0")+IFERROR(IF(Z263="",0,Z263),"0")+IFERROR(IF(Z264="",0,Z264),"0")+IFERROR(IF(Z265="",0,Z265),"0")</f>
        <v>0.22550000000000001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100</v>
      </c>
      <c r="Y267" s="593">
        <f>IFERROR(SUM(Y260:Y265),"0")</f>
        <v>100</v>
      </c>
      <c r="Z267" s="37"/>
      <c r="AA267" s="594"/>
      <c r="AB267" s="594"/>
      <c r="AC267" s="594"/>
    </row>
    <row r="268" spans="1:68" ht="16.5" customHeight="1" x14ac:dyDescent="0.25">
      <c r="A268" s="605" t="s">
        <v>435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448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120</v>
      </c>
      <c r="Y279" s="592">
        <f>IFERROR(IF(X279="",0,CEILING((X279/$H279),1)*$H279),"")</f>
        <v>120</v>
      </c>
      <c r="Z279" s="36">
        <f>IFERROR(IF(Y279=0,"",ROUNDUP(Y279/H279,0)*0.00651),"")</f>
        <v>0.32550000000000001</v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132.60000000000002</v>
      </c>
      <c r="BN279" s="64">
        <f>IFERROR(Y279*I279/H279,"0")</f>
        <v>132.60000000000002</v>
      </c>
      <c r="BO279" s="64">
        <f>IFERROR(1/J279*(X279/H279),"0")</f>
        <v>0.27472527472527475</v>
      </c>
      <c r="BP279" s="64">
        <f>IFERROR(1/J279*(Y279/H279),"0")</f>
        <v>0.27472527472527475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120</v>
      </c>
      <c r="Y280" s="592">
        <f>IFERROR(IF(X280="",0,CEILING((X280/$H280),1)*$H280),"")</f>
        <v>120</v>
      </c>
      <c r="Z280" s="36">
        <f>IFERROR(IF(Y280=0,"",ROUNDUP(Y280/H280,0)*0.00651),"")</f>
        <v>0.32550000000000001</v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129.00000000000003</v>
      </c>
      <c r="BN280" s="64">
        <f>IFERROR(Y280*I280/H280,"0")</f>
        <v>129.00000000000003</v>
      </c>
      <c r="BO280" s="64">
        <f>IFERROR(1/J280*(X280/H280),"0")</f>
        <v>0.27472527472527475</v>
      </c>
      <c r="BP280" s="64">
        <f>IFERROR(1/J280*(Y280/H280),"0")</f>
        <v>0.27472527472527475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100</v>
      </c>
      <c r="Y281" s="593">
        <f>IFERROR(Y278/H278,"0")+IFERROR(Y279/H279,"0")+IFERROR(Y280/H280,"0")</f>
        <v>100</v>
      </c>
      <c r="Z281" s="593">
        <f>IFERROR(IF(Z278="",0,Z278),"0")+IFERROR(IF(Z279="",0,Z279),"0")+IFERROR(IF(Z280="",0,Z280),"0")</f>
        <v>0.65100000000000002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240</v>
      </c>
      <c r="Y282" s="593">
        <f>IFERROR(SUM(Y278:Y280),"0")</f>
        <v>240</v>
      </c>
      <c r="Z282" s="37"/>
      <c r="AA282" s="594"/>
      <c r="AB282" s="594"/>
      <c r="AC282" s="594"/>
    </row>
    <row r="283" spans="1:68" ht="16.5" customHeight="1" x14ac:dyDescent="0.25">
      <c r="A283" s="605" t="s">
        <v>458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144</v>
      </c>
      <c r="Y289" s="592">
        <f>IFERROR(IF(X289="",0,CEILING((X289/$H289),1)*$H289),"")</f>
        <v>144</v>
      </c>
      <c r="Z289" s="36">
        <f>IFERROR(IF(Y289=0,"",ROUNDUP(Y289/H289,0)*0.00902),"")</f>
        <v>0.36080000000000001</v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152.4</v>
      </c>
      <c r="BN289" s="64">
        <f>IFERROR(Y289*I289/H289,"0")</f>
        <v>152.4</v>
      </c>
      <c r="BO289" s="64">
        <f>IFERROR(1/J289*(X289/H289),"0")</f>
        <v>0.30303030303030304</v>
      </c>
      <c r="BP289" s="64">
        <f>IFERROR(1/J289*(Y289/H289),"0")</f>
        <v>0.30303030303030304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40</v>
      </c>
      <c r="Y290" s="593">
        <f>IFERROR(Y289/H289,"0")</f>
        <v>40</v>
      </c>
      <c r="Z290" s="593">
        <f>IFERROR(IF(Z289="",0,Z289),"0")</f>
        <v>0.36080000000000001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144</v>
      </c>
      <c r="Y291" s="593">
        <f>IFERROR(SUM(Y289:Y289),"0")</f>
        <v>144</v>
      </c>
      <c r="Z291" s="37"/>
      <c r="AA291" s="594"/>
      <c r="AB291" s="594"/>
      <c r="AC291" s="594"/>
    </row>
    <row r="292" spans="1:68" ht="16.5" customHeight="1" x14ac:dyDescent="0.25">
      <c r="A292" s="605" t="s">
        <v>465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469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70</v>
      </c>
      <c r="Y299" s="592">
        <f>IFERROR(IF(X299="",0,CEILING((X299/$H299),1)*$H299),"")</f>
        <v>71.400000000000006</v>
      </c>
      <c r="Z299" s="36">
        <f>IFERROR(IF(Y299=0,"",ROUNDUP(Y299/H299,0)*0.00502),"")</f>
        <v>0.17068</v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73.333333333333329</v>
      </c>
      <c r="BN299" s="64">
        <f>IFERROR(Y299*I299/H299,"0")</f>
        <v>74.8</v>
      </c>
      <c r="BO299" s="64">
        <f>IFERROR(1/J299*(X299/H299),"0")</f>
        <v>0.14245014245014245</v>
      </c>
      <c r="BP299" s="64">
        <f>IFERROR(1/J299*(Y299/H299),"0")</f>
        <v>0.14529914529914531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33.333333333333329</v>
      </c>
      <c r="Y301" s="593">
        <f>IFERROR(Y299/H299,"0")+IFERROR(Y300/H300,"0")</f>
        <v>34</v>
      </c>
      <c r="Z301" s="593">
        <f>IFERROR(IF(Z299="",0,Z299),"0")+IFERROR(IF(Z300="",0,Z300),"0")</f>
        <v>0.17068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70</v>
      </c>
      <c r="Y302" s="593">
        <f>IFERROR(SUM(Y299:Y300),"0")</f>
        <v>71.400000000000006</v>
      </c>
      <c r="Z302" s="37"/>
      <c r="AA302" s="594"/>
      <c r="AB302" s="594"/>
      <c r="AC302" s="594"/>
    </row>
    <row r="303" spans="1:68" ht="16.5" customHeight="1" x14ac:dyDescent="0.25">
      <c r="A303" s="605" t="s">
        <v>475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480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100</v>
      </c>
      <c r="Y315" s="592">
        <f t="shared" si="52"/>
        <v>100</v>
      </c>
      <c r="Z315" s="36">
        <f>IFERROR(IF(Y315=0,"",ROUNDUP(Y315/H315,0)*0.00902),"")</f>
        <v>0.22550000000000001</v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105.25</v>
      </c>
      <c r="BN315" s="64">
        <f t="shared" si="54"/>
        <v>105.25</v>
      </c>
      <c r="BO315" s="64">
        <f t="shared" si="55"/>
        <v>0.18939393939393939</v>
      </c>
      <c r="BP315" s="64">
        <f t="shared" si="56"/>
        <v>0.18939393939393939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25</v>
      </c>
      <c r="Y316" s="593">
        <f>IFERROR(Y310/H310,"0")+IFERROR(Y311/H311,"0")+IFERROR(Y312/H312,"0")+IFERROR(Y313/H313,"0")+IFERROR(Y314/H314,"0")+IFERROR(Y315/H315,"0")</f>
        <v>25</v>
      </c>
      <c r="Z316" s="593">
        <f>IFERROR(IF(Z310="",0,Z310),"0")+IFERROR(IF(Z311="",0,Z311),"0")+IFERROR(IF(Z312="",0,Z312),"0")+IFERROR(IF(Z313="",0,Z313),"0")+IFERROR(IF(Z314="",0,Z314),"0")+IFERROR(IF(Z315="",0,Z315),"0")</f>
        <v>0.22550000000000001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100</v>
      </c>
      <c r="Y317" s="593">
        <f>IFERROR(SUM(Y310:Y315),"0")</f>
        <v>100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178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54</v>
      </c>
      <c r="Y354" s="592">
        <f>IFERROR(IF(X354="",0,CEILING((X354/$H354),1)*$H354),"")</f>
        <v>54</v>
      </c>
      <c r="Z354" s="36">
        <f>IFERROR(IF(Y354=0,"",ROUNDUP(Y354/H354,0)*0.00651),"")</f>
        <v>0.1953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60.839999999999996</v>
      </c>
      <c r="BN354" s="64">
        <f>IFERROR(Y354*I354/H354,"0")</f>
        <v>60.839999999999996</v>
      </c>
      <c r="BO354" s="64">
        <f>IFERROR(1/J354*(X354/H354),"0")</f>
        <v>0.16483516483516486</v>
      </c>
      <c r="BP354" s="64">
        <f>IFERROR(1/J354*(Y354/H354),"0")</f>
        <v>0.16483516483516486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30</v>
      </c>
      <c r="Y355" s="593">
        <f>IFERROR(Y354/H354,"0")</f>
        <v>30</v>
      </c>
      <c r="Z355" s="593">
        <f>IFERROR(IF(Z354="",0,Z354),"0")</f>
        <v>0.1953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54</v>
      </c>
      <c r="Y356" s="593">
        <f>IFERROR(SUM(Y354:Y354),"0")</f>
        <v>54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70</v>
      </c>
      <c r="Y359" s="592">
        <f>IFERROR(IF(X359="",0,CEILING((X359/$H359),1)*$H359),"")</f>
        <v>71.400000000000006</v>
      </c>
      <c r="Z359" s="36">
        <f>IFERROR(IF(Y359=0,"",ROUNDUP(Y359/H359,0)*0.00651),"")</f>
        <v>0.22134000000000001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78.399999999999991</v>
      </c>
      <c r="BN359" s="64">
        <f>IFERROR(Y359*I359/H359,"0")</f>
        <v>79.968000000000004</v>
      </c>
      <c r="BO359" s="64">
        <f>IFERROR(1/J359*(X359/H359),"0")</f>
        <v>0.18315018315018314</v>
      </c>
      <c r="BP359" s="64">
        <f>IFERROR(1/J359*(Y359/H359),"0")</f>
        <v>0.18681318681318682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100.8</v>
      </c>
      <c r="Y360" s="592">
        <f>IFERROR(IF(X360="",0,CEILING((X360/$H360),1)*$H360),"")</f>
        <v>100.80000000000001</v>
      </c>
      <c r="Z360" s="36">
        <f>IFERROR(IF(Y360=0,"",ROUNDUP(Y360/H360,0)*0.00651),"")</f>
        <v>0.31247999999999998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112.32</v>
      </c>
      <c r="BN360" s="64">
        <f>IFERROR(Y360*I360/H360,"0")</f>
        <v>112.32000000000001</v>
      </c>
      <c r="BO360" s="64">
        <f>IFERROR(1/J360*(X360/H360),"0")</f>
        <v>0.26373626373626374</v>
      </c>
      <c r="BP360" s="64">
        <f>IFERROR(1/J360*(Y360/H360),"0")</f>
        <v>0.26373626373626374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81.333333333333329</v>
      </c>
      <c r="Y361" s="593">
        <f>IFERROR(Y358/H358,"0")+IFERROR(Y359/H359,"0")+IFERROR(Y360/H360,"0")</f>
        <v>82</v>
      </c>
      <c r="Z361" s="593">
        <f>IFERROR(IF(Z358="",0,Z358),"0")+IFERROR(IF(Z359="",0,Z359),"0")+IFERROR(IF(Z360="",0,Z360),"0")</f>
        <v>0.53381999999999996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170.8</v>
      </c>
      <c r="Y362" s="593">
        <f>IFERROR(SUM(Y358:Y360),"0")</f>
        <v>172.20000000000002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65</v>
      </c>
      <c r="Y372" s="592">
        <f t="shared" si="57"/>
        <v>65</v>
      </c>
      <c r="Z372" s="36">
        <f>IFERROR(IF(Y372=0,"",ROUNDUP(Y372/H372,0)*0.00902),"")</f>
        <v>0.11726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67.72999999999999</v>
      </c>
      <c r="BN372" s="64">
        <f t="shared" si="59"/>
        <v>67.72999999999999</v>
      </c>
      <c r="BO372" s="64">
        <f t="shared" si="60"/>
        <v>9.8484848484848481E-2</v>
      </c>
      <c r="BP372" s="64">
        <f t="shared" si="61"/>
        <v>9.8484848484848481E-2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13</v>
      </c>
      <c r="Y373" s="593">
        <f>IFERROR(Y366/H366,"0")+IFERROR(Y367/H367,"0")+IFERROR(Y368/H368,"0")+IFERROR(Y369/H369,"0")+IFERROR(Y370/H370,"0")+IFERROR(Y371/H371,"0")+IFERROR(Y372/H372,"0")</f>
        <v>13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0.11726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65</v>
      </c>
      <c r="Y374" s="593">
        <f>IFERROR(SUM(Y366:Y372),"0")</f>
        <v>65</v>
      </c>
      <c r="Z374" s="37"/>
      <c r="AA374" s="594"/>
      <c r="AB374" s="594"/>
      <c r="AC374" s="594"/>
    </row>
    <row r="375" spans="1:68" ht="14.25" customHeight="1" x14ac:dyDescent="0.25">
      <c r="A375" s="609" t="s">
        <v>143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178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178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130.19999999999999</v>
      </c>
      <c r="Y419" s="592">
        <f t="shared" si="62"/>
        <v>130.20000000000002</v>
      </c>
      <c r="Z419" s="36">
        <f t="shared" si="67"/>
        <v>0.31124000000000002</v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138.25999999999996</v>
      </c>
      <c r="BN419" s="64">
        <f t="shared" si="64"/>
        <v>138.26000000000002</v>
      </c>
      <c r="BO419" s="64">
        <f t="shared" si="65"/>
        <v>0.26495726495726496</v>
      </c>
      <c r="BP419" s="64">
        <f t="shared" si="66"/>
        <v>0.26495726495726502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130.19999999999999</v>
      </c>
      <c r="Y420" s="592">
        <f t="shared" si="62"/>
        <v>130.20000000000002</v>
      </c>
      <c r="Z420" s="36">
        <f t="shared" si="67"/>
        <v>0.31124000000000002</v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138.25999999999996</v>
      </c>
      <c r="BN420" s="64">
        <f t="shared" si="64"/>
        <v>138.26000000000002</v>
      </c>
      <c r="BO420" s="64">
        <f t="shared" si="65"/>
        <v>0.26495726495726496</v>
      </c>
      <c r="BP420" s="64">
        <f t="shared" si="66"/>
        <v>0.26495726495726502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79.8</v>
      </c>
      <c r="Y422" s="592">
        <f t="shared" si="62"/>
        <v>79.8</v>
      </c>
      <c r="Z422" s="36">
        <f t="shared" si="67"/>
        <v>0.19076000000000001</v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84.739999999999981</v>
      </c>
      <c r="BN422" s="64">
        <f t="shared" si="64"/>
        <v>84.739999999999981</v>
      </c>
      <c r="BO422" s="64">
        <f t="shared" si="65"/>
        <v>0.1623931623931624</v>
      </c>
      <c r="BP422" s="64">
        <f t="shared" si="66"/>
        <v>0.1623931623931624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79.8</v>
      </c>
      <c r="Y423" s="592">
        <f t="shared" si="62"/>
        <v>79.8</v>
      </c>
      <c r="Z423" s="36">
        <f t="shared" si="67"/>
        <v>0.19076000000000001</v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84.739999999999981</v>
      </c>
      <c r="BN423" s="64">
        <f t="shared" si="64"/>
        <v>84.739999999999981</v>
      </c>
      <c r="BO423" s="64">
        <f t="shared" si="65"/>
        <v>0.1623931623931624</v>
      </c>
      <c r="BP423" s="64">
        <f t="shared" si="66"/>
        <v>0.1623931623931624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200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200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1.004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420</v>
      </c>
      <c r="Y425" s="593">
        <f>IFERROR(SUM(Y414:Y423),"0")</f>
        <v>420.00000000000006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120</v>
      </c>
      <c r="Y427" s="592">
        <f>IFERROR(IF(X427="",0,CEILING((X427/$H427),1)*$H427),"")</f>
        <v>120</v>
      </c>
      <c r="Z427" s="36">
        <f>IFERROR(IF(Y427=0,"",ROUNDUP(Y427/H427,0)*0.00902),"")</f>
        <v>0.45100000000000001</v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132.30000000000001</v>
      </c>
      <c r="BN427" s="64">
        <f>IFERROR(Y427*I427/H427,"0")</f>
        <v>132.30000000000001</v>
      </c>
      <c r="BO427" s="64">
        <f>IFERROR(1/J427*(X427/H427),"0")</f>
        <v>0.37878787878787878</v>
      </c>
      <c r="BP427" s="64">
        <f>IFERROR(1/J427*(Y427/H427),"0")</f>
        <v>0.37878787878787878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100.98</v>
      </c>
      <c r="Y428" s="592">
        <f>IFERROR(IF(X428="",0,CEILING((X428/$H428),1)*$H428),"")</f>
        <v>100.98</v>
      </c>
      <c r="Z428" s="36">
        <f>IFERROR(IF(Y428=0,"",ROUNDUP(Y428/H428,0)*0.00651),"")</f>
        <v>0.33201000000000003</v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114.13800000000001</v>
      </c>
      <c r="BN428" s="64">
        <f>IFERROR(Y428*I428/H428,"0")</f>
        <v>114.13800000000001</v>
      </c>
      <c r="BO428" s="64">
        <f>IFERROR(1/J428*(X428/H428),"0")</f>
        <v>0.28021978021978022</v>
      </c>
      <c r="BP428" s="64">
        <f>IFERROR(1/J428*(Y428/H428),"0")</f>
        <v>0.28021978021978022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101</v>
      </c>
      <c r="Y429" s="593">
        <f>IFERROR(Y427/H427,"0")+IFERROR(Y428/H428,"0")</f>
        <v>101</v>
      </c>
      <c r="Z429" s="593">
        <f>IFERROR(IF(Z427="",0,Z427),"0")+IFERROR(IF(Z428="",0,Z428),"0")</f>
        <v>0.78300999999999998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220.98000000000002</v>
      </c>
      <c r="Y430" s="593">
        <f>IFERROR(SUM(Y427:Y428),"0")</f>
        <v>220.98000000000002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143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148.80000000000001</v>
      </c>
      <c r="Y468" s="592">
        <f t="shared" si="68"/>
        <v>151.20000000000002</v>
      </c>
      <c r="Z468" s="36">
        <f>IFERROR(IF(Y468=0,"",ROUNDUP(Y468/H468,0)*0.00902),"")</f>
        <v>0.37884000000000001</v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157.47999999999999</v>
      </c>
      <c r="BN468" s="64">
        <f t="shared" si="71"/>
        <v>160.02000000000004</v>
      </c>
      <c r="BO468" s="64">
        <f t="shared" si="72"/>
        <v>0.31313131313131315</v>
      </c>
      <c r="BP468" s="64">
        <f t="shared" si="73"/>
        <v>0.31818181818181823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41.333333333333336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42.000000000000007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0.37884000000000001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148.80000000000001</v>
      </c>
      <c r="Y471" s="593">
        <f>IFERROR(SUM(Y457:Y469),"0")</f>
        <v>151.20000000000002</v>
      </c>
      <c r="Z471" s="37"/>
      <c r="AA471" s="594"/>
      <c r="AB471" s="594"/>
      <c r="AC471" s="594"/>
    </row>
    <row r="472" spans="1:68" ht="14.25" customHeight="1" x14ac:dyDescent="0.25">
      <c r="A472" s="609" t="s">
        <v>143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178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143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8">
        <v>4640242180519</v>
      </c>
      <c r="E508" s="599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8">
        <v>4640242180519</v>
      </c>
      <c r="E509" s="599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178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143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3100.9800000000005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3106.8399999999997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3426.1373333333336</v>
      </c>
      <c r="Y537" s="593">
        <f>IFERROR(SUM(BN22:BN533),"0")</f>
        <v>3432.4580000000005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8</v>
      </c>
      <c r="Y538" s="38">
        <f>ROUNDUP(SUM(BP22:BP533),0)</f>
        <v>8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3626.1373333333336</v>
      </c>
      <c r="Y539" s="593">
        <f>GrossWeightTotalR+PalletQtyTotalR*25</f>
        <v>3632.4580000000005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1292.6666666666667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1295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8.7921200000000006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185</v>
      </c>
      <c r="F544" s="632" t="s">
        <v>212</v>
      </c>
      <c r="G544" s="632" t="s">
        <v>251</v>
      </c>
      <c r="H544" s="632" t="s">
        <v>100</v>
      </c>
      <c r="I544" s="632" t="s">
        <v>276</v>
      </c>
      <c r="J544" s="632" t="s">
        <v>316</v>
      </c>
      <c r="K544" s="632" t="s">
        <v>377</v>
      </c>
      <c r="L544" s="632" t="s">
        <v>417</v>
      </c>
      <c r="M544" s="632" t="s">
        <v>435</v>
      </c>
      <c r="N544" s="589"/>
      <c r="O544" s="632" t="s">
        <v>448</v>
      </c>
      <c r="P544" s="632" t="s">
        <v>458</v>
      </c>
      <c r="Q544" s="632" t="s">
        <v>465</v>
      </c>
      <c r="R544" s="632" t="s">
        <v>469</v>
      </c>
      <c r="S544" s="632" t="s">
        <v>475</v>
      </c>
      <c r="T544" s="632" t="s">
        <v>480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165.6</v>
      </c>
      <c r="C546" s="46">
        <f>IFERROR(Y41*1,"0")+IFERROR(Y42*1,"0")+IFERROR(Y43*1,"0")+IFERROR(Y44*1,"0")+IFERROR(Y48*1,"0")</f>
        <v>145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342.6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158.4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202.86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201.6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152</v>
      </c>
      <c r="L546" s="46">
        <f>IFERROR(Y260*1,"0")+IFERROR(Y261*1,"0")+IFERROR(Y262*1,"0")+IFERROR(Y263*1,"0")+IFERROR(Y264*1,"0")+IFERROR(Y265*1,"0")</f>
        <v>100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240</v>
      </c>
      <c r="P546" s="46">
        <f>IFERROR(Y285*1,"0")+IFERROR(Y289*1,"0")</f>
        <v>144</v>
      </c>
      <c r="Q546" s="46">
        <f>IFERROR(Y294*1,"0")</f>
        <v>0</v>
      </c>
      <c r="R546" s="46">
        <f>IFERROR(Y299*1,"0")+IFERROR(Y300*1,"0")</f>
        <v>71.400000000000006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100</v>
      </c>
      <c r="U546" s="46">
        <f>IFERROR(Y354*1,"0")+IFERROR(Y358*1,"0")+IFERROR(Y359*1,"0")+IFERROR(Y360*1,"0")</f>
        <v>226.20000000000002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65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640.98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151.20000000000002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2025-05-29T08:50:53Z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