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CF92A6-4D28-447F-98CD-04DD3A63DA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A10" i="1" s="1"/>
  <c r="D7" i="1"/>
  <c r="Q6" i="1"/>
  <c r="P2" i="1"/>
  <c r="BP261" i="1" l="1"/>
  <c r="BN261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J9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F9" i="1"/>
  <c r="F10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BP369" i="1"/>
  <c r="BN369" i="1"/>
  <c r="Z369" i="1"/>
  <c r="Z373" i="1" s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76" i="1" l="1"/>
  <c r="Z210" i="1"/>
  <c r="Z149" i="1"/>
  <c r="Z128" i="1"/>
  <c r="Z160" i="1"/>
  <c r="Z118" i="1"/>
  <c r="Z517" i="1"/>
  <c r="Z529" i="1"/>
  <c r="Z424" i="1"/>
  <c r="Z512" i="1"/>
  <c r="Z470" i="1"/>
  <c r="Z429" i="1"/>
  <c r="Z395" i="1"/>
  <c r="Z361" i="1"/>
  <c r="Z178" i="1"/>
  <c r="Z93" i="1"/>
  <c r="Z72" i="1"/>
  <c r="Z66" i="1"/>
  <c r="Z59" i="1"/>
  <c r="Z45" i="1"/>
  <c r="Z32" i="1"/>
  <c r="Z227" i="1"/>
  <c r="Z139" i="1"/>
  <c r="Z112" i="1"/>
  <c r="Y540" i="1"/>
  <c r="Y537" i="1"/>
  <c r="Z522" i="1"/>
  <c r="Z104" i="1"/>
  <c r="Y536" i="1"/>
  <c r="Z487" i="1"/>
  <c r="Z442" i="1"/>
  <c r="Z323" i="1"/>
  <c r="Z256" i="1"/>
  <c r="Z316" i="1"/>
  <c r="Z81" i="1"/>
  <c r="Y538" i="1"/>
  <c r="Z493" i="1"/>
  <c r="Z337" i="1"/>
  <c r="Z331" i="1"/>
  <c r="Z222" i="1"/>
  <c r="Z541" i="1" l="1"/>
  <c r="Y539" i="1"/>
</calcChain>
</file>

<file path=xl/sharedStrings.xml><?xml version="1.0" encoding="utf-8"?>
<sst xmlns="http://schemas.openxmlformats.org/spreadsheetml/2006/main" count="2386" uniqueCount="837">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</sst>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45809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Воскресенье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0.375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180</v>
      </c>
      <c r="Y41" s="592">
        <f>IFERROR(IF(X41="",0,CEILING((X41/$H41),1)*$H41),"")</f>
        <v>183.60000000000002</v>
      </c>
      <c r="Z41" s="36">
        <f>IFERROR(IF(Y41=0,"",ROUNDUP(Y41/H41,0)*0.01898),"")</f>
        <v>0.32266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187.24999999999997</v>
      </c>
      <c r="BN41" s="64">
        <f>IFERROR(Y41*I41/H41,"0")</f>
        <v>190.995</v>
      </c>
      <c r="BO41" s="64">
        <f>IFERROR(1/J41*(X41/H41),"0")</f>
        <v>0.26041666666666663</v>
      </c>
      <c r="BP41" s="64">
        <f>IFERROR(1/J41*(Y41/H41),"0")</f>
        <v>0.265625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160</v>
      </c>
      <c r="Y42" s="592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56.666666666666664</v>
      </c>
      <c r="Y45" s="593">
        <f>IFERROR(Y41/H41,"0")+IFERROR(Y42/H42,"0")+IFERROR(Y43/H43,"0")+IFERROR(Y44/H44,"0")</f>
        <v>57</v>
      </c>
      <c r="Z45" s="593">
        <f>IFERROR(IF(Z41="",0,Z41),"0")+IFERROR(IF(Z42="",0,Z42),"0")+IFERROR(IF(Z43="",0,Z43),"0")+IFERROR(IF(Z44="",0,Z44),"0")</f>
        <v>0.68345999999999996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340</v>
      </c>
      <c r="Y46" s="593">
        <f>IFERROR(SUM(Y41:Y44),"0")</f>
        <v>343.6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111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450</v>
      </c>
      <c r="Y54" s="592">
        <f t="shared" si="6"/>
        <v>453.6</v>
      </c>
      <c r="Z54" s="36">
        <f>IFERROR(IF(Y54=0,"",ROUNDUP(Y54/H54,0)*0.01898),"")</f>
        <v>0.79715999999999998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468.12499999999994</v>
      </c>
      <c r="BN54" s="64">
        <f t="shared" si="8"/>
        <v>471.86999999999995</v>
      </c>
      <c r="BO54" s="64">
        <f t="shared" si="9"/>
        <v>0.65104166666666663</v>
      </c>
      <c r="BP54" s="64">
        <f t="shared" si="10"/>
        <v>0.65625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132</v>
      </c>
      <c r="B56" s="54" t="s">
        <v>133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136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111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450</v>
      </c>
      <c r="Y58" s="592">
        <f t="shared" si="6"/>
        <v>450</v>
      </c>
      <c r="Z58" s="36">
        <f>IFERROR(IF(Y58=0,"",ROUNDUP(Y58/H58,0)*0.00902),"")</f>
        <v>0.90200000000000002</v>
      </c>
      <c r="AA58" s="56"/>
      <c r="AB58" s="57"/>
      <c r="AC58" s="105" t="s">
        <v>140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471</v>
      </c>
      <c r="BN58" s="64">
        <f t="shared" si="8"/>
        <v>471</v>
      </c>
      <c r="BO58" s="64">
        <f t="shared" si="9"/>
        <v>0.75757575757575757</v>
      </c>
      <c r="BP58" s="64">
        <f t="shared" si="10"/>
        <v>0.75757575757575757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141.66666666666666</v>
      </c>
      <c r="Y59" s="593">
        <f>IFERROR(Y53/H53,"0")+IFERROR(Y54/H54,"0")+IFERROR(Y55/H55,"0")+IFERROR(Y56/H56,"0")+IFERROR(Y57/H57,"0")+IFERROR(Y58/H58,"0")</f>
        <v>142</v>
      </c>
      <c r="Z59" s="593">
        <f>IFERROR(IF(Z53="",0,Z53),"0")+IFERROR(IF(Z54="",0,Z54),"0")+IFERROR(IF(Z55="",0,Z55),"0")+IFERROR(IF(Z56="",0,Z56),"0")+IFERROR(IF(Z57="",0,Z57),"0")+IFERROR(IF(Z58="",0,Z58),"0")</f>
        <v>1.69916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900</v>
      </c>
      <c r="Y60" s="593">
        <f>IFERROR(SUM(Y53:Y58),"0")</f>
        <v>903.6</v>
      </c>
      <c r="Z60" s="37"/>
      <c r="AA60" s="594"/>
      <c r="AB60" s="594"/>
      <c r="AC60" s="594"/>
    </row>
    <row r="61" spans="1:68" ht="14.25" hidden="1" customHeight="1" x14ac:dyDescent="0.25">
      <c r="A61" s="598" t="s">
        <v>141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142</v>
      </c>
      <c r="B62" s="54" t="s">
        <v>143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50</v>
      </c>
      <c r="Y62" s="592">
        <f>IFERROR(IF(X62="",0,CEILING((X62/$H62),1)*$H62),"")</f>
        <v>54</v>
      </c>
      <c r="Z62" s="36">
        <f>IFERROR(IF(Y62=0,"",ROUNDUP(Y62/H62,0)*0.01898),"")</f>
        <v>9.4899999999999998E-2</v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52.013888888888886</v>
      </c>
      <c r="BN62" s="64">
        <f>IFERROR(Y62*I62/H62,"0")</f>
        <v>56.17499999999999</v>
      </c>
      <c r="BO62" s="64">
        <f>IFERROR(1/J62*(X62/H62),"0")</f>
        <v>7.2337962962962965E-2</v>
      </c>
      <c r="BP62" s="64">
        <f>IFERROR(1/J62*(Y62/H62),"0")</f>
        <v>7.8125E-2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148</v>
      </c>
      <c r="B64" s="54" t="s">
        <v>149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144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150</v>
      </c>
      <c r="B65" s="54" t="s">
        <v>151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111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90</v>
      </c>
      <c r="Y65" s="592">
        <f>IFERROR(IF(X65="",0,CEILING((X65/$H65),1)*$H65),"")</f>
        <v>91.800000000000011</v>
      </c>
      <c r="Z65" s="36">
        <f>IFERROR(IF(Y65=0,"",ROUNDUP(Y65/H65,0)*0.00651),"")</f>
        <v>0.22134000000000001</v>
      </c>
      <c r="AA65" s="56"/>
      <c r="AB65" s="57"/>
      <c r="AC65" s="113" t="s">
        <v>144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95.999999999999986</v>
      </c>
      <c r="BN65" s="64">
        <f>IFERROR(Y65*I65/H65,"0")</f>
        <v>97.92</v>
      </c>
      <c r="BO65" s="64">
        <f>IFERROR(1/J65*(X65/H65),"0")</f>
        <v>0.18315018315018314</v>
      </c>
      <c r="BP65" s="64">
        <f>IFERROR(1/J65*(Y65/H65),"0")</f>
        <v>0.18681318681318682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37.962962962962962</v>
      </c>
      <c r="Y66" s="593">
        <f>IFERROR(Y62/H62,"0")+IFERROR(Y63/H63,"0")+IFERROR(Y64/H64,"0")+IFERROR(Y65/H65,"0")</f>
        <v>39</v>
      </c>
      <c r="Z66" s="593">
        <f>IFERROR(IF(Z62="",0,Z62),"0")+IFERROR(IF(Z63="",0,Z63),"0")+IFERROR(IF(Z64="",0,Z64),"0")+IFERROR(IF(Z65="",0,Z65),"0")</f>
        <v>0.31624000000000002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140</v>
      </c>
      <c r="Y67" s="593">
        <f>IFERROR(SUM(Y62:Y65),"0")</f>
        <v>145.80000000000001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152</v>
      </c>
      <c r="B69" s="54" t="s">
        <v>153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158</v>
      </c>
      <c r="B71" s="54" t="s">
        <v>159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160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161</v>
      </c>
      <c r="B75" s="54" t="s">
        <v>162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167</v>
      </c>
      <c r="B77" s="54" t="s">
        <v>168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170</v>
      </c>
      <c r="B78" s="54" t="s">
        <v>171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169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176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customHeight="1" x14ac:dyDescent="0.25">
      <c r="A84" s="54" t="s">
        <v>177</v>
      </c>
      <c r="B84" s="54" t="s">
        <v>178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136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20</v>
      </c>
      <c r="Y84" s="592">
        <f>IFERROR(IF(X84="",0,CEILING((X84/$H84),1)*$H84),"")</f>
        <v>23.4</v>
      </c>
      <c r="Z84" s="36">
        <f>IFERROR(IF(Y84=0,"",ROUNDUP(Y84/H84,0)*0.01898),"")</f>
        <v>5.6940000000000004E-2</v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21.115384615384613</v>
      </c>
      <c r="BN84" s="64">
        <f>IFERROR(Y84*I84/H84,"0")</f>
        <v>24.704999999999998</v>
      </c>
      <c r="BO84" s="64">
        <f>IFERROR(1/J84*(X84/H84),"0")</f>
        <v>4.0064102564102567E-2</v>
      </c>
      <c r="BP84" s="64">
        <f>IFERROR(1/J84*(Y84/H84),"0")</f>
        <v>4.6875E-2</v>
      </c>
    </row>
    <row r="85" spans="1:68" ht="27" hidden="1" customHeight="1" x14ac:dyDescent="0.25">
      <c r="A85" s="54" t="s">
        <v>180</v>
      </c>
      <c r="B85" s="54" t="s">
        <v>181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182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2.5641025641025643</v>
      </c>
      <c r="Y86" s="593">
        <f>IFERROR(Y84/H84,"0")+IFERROR(Y85/H85,"0")</f>
        <v>3</v>
      </c>
      <c r="Z86" s="593">
        <f>IFERROR(IF(Z84="",0,Z84),"0")+IFERROR(IF(Z85="",0,Z85),"0")</f>
        <v>5.6940000000000004E-2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20</v>
      </c>
      <c r="Y87" s="593">
        <f>IFERROR(SUM(Y84:Y85),"0")</f>
        <v>23.4</v>
      </c>
      <c r="Z87" s="37"/>
      <c r="AA87" s="594"/>
      <c r="AB87" s="594"/>
      <c r="AC87" s="594"/>
    </row>
    <row r="88" spans="1:68" ht="16.5" hidden="1" customHeight="1" x14ac:dyDescent="0.25">
      <c r="A88" s="611" t="s">
        <v>183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184</v>
      </c>
      <c r="B90" s="54" t="s">
        <v>185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136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160</v>
      </c>
      <c r="Y90" s="592">
        <f>IFERROR(IF(X90="",0,CEILING((X90/$H90),1)*$H90),"")</f>
        <v>162</v>
      </c>
      <c r="Z90" s="36">
        <f>IFERROR(IF(Y90=0,"",ROUNDUP(Y90/H90,0)*0.01898),"")</f>
        <v>0.28470000000000001</v>
      </c>
      <c r="AA90" s="56"/>
      <c r="AB90" s="57"/>
      <c r="AC90" s="137" t="s">
        <v>186</v>
      </c>
      <c r="AG90" s="64"/>
      <c r="AJ90" s="68"/>
      <c r="AK90" s="68">
        <v>0</v>
      </c>
      <c r="BB90" s="138" t="s">
        <v>1</v>
      </c>
      <c r="BM90" s="64">
        <f>IFERROR(X90*I90/H90,"0")</f>
        <v>166.44444444444443</v>
      </c>
      <c r="BN90" s="64">
        <f>IFERROR(Y90*I90/H90,"0")</f>
        <v>168.52499999999998</v>
      </c>
      <c r="BO90" s="64">
        <f>IFERROR(1/J90*(X90/H90),"0")</f>
        <v>0.23148148148148145</v>
      </c>
      <c r="BP90" s="64">
        <f>IFERROR(1/J90*(Y90/H90),"0")</f>
        <v>0.23437499999999997</v>
      </c>
    </row>
    <row r="91" spans="1:68" ht="16.5" hidden="1" customHeight="1" x14ac:dyDescent="0.25">
      <c r="A91" s="54" t="s">
        <v>187</v>
      </c>
      <c r="B91" s="54" t="s">
        <v>188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186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189</v>
      </c>
      <c r="B92" s="54" t="s">
        <v>190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136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360</v>
      </c>
      <c r="Y92" s="592">
        <f>IFERROR(IF(X92="",0,CEILING((X92/$H92),1)*$H92),"")</f>
        <v>360</v>
      </c>
      <c r="Z92" s="36">
        <f>IFERROR(IF(Y92=0,"",ROUNDUP(Y92/H92,0)*0.00902),"")</f>
        <v>0.72160000000000002</v>
      </c>
      <c r="AA92" s="56"/>
      <c r="AB92" s="57"/>
      <c r="AC92" s="141" t="s">
        <v>191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376.79999999999995</v>
      </c>
      <c r="BN92" s="64">
        <f>IFERROR(Y92*I92/H92,"0")</f>
        <v>376.79999999999995</v>
      </c>
      <c r="BO92" s="64">
        <f>IFERROR(1/J92*(X92/H92),"0")</f>
        <v>0.60606060606060608</v>
      </c>
      <c r="BP92" s="64">
        <f>IFERROR(1/J92*(Y92/H92),"0")</f>
        <v>0.60606060606060608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94.81481481481481</v>
      </c>
      <c r="Y93" s="593">
        <f>IFERROR(Y90/H90,"0")+IFERROR(Y91/H91,"0")+IFERROR(Y92/H92,"0")</f>
        <v>95</v>
      </c>
      <c r="Z93" s="593">
        <f>IFERROR(IF(Z90="",0,Z90),"0")+IFERROR(IF(Z91="",0,Z91),"0")+IFERROR(IF(Z92="",0,Z92),"0")</f>
        <v>1.0063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520</v>
      </c>
      <c r="Y94" s="593">
        <f>IFERROR(SUM(Y90:Y92),"0")</f>
        <v>522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192</v>
      </c>
      <c r="B96" s="54" t="s">
        <v>193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200</v>
      </c>
      <c r="Y96" s="592">
        <f t="shared" ref="Y96:Y103" si="16">IFERROR(IF(X96="",0,CEILING((X96/$H96),1)*$H96),"")</f>
        <v>201.60000000000002</v>
      </c>
      <c r="Z96" s="36">
        <f>IFERROR(IF(Y96=0,"",ROUNDUP(Y96/H96,0)*0.01898),"")</f>
        <v>0.45552000000000004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212.35714285714286</v>
      </c>
      <c r="BN96" s="64">
        <f t="shared" ref="BN96:BN103" si="18">IFERROR(Y96*I96/H96,"0")</f>
        <v>214.05600000000001</v>
      </c>
      <c r="BO96" s="64">
        <f t="shared" ref="BO96:BO103" si="19">IFERROR(1/J96*(X96/H96),"0")</f>
        <v>0.37202380952380953</v>
      </c>
      <c r="BP96" s="64">
        <f t="shared" ref="BP96:BP103" si="20">IFERROR(1/J96*(Y96/H96),"0")</f>
        <v>0.375</v>
      </c>
    </row>
    <row r="97" spans="1:68" ht="16.5" hidden="1" customHeight="1" x14ac:dyDescent="0.25">
      <c r="A97" s="54" t="s">
        <v>192</v>
      </c>
      <c r="B97" s="54" t="s">
        <v>195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136</v>
      </c>
      <c r="N97" s="33"/>
      <c r="O97" s="32">
        <v>45</v>
      </c>
      <c r="P97" s="688" t="s">
        <v>196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192</v>
      </c>
      <c r="B98" s="54" t="s">
        <v>197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201</v>
      </c>
      <c r="B100" s="54" t="s">
        <v>202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136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194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201</v>
      </c>
      <c r="B101" s="54" t="s">
        <v>203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112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540</v>
      </c>
      <c r="Y101" s="592">
        <f t="shared" si="16"/>
        <v>540</v>
      </c>
      <c r="Z101" s="36">
        <f>IFERROR(IF(Y101=0,"",ROUNDUP(Y101/H101,0)*0.00651),"")</f>
        <v>1.302</v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590.4</v>
      </c>
      <c r="BN101" s="64">
        <f t="shared" si="18"/>
        <v>590.4</v>
      </c>
      <c r="BO101" s="64">
        <f t="shared" si="19"/>
        <v>1.098901098901099</v>
      </c>
      <c r="BP101" s="64">
        <f t="shared" si="20"/>
        <v>1.098901098901099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207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208</v>
      </c>
      <c r="B103" s="54" t="s">
        <v>209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223.8095238095238</v>
      </c>
      <c r="Y104" s="593">
        <f>IFERROR(Y96/H96,"0")+IFERROR(Y97/H97,"0")+IFERROR(Y98/H98,"0")+IFERROR(Y99/H99,"0")+IFERROR(Y100/H100,"0")+IFERROR(Y101/H101,"0")+IFERROR(Y102/H102,"0")+IFERROR(Y103/H103,"0")</f>
        <v>224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1.75752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740</v>
      </c>
      <c r="Y105" s="593">
        <f>IFERROR(SUM(Y96:Y103),"0")</f>
        <v>741.6</v>
      </c>
      <c r="Z105" s="37"/>
      <c r="AA105" s="594"/>
      <c r="AB105" s="594"/>
      <c r="AC105" s="594"/>
    </row>
    <row r="106" spans="1:68" ht="16.5" hidden="1" customHeight="1" x14ac:dyDescent="0.25">
      <c r="A106" s="611" t="s">
        <v>210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211</v>
      </c>
      <c r="B108" s="54" t="s">
        <v>212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90</v>
      </c>
      <c r="Y108" s="592">
        <f>IFERROR(IF(X108="",0,CEILING((X108/$H108),1)*$H108),"")</f>
        <v>97.2</v>
      </c>
      <c r="Z108" s="36">
        <f>IFERROR(IF(Y108=0,"",ROUNDUP(Y108/H108,0)*0.01898),"")</f>
        <v>0.17082</v>
      </c>
      <c r="AA108" s="56"/>
      <c r="AB108" s="57"/>
      <c r="AC108" s="159" t="s">
        <v>213</v>
      </c>
      <c r="AG108" s="64"/>
      <c r="AJ108" s="68"/>
      <c r="AK108" s="68">
        <v>0</v>
      </c>
      <c r="BB108" s="160" t="s">
        <v>1</v>
      </c>
      <c r="BM108" s="64">
        <f>IFERROR(X108*I108/H108,"0")</f>
        <v>93.624999999999986</v>
      </c>
      <c r="BN108" s="64">
        <f>IFERROR(Y108*I108/H108,"0")</f>
        <v>101.11499999999998</v>
      </c>
      <c r="BO108" s="64">
        <f>IFERROR(1/J108*(X108/H108),"0")</f>
        <v>0.13020833333333331</v>
      </c>
      <c r="BP108" s="64">
        <f>IFERROR(1/J108*(Y108/H108),"0")</f>
        <v>0.140625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/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213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217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315</v>
      </c>
      <c r="Y110" s="592">
        <f>IFERROR(IF(X110="",0,CEILING((X110/$H110),1)*$H110),"")</f>
        <v>315</v>
      </c>
      <c r="Z110" s="36">
        <f>IFERROR(IF(Y110=0,"",ROUNDUP(Y110/H110,0)*0.00902),"")</f>
        <v>0.63139999999999996</v>
      </c>
      <c r="AA110" s="56"/>
      <c r="AB110" s="57"/>
      <c r="AC110" s="163" t="s">
        <v>213</v>
      </c>
      <c r="AG110" s="64"/>
      <c r="AJ110" s="68"/>
      <c r="AK110" s="68">
        <v>0</v>
      </c>
      <c r="BB110" s="164" t="s">
        <v>1</v>
      </c>
      <c r="BM110" s="64">
        <f>IFERROR(X110*I110/H110,"0")</f>
        <v>329.70000000000005</v>
      </c>
      <c r="BN110" s="64">
        <f>IFERROR(Y110*I110/H110,"0")</f>
        <v>329.70000000000005</v>
      </c>
      <c r="BO110" s="64">
        <f>IFERROR(1/J110*(X110/H110),"0")</f>
        <v>0.53030303030303028</v>
      </c>
      <c r="BP110" s="64">
        <f>IFERROR(1/J110*(Y110/H110),"0")</f>
        <v>0.53030303030303028</v>
      </c>
    </row>
    <row r="111" spans="1:68" ht="16.5" hidden="1" customHeight="1" x14ac:dyDescent="0.25">
      <c r="A111" s="54" t="s">
        <v>218</v>
      </c>
      <c r="B111" s="54" t="s">
        <v>219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213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78.333333333333329</v>
      </c>
      <c r="Y112" s="593">
        <f>IFERROR(Y108/H108,"0")+IFERROR(Y109/H109,"0")+IFERROR(Y110/H110,"0")+IFERROR(Y111/H111,"0")</f>
        <v>79</v>
      </c>
      <c r="Z112" s="593">
        <f>IFERROR(IF(Z108="",0,Z108),"0")+IFERROR(IF(Z109="",0,Z109),"0")+IFERROR(IF(Z110="",0,Z110),"0")+IFERROR(IF(Z111="",0,Z111),"0")</f>
        <v>0.80221999999999993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405</v>
      </c>
      <c r="Y113" s="593">
        <f>IFERROR(SUM(Y108:Y111),"0")</f>
        <v>412.2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141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220</v>
      </c>
      <c r="B115" s="54" t="s">
        <v>221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222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223</v>
      </c>
      <c r="B116" s="54" t="s">
        <v>224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222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225</v>
      </c>
      <c r="B117" s="54" t="s">
        <v>226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227</v>
      </c>
      <c r="B121" s="54" t="s">
        <v>228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229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227</v>
      </c>
      <c r="B122" s="54" t="s">
        <v>230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136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231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227</v>
      </c>
      <c r="B123" s="54" t="s">
        <v>232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600</v>
      </c>
      <c r="Y123" s="592">
        <f t="shared" si="21"/>
        <v>604.80000000000007</v>
      </c>
      <c r="Z123" s="36">
        <f>IFERROR(IF(Y123=0,"",ROUNDUP(Y123/H123,0)*0.01898),"")</f>
        <v>1.36656</v>
      </c>
      <c r="AA123" s="56"/>
      <c r="AB123" s="57"/>
      <c r="AC123" s="177" t="s">
        <v>231</v>
      </c>
      <c r="AG123" s="64"/>
      <c r="AJ123" s="68"/>
      <c r="AK123" s="68">
        <v>0</v>
      </c>
      <c r="BB123" s="178" t="s">
        <v>1</v>
      </c>
      <c r="BM123" s="64">
        <f t="shared" si="22"/>
        <v>636.64285714285711</v>
      </c>
      <c r="BN123" s="64">
        <f t="shared" si="23"/>
        <v>641.7360000000001</v>
      </c>
      <c r="BO123" s="64">
        <f t="shared" si="24"/>
        <v>1.1160714285714286</v>
      </c>
      <c r="BP123" s="64">
        <f t="shared" si="25"/>
        <v>1.125</v>
      </c>
    </row>
    <row r="124" spans="1:68" ht="27" hidden="1" customHeight="1" x14ac:dyDescent="0.25">
      <c r="A124" s="54" t="s">
        <v>233</v>
      </c>
      <c r="B124" s="54" t="s">
        <v>234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136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231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136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540</v>
      </c>
      <c r="Y125" s="592">
        <f t="shared" si="21"/>
        <v>540</v>
      </c>
      <c r="Z125" s="36">
        <f>IFERROR(IF(Y125=0,"",ROUNDUP(Y125/H125,0)*0.00651),"")</f>
        <v>1.302</v>
      </c>
      <c r="AA125" s="56"/>
      <c r="AB125" s="57"/>
      <c r="AC125" s="181" t="s">
        <v>231</v>
      </c>
      <c r="AG125" s="64"/>
      <c r="AJ125" s="68"/>
      <c r="AK125" s="68">
        <v>0</v>
      </c>
      <c r="BB125" s="182" t="s">
        <v>1</v>
      </c>
      <c r="BM125" s="64">
        <f t="shared" si="22"/>
        <v>590.4</v>
      </c>
      <c r="BN125" s="64">
        <f t="shared" si="23"/>
        <v>590.4</v>
      </c>
      <c r="BO125" s="64">
        <f t="shared" si="24"/>
        <v>1.098901098901099</v>
      </c>
      <c r="BP125" s="64">
        <f t="shared" si="25"/>
        <v>1.098901098901099</v>
      </c>
    </row>
    <row r="126" spans="1:68" ht="16.5" customHeight="1" x14ac:dyDescent="0.25">
      <c r="A126" s="54" t="s">
        <v>237</v>
      </c>
      <c r="B126" s="54" t="s">
        <v>238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45</v>
      </c>
      <c r="Y126" s="592">
        <f t="shared" si="21"/>
        <v>45</v>
      </c>
      <c r="Z126" s="36">
        <f>IFERROR(IF(Y126=0,"",ROUNDUP(Y126/H126,0)*0.00651),"")</f>
        <v>0.16275000000000001</v>
      </c>
      <c r="AA126" s="56"/>
      <c r="AB126" s="57"/>
      <c r="AC126" s="183" t="s">
        <v>239</v>
      </c>
      <c r="AG126" s="64"/>
      <c r="AJ126" s="68"/>
      <c r="AK126" s="68">
        <v>0</v>
      </c>
      <c r="BB126" s="184" t="s">
        <v>1</v>
      </c>
      <c r="BM126" s="64">
        <f t="shared" si="22"/>
        <v>49.499999999999993</v>
      </c>
      <c r="BN126" s="64">
        <f t="shared" si="23"/>
        <v>49.499999999999993</v>
      </c>
      <c r="BO126" s="64">
        <f t="shared" si="24"/>
        <v>0.13736263736263737</v>
      </c>
      <c r="BP126" s="64">
        <f t="shared" si="25"/>
        <v>0.13736263736263737</v>
      </c>
    </row>
    <row r="127" spans="1:68" ht="27" hidden="1" customHeight="1" x14ac:dyDescent="0.25">
      <c r="A127" s="54" t="s">
        <v>240</v>
      </c>
      <c r="B127" s="54" t="s">
        <v>241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296.42857142857144</v>
      </c>
      <c r="Y128" s="593">
        <f>IFERROR(Y121/H121,"0")+IFERROR(Y122/H122,"0")+IFERROR(Y123/H123,"0")+IFERROR(Y124/H124,"0")+IFERROR(Y125/H125,"0")+IFERROR(Y126/H126,"0")+IFERROR(Y127/H127,"0")</f>
        <v>297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2.8313100000000002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1185</v>
      </c>
      <c r="Y129" s="593">
        <f>IFERROR(SUM(Y121:Y127),"0")</f>
        <v>1189.8000000000002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176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243</v>
      </c>
      <c r="B131" s="54" t="s">
        <v>244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245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246</v>
      </c>
      <c r="B132" s="54" t="s">
        <v>247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16.5</v>
      </c>
      <c r="Y132" s="592">
        <f>IFERROR(IF(X132="",0,CEILING((X132/$H132),1)*$H132),"")</f>
        <v>17.82</v>
      </c>
      <c r="Z132" s="36">
        <f>IFERROR(IF(Y132=0,"",ROUNDUP(Y132/H132,0)*0.00651),"")</f>
        <v>5.8590000000000003E-2</v>
      </c>
      <c r="AA132" s="56"/>
      <c r="AB132" s="57"/>
      <c r="AC132" s="189" t="s">
        <v>248</v>
      </c>
      <c r="AG132" s="64"/>
      <c r="AJ132" s="68"/>
      <c r="AK132" s="68">
        <v>0</v>
      </c>
      <c r="BB132" s="190" t="s">
        <v>1</v>
      </c>
      <c r="BM132" s="64">
        <f>IFERROR(X132*I132/H132,"0")</f>
        <v>18.649999999999999</v>
      </c>
      <c r="BN132" s="64">
        <f>IFERROR(Y132*I132/H132,"0")</f>
        <v>20.141999999999999</v>
      </c>
      <c r="BO132" s="64">
        <f>IFERROR(1/J132*(X132/H132),"0")</f>
        <v>4.5787545787545791E-2</v>
      </c>
      <c r="BP132" s="64">
        <f>IFERROR(1/J132*(Y132/H132),"0")</f>
        <v>4.9450549450549455E-2</v>
      </c>
    </row>
    <row r="133" spans="1:68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8.3333333333333339</v>
      </c>
      <c r="Y133" s="593">
        <f>IFERROR(Y131/H131,"0")+IFERROR(Y132/H132,"0")</f>
        <v>9</v>
      </c>
      <c r="Z133" s="593">
        <f>IFERROR(IF(Z131="",0,Z131),"0")+IFERROR(IF(Z132="",0,Z132),"0")</f>
        <v>5.8590000000000003E-2</v>
      </c>
      <c r="AA133" s="594"/>
      <c r="AB133" s="594"/>
      <c r="AC133" s="594"/>
    </row>
    <row r="134" spans="1:68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16.5</v>
      </c>
      <c r="Y134" s="593">
        <f>IFERROR(SUM(Y131:Y132),"0")</f>
        <v>17.82</v>
      </c>
      <c r="Z134" s="37"/>
      <c r="AA134" s="594"/>
      <c r="AB134" s="594"/>
      <c r="AC134" s="594"/>
    </row>
    <row r="135" spans="1:68" ht="16.5" hidden="1" customHeight="1" x14ac:dyDescent="0.25">
      <c r="A135" s="611" t="s">
        <v>249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250</v>
      </c>
      <c r="B137" s="54" t="s">
        <v>251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252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250</v>
      </c>
      <c r="B138" s="54" t="s">
        <v>253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72</v>
      </c>
      <c r="Y138" s="592">
        <f>IFERROR(IF(X138="",0,CEILING((X138/$H138),1)*$H138),"")</f>
        <v>73.600000000000009</v>
      </c>
      <c r="Z138" s="36">
        <f>IFERROR(IF(Y138=0,"",ROUNDUP(Y138/H138,0)*0.00651),"")</f>
        <v>0.14973</v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76.05</v>
      </c>
      <c r="BN138" s="64">
        <f>IFERROR(Y138*I138/H138,"0")</f>
        <v>77.740000000000009</v>
      </c>
      <c r="BO138" s="64">
        <f>IFERROR(1/J138*(X138/H138),"0")</f>
        <v>0.12362637362637363</v>
      </c>
      <c r="BP138" s="64">
        <f>IFERROR(1/J138*(Y138/H138),"0")</f>
        <v>0.1263736263736264</v>
      </c>
    </row>
    <row r="139" spans="1:68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22.5</v>
      </c>
      <c r="Y139" s="593">
        <f>IFERROR(Y137/H137,"0")+IFERROR(Y138/H138,"0")</f>
        <v>23</v>
      </c>
      <c r="Z139" s="593">
        <f>IFERROR(IF(Z137="",0,Z137),"0")+IFERROR(IF(Z138="",0,Z138),"0")</f>
        <v>0.14973</v>
      </c>
      <c r="AA139" s="594"/>
      <c r="AB139" s="594"/>
      <c r="AC139" s="594"/>
    </row>
    <row r="140" spans="1:68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72</v>
      </c>
      <c r="Y140" s="593">
        <f>IFERROR(SUM(Y137:Y138),"0")</f>
        <v>73.600000000000009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254</v>
      </c>
      <c r="B142" s="54" t="s">
        <v>255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256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254</v>
      </c>
      <c r="B143" s="54" t="s">
        <v>257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49</v>
      </c>
      <c r="Y143" s="592">
        <f>IFERROR(IF(X143="",0,CEILING((X143/$H143),1)*$H143),"")</f>
        <v>50.4</v>
      </c>
      <c r="Z143" s="36">
        <f>IFERROR(IF(Y143=0,"",ROUNDUP(Y143/H143,0)*0.00651),"")</f>
        <v>0.11718000000000001</v>
      </c>
      <c r="AA143" s="56"/>
      <c r="AB143" s="57"/>
      <c r="AC143" s="197" t="s">
        <v>256</v>
      </c>
      <c r="AG143" s="64"/>
      <c r="AJ143" s="68"/>
      <c r="AK143" s="68">
        <v>0</v>
      </c>
      <c r="BB143" s="198" t="s">
        <v>1</v>
      </c>
      <c r="BM143" s="64">
        <f>IFERROR(X143*I143/H143,"0")</f>
        <v>53.69</v>
      </c>
      <c r="BN143" s="64">
        <f>IFERROR(Y143*I143/H143,"0")</f>
        <v>55.223999999999997</v>
      </c>
      <c r="BO143" s="64">
        <f>IFERROR(1/J143*(X143/H143),"0")</f>
        <v>9.6153846153846159E-2</v>
      </c>
      <c r="BP143" s="64">
        <f>IFERROR(1/J143*(Y143/H143),"0")</f>
        <v>9.8901098901098911E-2</v>
      </c>
    </row>
    <row r="144" spans="1:68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17.5</v>
      </c>
      <c r="Y144" s="593">
        <f>IFERROR(Y142/H142,"0")+IFERROR(Y143/H143,"0")</f>
        <v>18</v>
      </c>
      <c r="Z144" s="593">
        <f>IFERROR(IF(Z142="",0,Z142),"0")+IFERROR(IF(Z143="",0,Z143),"0")</f>
        <v>0.11718000000000001</v>
      </c>
      <c r="AA144" s="594"/>
      <c r="AB144" s="594"/>
      <c r="AC144" s="594"/>
    </row>
    <row r="145" spans="1:68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49</v>
      </c>
      <c r="Y145" s="593">
        <f>IFERROR(SUM(Y142:Y143),"0")</f>
        <v>50.4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258</v>
      </c>
      <c r="B147" s="54" t="s">
        <v>259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252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258</v>
      </c>
      <c r="B148" s="54" t="s">
        <v>260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66</v>
      </c>
      <c r="Y148" s="592">
        <f>IFERROR(IF(X148="",0,CEILING((X148/$H148),1)*$H148),"")</f>
        <v>66</v>
      </c>
      <c r="Z148" s="36">
        <f>IFERROR(IF(Y148=0,"",ROUNDUP(Y148/H148,0)*0.00651),"")</f>
        <v>0.16275000000000001</v>
      </c>
      <c r="AA148" s="56"/>
      <c r="AB148" s="57"/>
      <c r="AC148" s="201" t="s">
        <v>252</v>
      </c>
      <c r="AG148" s="64"/>
      <c r="AJ148" s="68"/>
      <c r="AK148" s="68">
        <v>0</v>
      </c>
      <c r="BB148" s="202" t="s">
        <v>1</v>
      </c>
      <c r="BM148" s="64">
        <f>IFERROR(X148*I148/H148,"0")</f>
        <v>72.699999999999989</v>
      </c>
      <c r="BN148" s="64">
        <f>IFERROR(Y148*I148/H148,"0")</f>
        <v>72.699999999999989</v>
      </c>
      <c r="BO148" s="64">
        <f>IFERROR(1/J148*(X148/H148),"0")</f>
        <v>0.13736263736263737</v>
      </c>
      <c r="BP148" s="64">
        <f>IFERROR(1/J148*(Y148/H148),"0")</f>
        <v>0.13736263736263737</v>
      </c>
    </row>
    <row r="149" spans="1:68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25</v>
      </c>
      <c r="Y149" s="593">
        <f>IFERROR(Y147/H147,"0")+IFERROR(Y148/H148,"0")</f>
        <v>25</v>
      </c>
      <c r="Z149" s="593">
        <f>IFERROR(IF(Z147="",0,Z147),"0")+IFERROR(IF(Z148="",0,Z148),"0")</f>
        <v>0.16275000000000001</v>
      </c>
      <c r="AA149" s="594"/>
      <c r="AB149" s="594"/>
      <c r="AC149" s="594"/>
    </row>
    <row r="150" spans="1:68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66</v>
      </c>
      <c r="Y150" s="593">
        <f>IFERROR(SUM(Y147:Y148),"0")</f>
        <v>66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261</v>
      </c>
      <c r="B153" s="54" t="s">
        <v>262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263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264</v>
      </c>
      <c r="B157" s="54" t="s">
        <v>265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266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267</v>
      </c>
      <c r="B158" s="54" t="s">
        <v>268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269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272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273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274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141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275</v>
      </c>
      <c r="B165" s="54" t="s">
        <v>276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277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customHeight="1" x14ac:dyDescent="0.25">
      <c r="A169" s="54" t="s">
        <v>278</v>
      </c>
      <c r="B169" s="54" t="s">
        <v>279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80</v>
      </c>
      <c r="Y169" s="592">
        <f t="shared" ref="Y169:Y177" si="26">IFERROR(IF(X169="",0,CEILING((X169/$H169),1)*$H169),"")</f>
        <v>84</v>
      </c>
      <c r="Z169" s="36">
        <f>IFERROR(IF(Y169=0,"",ROUNDUP(Y169/H169,0)*0.00902),"")</f>
        <v>0.1804</v>
      </c>
      <c r="AA169" s="56"/>
      <c r="AB169" s="57"/>
      <c r="AC169" s="213" t="s">
        <v>280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85.142857142857125</v>
      </c>
      <c r="BN169" s="64">
        <f t="shared" ref="BN169:BN177" si="28">IFERROR(Y169*I169/H169,"0")</f>
        <v>89.399999999999991</v>
      </c>
      <c r="BO169" s="64">
        <f t="shared" ref="BO169:BO177" si="29">IFERROR(1/J169*(X169/H169),"0")</f>
        <v>0.14430014430014429</v>
      </c>
      <c r="BP169" s="64">
        <f t="shared" ref="BP169:BP177" si="30">IFERROR(1/J169*(Y169/H169),"0")</f>
        <v>0.15151515151515152</v>
      </c>
    </row>
    <row r="170" spans="1:68" ht="27" customHeight="1" x14ac:dyDescent="0.25">
      <c r="A170" s="54" t="s">
        <v>281</v>
      </c>
      <c r="B170" s="54" t="s">
        <v>282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30</v>
      </c>
      <c r="Y170" s="592">
        <f t="shared" si="26"/>
        <v>33.6</v>
      </c>
      <c r="Z170" s="36">
        <f>IFERROR(IF(Y170=0,"",ROUNDUP(Y170/H170,0)*0.00902),"")</f>
        <v>7.2160000000000002E-2</v>
      </c>
      <c r="AA170" s="56"/>
      <c r="AB170" s="57"/>
      <c r="AC170" s="215" t="s">
        <v>283</v>
      </c>
      <c r="AG170" s="64"/>
      <c r="AJ170" s="68"/>
      <c r="AK170" s="68">
        <v>0</v>
      </c>
      <c r="BB170" s="216" t="s">
        <v>1</v>
      </c>
      <c r="BM170" s="64">
        <f t="shared" si="27"/>
        <v>31.928571428571427</v>
      </c>
      <c r="BN170" s="64">
        <f t="shared" si="28"/>
        <v>35.76</v>
      </c>
      <c r="BO170" s="64">
        <f t="shared" si="29"/>
        <v>5.4112554112554112E-2</v>
      </c>
      <c r="BP170" s="64">
        <f t="shared" si="30"/>
        <v>6.0606060606060608E-2</v>
      </c>
    </row>
    <row r="171" spans="1:68" ht="27" customHeight="1" x14ac:dyDescent="0.25">
      <c r="A171" s="54" t="s">
        <v>284</v>
      </c>
      <c r="B171" s="54" t="s">
        <v>285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150</v>
      </c>
      <c r="Y171" s="592">
        <f t="shared" si="26"/>
        <v>151.20000000000002</v>
      </c>
      <c r="Z171" s="36">
        <f>IFERROR(IF(Y171=0,"",ROUNDUP(Y171/H171,0)*0.00902),"")</f>
        <v>0.32472000000000001</v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7"/>
        <v>157.5</v>
      </c>
      <c r="BN171" s="64">
        <f t="shared" si="28"/>
        <v>158.76000000000002</v>
      </c>
      <c r="BO171" s="64">
        <f t="shared" si="29"/>
        <v>0.27056277056277056</v>
      </c>
      <c r="BP171" s="64">
        <f t="shared" si="30"/>
        <v>0.27272727272727271</v>
      </c>
    </row>
    <row r="172" spans="1:68" ht="27" customHeight="1" x14ac:dyDescent="0.25">
      <c r="A172" s="54" t="s">
        <v>287</v>
      </c>
      <c r="B172" s="54" t="s">
        <v>288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140</v>
      </c>
      <c r="Y172" s="592">
        <f t="shared" si="26"/>
        <v>140.70000000000002</v>
      </c>
      <c r="Z172" s="36">
        <f>IFERROR(IF(Y172=0,"",ROUNDUP(Y172/H172,0)*0.00502),"")</f>
        <v>0.33634000000000003</v>
      </c>
      <c r="AA172" s="56"/>
      <c r="AB172" s="57"/>
      <c r="AC172" s="219" t="s">
        <v>280</v>
      </c>
      <c r="AG172" s="64"/>
      <c r="AJ172" s="68"/>
      <c r="AK172" s="68">
        <v>0</v>
      </c>
      <c r="BB172" s="220" t="s">
        <v>1</v>
      </c>
      <c r="BM172" s="64">
        <f t="shared" si="27"/>
        <v>148.66666666666666</v>
      </c>
      <c r="BN172" s="64">
        <f t="shared" si="28"/>
        <v>149.41</v>
      </c>
      <c r="BO172" s="64">
        <f t="shared" si="29"/>
        <v>0.28490028490028491</v>
      </c>
      <c r="BP172" s="64">
        <f t="shared" si="30"/>
        <v>0.28632478632478636</v>
      </c>
    </row>
    <row r="173" spans="1:68" ht="27" customHeight="1" x14ac:dyDescent="0.25">
      <c r="A173" s="54" t="s">
        <v>289</v>
      </c>
      <c r="B173" s="54" t="s">
        <v>290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140</v>
      </c>
      <c r="Y173" s="592">
        <f t="shared" si="26"/>
        <v>140.70000000000002</v>
      </c>
      <c r="Z173" s="36">
        <f>IFERROR(IF(Y173=0,"",ROUNDUP(Y173/H173,0)*0.00502),"")</f>
        <v>0.33634000000000003</v>
      </c>
      <c r="AA173" s="56"/>
      <c r="AB173" s="57"/>
      <c r="AC173" s="221" t="s">
        <v>283</v>
      </c>
      <c r="AG173" s="64"/>
      <c r="AJ173" s="68"/>
      <c r="AK173" s="68">
        <v>0</v>
      </c>
      <c r="BB173" s="222" t="s">
        <v>1</v>
      </c>
      <c r="BM173" s="64">
        <f t="shared" si="27"/>
        <v>148.66666666666666</v>
      </c>
      <c r="BN173" s="64">
        <f t="shared" si="28"/>
        <v>149.41</v>
      </c>
      <c r="BO173" s="64">
        <f t="shared" si="29"/>
        <v>0.28490028490028491</v>
      </c>
      <c r="BP173" s="64">
        <f t="shared" si="30"/>
        <v>0.28632478632478636</v>
      </c>
    </row>
    <row r="174" spans="1:68" ht="27" customHeight="1" x14ac:dyDescent="0.25">
      <c r="A174" s="54" t="s">
        <v>291</v>
      </c>
      <c r="B174" s="54" t="s">
        <v>292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3</v>
      </c>
      <c r="Y174" s="592">
        <f t="shared" si="26"/>
        <v>3.6</v>
      </c>
      <c r="Z174" s="36">
        <f>IFERROR(IF(Y174=0,"",ROUNDUP(Y174/H174,0)*0.00502),"")</f>
        <v>1.004E-2</v>
      </c>
      <c r="AA174" s="56"/>
      <c r="AB174" s="57"/>
      <c r="AC174" s="223" t="s">
        <v>293</v>
      </c>
      <c r="AG174" s="64"/>
      <c r="AJ174" s="68"/>
      <c r="AK174" s="68">
        <v>0</v>
      </c>
      <c r="BB174" s="224" t="s">
        <v>1</v>
      </c>
      <c r="BM174" s="64">
        <f t="shared" si="27"/>
        <v>3.2166666666666668</v>
      </c>
      <c r="BN174" s="64">
        <f t="shared" si="28"/>
        <v>3.8599999999999994</v>
      </c>
      <c r="BO174" s="64">
        <f t="shared" si="29"/>
        <v>7.1225071225071226E-3</v>
      </c>
      <c r="BP174" s="64">
        <f t="shared" si="30"/>
        <v>8.5470085470085479E-3</v>
      </c>
    </row>
    <row r="175" spans="1:68" ht="37.5" customHeight="1" x14ac:dyDescent="0.25">
      <c r="A175" s="54" t="s">
        <v>294</v>
      </c>
      <c r="B175" s="54" t="s">
        <v>295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210</v>
      </c>
      <c r="Y175" s="592">
        <f t="shared" si="26"/>
        <v>210</v>
      </c>
      <c r="Z175" s="36">
        <f>IFERROR(IF(Y175=0,"",ROUNDUP(Y175/H175,0)*0.00502),"")</f>
        <v>0.502</v>
      </c>
      <c r="AA175" s="56"/>
      <c r="AB175" s="57"/>
      <c r="AC175" s="225" t="s">
        <v>286</v>
      </c>
      <c r="AG175" s="64"/>
      <c r="AJ175" s="68"/>
      <c r="AK175" s="68">
        <v>0</v>
      </c>
      <c r="BB175" s="226" t="s">
        <v>1</v>
      </c>
      <c r="BM175" s="64">
        <f t="shared" si="27"/>
        <v>220.00000000000003</v>
      </c>
      <c r="BN175" s="64">
        <f t="shared" si="28"/>
        <v>220.00000000000003</v>
      </c>
      <c r="BO175" s="64">
        <f t="shared" si="29"/>
        <v>0.42735042735042739</v>
      </c>
      <c r="BP175" s="64">
        <f t="shared" si="30"/>
        <v>0.42735042735042739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286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300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296.90476190476187</v>
      </c>
      <c r="Y178" s="593">
        <f>IFERROR(Y169/H169,"0")+IFERROR(Y170/H170,"0")+IFERROR(Y171/H171,"0")+IFERROR(Y172/H172,"0")+IFERROR(Y173/H173,"0")+IFERROR(Y174/H174,"0")+IFERROR(Y175/H175,"0")+IFERROR(Y176/H176,"0")+IFERROR(Y177/H177,"0")</f>
        <v>300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1.7620000000000002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753</v>
      </c>
      <c r="Y179" s="593">
        <f>IFERROR(SUM(Y169:Y177),"0")</f>
        <v>763.80000000000007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customHeight="1" x14ac:dyDescent="0.25">
      <c r="A181" s="54" t="s">
        <v>301</v>
      </c>
      <c r="B181" s="54" t="s">
        <v>302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303</v>
      </c>
      <c r="L181" s="32"/>
      <c r="M181" s="33" t="s">
        <v>304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3.5</v>
      </c>
      <c r="Y181" s="592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ht="27" customHeight="1" x14ac:dyDescent="0.25">
      <c r="A182" s="54" t="s">
        <v>306</v>
      </c>
      <c r="B182" s="54" t="s">
        <v>307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303</v>
      </c>
      <c r="L182" s="32"/>
      <c r="M182" s="33" t="s">
        <v>304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3.5</v>
      </c>
      <c r="Y182" s="592">
        <f>IFERROR(IF(X182="",0,CEILING((X182/$H182),1)*$H182),"")</f>
        <v>3.7800000000000002</v>
      </c>
      <c r="Z182" s="36">
        <f>IFERROR(IF(Y182=0,"",ROUNDUP(Y182/H182,0)*0.0059),"")</f>
        <v>1.77E-2</v>
      </c>
      <c r="AA182" s="56"/>
      <c r="AB182" s="57"/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4.0277777777777777</v>
      </c>
      <c r="BN182" s="64">
        <f>IFERROR(Y182*I182/H182,"0")</f>
        <v>4.3499999999999996</v>
      </c>
      <c r="BO182" s="64">
        <f>IFERROR(1/J182*(X182/H182),"0")</f>
        <v>1.2860082304526748E-2</v>
      </c>
      <c r="BP182" s="64">
        <f>IFERROR(1/J182*(Y182/H182),"0")</f>
        <v>1.3888888888888888E-2</v>
      </c>
    </row>
    <row r="183" spans="1:68" ht="27" customHeight="1" x14ac:dyDescent="0.25">
      <c r="A183" s="54" t="s">
        <v>309</v>
      </c>
      <c r="B183" s="54" t="s">
        <v>310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303</v>
      </c>
      <c r="L183" s="32"/>
      <c r="M183" s="33" t="s">
        <v>304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3.5</v>
      </c>
      <c r="Y183" s="592">
        <f>IFERROR(IF(X183="",0,CEILING((X183/$H183),1)*$H183),"")</f>
        <v>3.7800000000000002</v>
      </c>
      <c r="Z183" s="36">
        <f>IFERROR(IF(Y183=0,"",ROUNDUP(Y183/H183,0)*0.0059),"")</f>
        <v>1.77E-2</v>
      </c>
      <c r="AA183" s="56"/>
      <c r="AB183" s="57"/>
      <c r="AC183" s="235" t="s">
        <v>308</v>
      </c>
      <c r="AG183" s="64"/>
      <c r="AJ183" s="68"/>
      <c r="AK183" s="68">
        <v>0</v>
      </c>
      <c r="BB183" s="236" t="s">
        <v>1</v>
      </c>
      <c r="BM183" s="64">
        <f>IFERROR(X183*I183/H183,"0")</f>
        <v>4.0277777777777777</v>
      </c>
      <c r="BN183" s="64">
        <f>IFERROR(Y183*I183/H183,"0")</f>
        <v>4.3499999999999996</v>
      </c>
      <c r="BO183" s="64">
        <f>IFERROR(1/J183*(X183/H183),"0")</f>
        <v>1.2860082304526748E-2</v>
      </c>
      <c r="BP183" s="64">
        <f>IFERROR(1/J183*(Y183/H183),"0")</f>
        <v>1.3888888888888888E-2</v>
      </c>
    </row>
    <row r="184" spans="1:68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8.3333333333333321</v>
      </c>
      <c r="Y184" s="593">
        <f>IFERROR(Y181/H181,"0")+IFERROR(Y182/H182,"0")+IFERROR(Y183/H183,"0")</f>
        <v>9</v>
      </c>
      <c r="Z184" s="593">
        <f>IFERROR(IF(Z181="",0,Z181),"0")+IFERROR(IF(Z182="",0,Z182),"0")+IFERROR(IF(Z183="",0,Z183),"0")</f>
        <v>5.3100000000000001E-2</v>
      </c>
      <c r="AA184" s="594"/>
      <c r="AB184" s="594"/>
      <c r="AC184" s="594"/>
    </row>
    <row r="185" spans="1:68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10.5</v>
      </c>
      <c r="Y185" s="593">
        <f>IFERROR(SUM(Y181:Y183),"0")</f>
        <v>11.34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311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303</v>
      </c>
      <c r="L187" s="32"/>
      <c r="M187" s="33" t="s">
        <v>304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3.5</v>
      </c>
      <c r="Y187" s="592">
        <f>IFERROR(IF(X187="",0,CEILING((X187/$H187),1)*$H187),"")</f>
        <v>3.7800000000000002</v>
      </c>
      <c r="Z187" s="36">
        <f>IFERROR(IF(Y187=0,"",ROUNDUP(Y187/H187,0)*0.0059),"")</f>
        <v>1.77E-2</v>
      </c>
      <c r="AA187" s="56"/>
      <c r="AB187" s="57"/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4.0277777777777777</v>
      </c>
      <c r="BN187" s="64">
        <f>IFERROR(Y187*I187/H187,"0")</f>
        <v>4.3499999999999996</v>
      </c>
      <c r="BO187" s="64">
        <f>IFERROR(1/J187*(X187/H187),"0")</f>
        <v>1.2860082304526748E-2</v>
      </c>
      <c r="BP187" s="64">
        <f>IFERROR(1/J187*(Y187/H187),"0")</f>
        <v>1.3888888888888888E-2</v>
      </c>
    </row>
    <row r="188" spans="1:68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2.7777777777777777</v>
      </c>
      <c r="Y188" s="593">
        <f>IFERROR(Y187/H187,"0")</f>
        <v>3</v>
      </c>
      <c r="Z188" s="593">
        <f>IFERROR(IF(Z187="",0,Z187),"0")</f>
        <v>1.77E-2</v>
      </c>
      <c r="AA188" s="594"/>
      <c r="AB188" s="594"/>
      <c r="AC188" s="594"/>
    </row>
    <row r="189" spans="1:68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3.5</v>
      </c>
      <c r="Y189" s="593">
        <f>IFERROR(SUM(Y187:Y187),"0")</f>
        <v>3.7800000000000002</v>
      </c>
      <c r="Z189" s="37"/>
      <c r="AA189" s="594"/>
      <c r="AB189" s="594"/>
      <c r="AC189" s="594"/>
    </row>
    <row r="190" spans="1:68" ht="16.5" hidden="1" customHeight="1" x14ac:dyDescent="0.25">
      <c r="A190" s="611" t="s">
        <v>314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141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120</v>
      </c>
      <c r="Y202" s="592">
        <f t="shared" ref="Y202:Y209" si="31">IFERROR(IF(X202="",0,CEILING((X202/$H202),1)*$H202),"")</f>
        <v>124.2</v>
      </c>
      <c r="Z202" s="36">
        <f>IFERROR(IF(Y202=0,"",ROUNDUP(Y202/H202,0)*0.00902),"")</f>
        <v>0.20746000000000001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124.66666666666667</v>
      </c>
      <c r="BN202" s="64">
        <f t="shared" ref="BN202:BN209" si="33">IFERROR(Y202*I202/H202,"0")</f>
        <v>129.03</v>
      </c>
      <c r="BO202" s="64">
        <f t="shared" ref="BO202:BO209" si="34">IFERROR(1/J202*(X202/H202),"0")</f>
        <v>0.16835016835016836</v>
      </c>
      <c r="BP202" s="64">
        <f t="shared" ref="BP202:BP209" si="35">IFERROR(1/J202*(Y202/H202),"0")</f>
        <v>0.17424242424242425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80</v>
      </c>
      <c r="Y203" s="592">
        <f t="shared" si="31"/>
        <v>81</v>
      </c>
      <c r="Z203" s="36">
        <f>IFERROR(IF(Y203=0,"",ROUNDUP(Y203/H203,0)*0.00902),"")</f>
        <v>0.1353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83.111111111111114</v>
      </c>
      <c r="BN203" s="64">
        <f t="shared" si="33"/>
        <v>84.15</v>
      </c>
      <c r="BO203" s="64">
        <f t="shared" si="34"/>
        <v>0.11223344556677889</v>
      </c>
      <c r="BP203" s="64">
        <f t="shared" si="35"/>
        <v>0.11363636363636363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200</v>
      </c>
      <c r="Y204" s="592">
        <f t="shared" si="31"/>
        <v>205.20000000000002</v>
      </c>
      <c r="Z204" s="36">
        <f>IFERROR(IF(Y204=0,"",ROUNDUP(Y204/H204,0)*0.00902),"")</f>
        <v>0.34276000000000001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207.77777777777777</v>
      </c>
      <c r="BN204" s="64">
        <f t="shared" si="33"/>
        <v>213.18000000000004</v>
      </c>
      <c r="BO204" s="64">
        <f t="shared" si="34"/>
        <v>0.28058361391694725</v>
      </c>
      <c r="BP204" s="64">
        <f t="shared" si="35"/>
        <v>0.2878787878787879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100</v>
      </c>
      <c r="Y205" s="592">
        <f t="shared" si="31"/>
        <v>102.60000000000001</v>
      </c>
      <c r="Z205" s="36">
        <f>IFERROR(IF(Y205=0,"",ROUNDUP(Y205/H205,0)*0.00902),"")</f>
        <v>0.17138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103.88888888888889</v>
      </c>
      <c r="BN205" s="64">
        <f t="shared" si="33"/>
        <v>106.59000000000002</v>
      </c>
      <c r="BO205" s="64">
        <f t="shared" si="34"/>
        <v>0.14029180695847362</v>
      </c>
      <c r="BP205" s="64">
        <f t="shared" si="35"/>
        <v>0.14393939393939395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90</v>
      </c>
      <c r="Y206" s="592">
        <f t="shared" si="31"/>
        <v>90</v>
      </c>
      <c r="Z206" s="36">
        <f>IFERROR(IF(Y206=0,"",ROUNDUP(Y206/H206,0)*0.00502),"")</f>
        <v>0.251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96.499999999999986</v>
      </c>
      <c r="BN206" s="64">
        <f t="shared" si="33"/>
        <v>96.499999999999986</v>
      </c>
      <c r="BO206" s="64">
        <f t="shared" si="34"/>
        <v>0.21367521367521369</v>
      </c>
      <c r="BP206" s="64">
        <f t="shared" si="35"/>
        <v>0.21367521367521369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66</v>
      </c>
      <c r="Y207" s="592">
        <f t="shared" si="31"/>
        <v>66.600000000000009</v>
      </c>
      <c r="Z207" s="36">
        <f>IFERROR(IF(Y207=0,"",ROUNDUP(Y207/H207,0)*0.00502),"")</f>
        <v>0.18574000000000002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69.666666666666657</v>
      </c>
      <c r="BN207" s="64">
        <f t="shared" si="33"/>
        <v>70.3</v>
      </c>
      <c r="BO207" s="64">
        <f t="shared" si="34"/>
        <v>0.15669515669515671</v>
      </c>
      <c r="BP207" s="64">
        <f t="shared" si="35"/>
        <v>0.15811965811965817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90</v>
      </c>
      <c r="Y208" s="592">
        <f t="shared" si="31"/>
        <v>90</v>
      </c>
      <c r="Z208" s="36">
        <f>IFERROR(IF(Y208=0,"",ROUNDUP(Y208/H208,0)*0.00502),"")</f>
        <v>0.251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95</v>
      </c>
      <c r="BN208" s="64">
        <f t="shared" si="33"/>
        <v>95</v>
      </c>
      <c r="BO208" s="64">
        <f t="shared" si="34"/>
        <v>0.21367521367521369</v>
      </c>
      <c r="BP208" s="64">
        <f t="shared" si="35"/>
        <v>0.21367521367521369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66</v>
      </c>
      <c r="Y209" s="592">
        <f t="shared" si="31"/>
        <v>66.600000000000009</v>
      </c>
      <c r="Z209" s="36">
        <f>IFERROR(IF(Y209=0,"",ROUNDUP(Y209/H209,0)*0.00502),"")</f>
        <v>0.18574000000000002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69.666666666666657</v>
      </c>
      <c r="BN209" s="64">
        <f t="shared" si="33"/>
        <v>70.3</v>
      </c>
      <c r="BO209" s="64">
        <f t="shared" si="34"/>
        <v>0.15669515669515671</v>
      </c>
      <c r="BP209" s="64">
        <f t="shared" si="35"/>
        <v>0.15811965811965817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265.92592592592592</v>
      </c>
      <c r="Y210" s="593">
        <f>IFERROR(Y202/H202,"0")+IFERROR(Y203/H203,"0")+IFERROR(Y204/H204,"0")+IFERROR(Y205/H205,"0")+IFERROR(Y206/H206,"0")+IFERROR(Y207/H207,"0")+IFERROR(Y208/H208,"0")+IFERROR(Y209/H209,"0")</f>
        <v>269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1.7303799999999998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812</v>
      </c>
      <c r="Y211" s="593">
        <f>IFERROR(SUM(Y202:Y209),"0")</f>
        <v>826.2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180</v>
      </c>
      <c r="Y215" s="592">
        <f t="shared" si="36"/>
        <v>182.7</v>
      </c>
      <c r="Z215" s="36">
        <f>IFERROR(IF(Y215=0,"",ROUNDUP(Y215/H215,0)*0.01898),"")</f>
        <v>0.39857999999999999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190.73793103448276</v>
      </c>
      <c r="BN215" s="64">
        <f t="shared" si="38"/>
        <v>193.59899999999999</v>
      </c>
      <c r="BO215" s="64">
        <f t="shared" si="39"/>
        <v>0.32327586206896552</v>
      </c>
      <c r="BP215" s="64">
        <f t="shared" si="40"/>
        <v>0.328125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320</v>
      </c>
      <c r="Y216" s="592">
        <f t="shared" si="36"/>
        <v>321.59999999999997</v>
      </c>
      <c r="Z216" s="36">
        <f t="shared" ref="Z216:Z221" si="41">IFERROR(IF(Y216=0,"",ROUNDUP(Y216/H216,0)*0.00651),"")</f>
        <v>0.87234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356</v>
      </c>
      <c r="BN216" s="64">
        <f t="shared" si="38"/>
        <v>357.78</v>
      </c>
      <c r="BO216" s="64">
        <f t="shared" si="39"/>
        <v>0.73260073260073266</v>
      </c>
      <c r="BP216" s="64">
        <f t="shared" si="40"/>
        <v>0.73626373626373631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136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400</v>
      </c>
      <c r="Y218" s="592">
        <f t="shared" si="36"/>
        <v>400.8</v>
      </c>
      <c r="Z218" s="36">
        <f t="shared" si="41"/>
        <v>1.08717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442</v>
      </c>
      <c r="BN218" s="64">
        <f t="shared" si="38"/>
        <v>442.88400000000007</v>
      </c>
      <c r="BO218" s="64">
        <f t="shared" si="39"/>
        <v>0.91575091575091594</v>
      </c>
      <c r="BP218" s="64">
        <f t="shared" si="40"/>
        <v>0.91758241758241765</v>
      </c>
    </row>
    <row r="219" spans="1:68" ht="27" hidden="1" customHeight="1" x14ac:dyDescent="0.25">
      <c r="A219" s="54" t="s">
        <v>361</v>
      </c>
      <c r="B219" s="54" t="s">
        <v>362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136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140</v>
      </c>
      <c r="Y220" s="592">
        <f t="shared" si="36"/>
        <v>141.6</v>
      </c>
      <c r="Z220" s="36">
        <f t="shared" si="41"/>
        <v>0.38408999999999999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154.70000000000002</v>
      </c>
      <c r="BN220" s="64">
        <f t="shared" si="38"/>
        <v>156.46800000000002</v>
      </c>
      <c r="BO220" s="64">
        <f t="shared" si="39"/>
        <v>0.32051282051282054</v>
      </c>
      <c r="BP220" s="64">
        <f t="shared" si="40"/>
        <v>0.32417582417582419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280</v>
      </c>
      <c r="Y221" s="592">
        <f t="shared" si="36"/>
        <v>280.8</v>
      </c>
      <c r="Z221" s="36">
        <f t="shared" si="41"/>
        <v>0.76167000000000007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310.10000000000002</v>
      </c>
      <c r="BN221" s="64">
        <f t="shared" si="38"/>
        <v>310.98599999999999</v>
      </c>
      <c r="BO221" s="64">
        <f t="shared" si="39"/>
        <v>0.64102564102564108</v>
      </c>
      <c r="BP221" s="64">
        <f t="shared" si="40"/>
        <v>0.64285714285714302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495.68965517241384</v>
      </c>
      <c r="Y222" s="593">
        <f>IFERROR(Y213/H213,"0")+IFERROR(Y214/H214,"0")+IFERROR(Y215/H215,"0")+IFERROR(Y216/H216,"0")+IFERROR(Y217/H217,"0")+IFERROR(Y218/H218,"0")+IFERROR(Y219/H219,"0")+IFERROR(Y220/H220,"0")+IFERROR(Y221/H221,"0")</f>
        <v>498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3.5038499999999999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1320</v>
      </c>
      <c r="Y223" s="593">
        <f>IFERROR(SUM(Y213:Y221),"0")</f>
        <v>1327.4999999999998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176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136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36</v>
      </c>
      <c r="Y225" s="592">
        <f>IFERROR(IF(X225="",0,CEILING((X225/$H225),1)*$H225),"")</f>
        <v>36</v>
      </c>
      <c r="Z225" s="36">
        <f>IFERROR(IF(Y225=0,"",ROUNDUP(Y225/H225,0)*0.00651),"")</f>
        <v>9.7650000000000001E-2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39.780000000000008</v>
      </c>
      <c r="BN225" s="64">
        <f>IFERROR(Y225*I225/H225,"0")</f>
        <v>39.780000000000008</v>
      </c>
      <c r="BO225" s="64">
        <f>IFERROR(1/J225*(X225/H225),"0")</f>
        <v>8.241758241758243E-2</v>
      </c>
      <c r="BP225" s="64">
        <f>IFERROR(1/J225*(Y225/H225),"0")</f>
        <v>8.241758241758243E-2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36</v>
      </c>
      <c r="Y226" s="592">
        <f>IFERROR(IF(X226="",0,CEILING((X226/$H226),1)*$H226),"")</f>
        <v>36</v>
      </c>
      <c r="Z226" s="36">
        <f>IFERROR(IF(Y226=0,"",ROUNDUP(Y226/H226,0)*0.00651),"")</f>
        <v>9.7650000000000001E-2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39.780000000000008</v>
      </c>
      <c r="BN226" s="64">
        <f>IFERROR(Y226*I226/H226,"0")</f>
        <v>39.780000000000008</v>
      </c>
      <c r="BO226" s="64">
        <f>IFERROR(1/J226*(X226/H226),"0")</f>
        <v>8.241758241758243E-2</v>
      </c>
      <c r="BP226" s="64">
        <f>IFERROR(1/J226*(Y226/H226),"0")</f>
        <v>8.241758241758243E-2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30</v>
      </c>
      <c r="Y227" s="593">
        <f>IFERROR(Y225/H225,"0")+IFERROR(Y226/H226,"0")</f>
        <v>30</v>
      </c>
      <c r="Z227" s="593">
        <f>IFERROR(IF(Z225="",0,Z225),"0")+IFERROR(IF(Z226="",0,Z226),"0")</f>
        <v>0.1953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72</v>
      </c>
      <c r="Y228" s="593">
        <f>IFERROR(SUM(Y225:Y226),"0")</f>
        <v>72</v>
      </c>
      <c r="Z228" s="37"/>
      <c r="AA228" s="594"/>
      <c r="AB228" s="594"/>
      <c r="AC228" s="594"/>
    </row>
    <row r="229" spans="1:68" ht="16.5" hidden="1" customHeight="1" x14ac:dyDescent="0.25">
      <c r="A229" s="611" t="s">
        <v>375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20</v>
      </c>
      <c r="Y231" s="592">
        <f t="shared" ref="Y231:Y238" si="42">IFERROR(IF(X231="",0,CEILING((X231/$H231),1)*$H231),"")</f>
        <v>23.2</v>
      </c>
      <c r="Z231" s="36">
        <f>IFERROR(IF(Y231=0,"",ROUNDUP(Y231/H231,0)*0.01898),"")</f>
        <v>3.7960000000000001E-2</v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20.75</v>
      </c>
      <c r="BN231" s="64">
        <f t="shared" ref="BN231:BN238" si="44">IFERROR(Y231*I231/H231,"0")</f>
        <v>24.07</v>
      </c>
      <c r="BO231" s="64">
        <f t="shared" ref="BO231:BO238" si="45">IFERROR(1/J231*(X231/H231),"0")</f>
        <v>2.6939655172413795E-2</v>
      </c>
      <c r="BP231" s="64">
        <f t="shared" ref="BP231:BP238" si="46">IFERROR(1/J231*(Y231/H231),"0")</f>
        <v>3.125E-2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380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380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80</v>
      </c>
      <c r="Y235" s="592">
        <f t="shared" si="42"/>
        <v>81.2</v>
      </c>
      <c r="Z235" s="36">
        <f>IFERROR(IF(Y235=0,"",ROUNDUP(Y235/H235,0)*0.01898),"")</f>
        <v>0.13286000000000001</v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83</v>
      </c>
      <c r="BN235" s="64">
        <f t="shared" si="44"/>
        <v>84.245000000000005</v>
      </c>
      <c r="BO235" s="64">
        <f t="shared" si="45"/>
        <v>0.10775862068965518</v>
      </c>
      <c r="BP235" s="64">
        <f t="shared" si="46"/>
        <v>0.10937500000000001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20</v>
      </c>
      <c r="Y236" s="592">
        <f t="shared" si="42"/>
        <v>20</v>
      </c>
      <c r="Z236" s="36">
        <f>IFERROR(IF(Y236=0,"",ROUNDUP(Y236/H236,0)*0.00902),"")</f>
        <v>4.5100000000000001E-2</v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21.05</v>
      </c>
      <c r="BN236" s="64">
        <f t="shared" si="44"/>
        <v>21.05</v>
      </c>
      <c r="BO236" s="64">
        <f t="shared" si="45"/>
        <v>3.787878787878788E-2</v>
      </c>
      <c r="BP236" s="64">
        <f t="shared" si="46"/>
        <v>3.787878787878788E-2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88</v>
      </c>
      <c r="Y238" s="592">
        <f t="shared" si="42"/>
        <v>88</v>
      </c>
      <c r="Z238" s="36">
        <f>IFERROR(IF(Y238=0,"",ROUNDUP(Y238/H238,0)*0.00902),"")</f>
        <v>0.19844000000000001</v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92.62</v>
      </c>
      <c r="BN238" s="64">
        <f t="shared" si="44"/>
        <v>92.62</v>
      </c>
      <c r="BO238" s="64">
        <f t="shared" si="45"/>
        <v>0.16666666666666669</v>
      </c>
      <c r="BP238" s="64">
        <f t="shared" si="46"/>
        <v>0.16666666666666669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35.620689655172413</v>
      </c>
      <c r="Y239" s="593">
        <f>IFERROR(Y231/H231,"0")+IFERROR(Y232/H232,"0")+IFERROR(Y233/H233,"0")+IFERROR(Y234/H234,"0")+IFERROR(Y235/H235,"0")+IFERROR(Y236/H236,"0")+IFERROR(Y237/H237,"0")+IFERROR(Y238/H238,"0")</f>
        <v>36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0.41436000000000001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208</v>
      </c>
      <c r="Y240" s="593">
        <f>IFERROR(SUM(Y231:Y238),"0")</f>
        <v>212.4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141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399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303</v>
      </c>
      <c r="L247" s="32"/>
      <c r="M247" s="33" t="s">
        <v>304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402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403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404</v>
      </c>
      <c r="B251" s="54" t="s">
        <v>405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303</v>
      </c>
      <c r="L251" s="32"/>
      <c r="M251" s="33" t="s">
        <v>304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406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303</v>
      </c>
      <c r="L252" s="32"/>
      <c r="M252" s="33" t="s">
        <v>304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3.5</v>
      </c>
      <c r="Y252" s="592">
        <f>IFERROR(IF(X252="",0,CEILING((X252/$H252),1)*$H252),"")</f>
        <v>4.32</v>
      </c>
      <c r="Z252" s="36">
        <f>IFERROR(IF(Y252=0,"",ROUNDUP(Y252/H252,0)*0.0059),"")</f>
        <v>1.18E-2</v>
      </c>
      <c r="AA252" s="56"/>
      <c r="AB252" s="57"/>
      <c r="AC252" s="309" t="s">
        <v>406</v>
      </c>
      <c r="AG252" s="64"/>
      <c r="AJ252" s="68"/>
      <c r="AK252" s="68">
        <v>0</v>
      </c>
      <c r="BB252" s="310" t="s">
        <v>1</v>
      </c>
      <c r="BM252" s="64">
        <f>IFERROR(X252*I252/H252,"0")</f>
        <v>3.8078703703703698</v>
      </c>
      <c r="BN252" s="64">
        <f>IFERROR(Y252*I252/H252,"0")</f>
        <v>4.7</v>
      </c>
      <c r="BO252" s="64">
        <f>IFERROR(1/J252*(X252/H252),"0")</f>
        <v>7.501714677640603E-3</v>
      </c>
      <c r="BP252" s="64">
        <f>IFERROR(1/J252*(Y252/H252),"0")</f>
        <v>9.2592592592592587E-3</v>
      </c>
    </row>
    <row r="253" spans="1:68" ht="27" customHeight="1" x14ac:dyDescent="0.25">
      <c r="A253" s="54" t="s">
        <v>409</v>
      </c>
      <c r="B253" s="54" t="s">
        <v>410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303</v>
      </c>
      <c r="L253" s="32"/>
      <c r="M253" s="33" t="s">
        <v>304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2.75</v>
      </c>
      <c r="Y253" s="592">
        <f>IFERROR(IF(X253="",0,CEILING((X253/$H253),1)*$H253),"")</f>
        <v>3.6</v>
      </c>
      <c r="Z253" s="36">
        <f>IFERROR(IF(Y253=0,"",ROUNDUP(Y253/H253,0)*0.0059),"")</f>
        <v>2.3599999999999999E-2</v>
      </c>
      <c r="AA253" s="56"/>
      <c r="AB253" s="57"/>
      <c r="AC253" s="311" t="s">
        <v>406</v>
      </c>
      <c r="AG253" s="64"/>
      <c r="AJ253" s="68"/>
      <c r="AK253" s="68">
        <v>0</v>
      </c>
      <c r="BB253" s="312" t="s">
        <v>1</v>
      </c>
      <c r="BM253" s="64">
        <f>IFERROR(X253*I253/H253,"0")</f>
        <v>3.3305555555555557</v>
      </c>
      <c r="BN253" s="64">
        <f>IFERROR(Y253*I253/H253,"0")</f>
        <v>4.3600000000000003</v>
      </c>
      <c r="BO253" s="64">
        <f>IFERROR(1/J253*(X253/H253),"0")</f>
        <v>1.4146090534979422E-2</v>
      </c>
      <c r="BP253" s="64">
        <f>IFERROR(1/J253*(Y253/H253),"0")</f>
        <v>1.8518518518518517E-2</v>
      </c>
    </row>
    <row r="254" spans="1:68" ht="27" customHeight="1" x14ac:dyDescent="0.25">
      <c r="A254" s="54" t="s">
        <v>411</v>
      </c>
      <c r="B254" s="54" t="s">
        <v>412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303</v>
      </c>
      <c r="L254" s="32"/>
      <c r="M254" s="33" t="s">
        <v>304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2.75</v>
      </c>
      <c r="Y254" s="592">
        <f>IFERROR(IF(X254="",0,CEILING((X254/$H254),1)*$H254),"")</f>
        <v>2.9699999999999998</v>
      </c>
      <c r="Z254" s="36">
        <f>IFERROR(IF(Y254=0,"",ROUNDUP(Y254/H254,0)*0.0059),"")</f>
        <v>1.77E-2</v>
      </c>
      <c r="AA254" s="56"/>
      <c r="AB254" s="57"/>
      <c r="AC254" s="313" t="s">
        <v>406</v>
      </c>
      <c r="AG254" s="64"/>
      <c r="AJ254" s="68"/>
      <c r="AK254" s="68">
        <v>0</v>
      </c>
      <c r="BB254" s="314" t="s">
        <v>1</v>
      </c>
      <c r="BM254" s="64">
        <f>IFERROR(X254*I254/H254,"0")</f>
        <v>3.2777777777777777</v>
      </c>
      <c r="BN254" s="64">
        <f>IFERROR(Y254*I254/H254,"0")</f>
        <v>3.5399999999999996</v>
      </c>
      <c r="BO254" s="64">
        <f>IFERROR(1/J254*(X254/H254),"0")</f>
        <v>1.2860082304526748E-2</v>
      </c>
      <c r="BP254" s="64">
        <f>IFERROR(1/J254*(Y254/H254),"0")</f>
        <v>1.3888888888888886E-2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303</v>
      </c>
      <c r="L255" s="32"/>
      <c r="M255" s="33" t="s">
        <v>304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406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7.4537037037037033</v>
      </c>
      <c r="Y256" s="593">
        <f>IFERROR(Y251/H251,"0")+IFERROR(Y252/H252,"0")+IFERROR(Y253/H253,"0")+IFERROR(Y254/H254,"0")+IFERROR(Y255/H255,"0")</f>
        <v>9</v>
      </c>
      <c r="Z256" s="593">
        <f>IFERROR(IF(Z251="",0,Z251),"0")+IFERROR(IF(Z252="",0,Z252),"0")+IFERROR(IF(Z253="",0,Z253),"0")+IFERROR(IF(Z254="",0,Z254),"0")+IFERROR(IF(Z255="",0,Z255),"0")</f>
        <v>5.3100000000000001E-2</v>
      </c>
      <c r="AA256" s="594"/>
      <c r="AB256" s="594"/>
      <c r="AC256" s="594"/>
    </row>
    <row r="257" spans="1:68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9</v>
      </c>
      <c r="Y257" s="593">
        <f>IFERROR(SUM(Y251:Y255),"0")</f>
        <v>10.89</v>
      </c>
      <c r="Z257" s="37"/>
      <c r="AA257" s="594"/>
      <c r="AB257" s="594"/>
      <c r="AC257" s="594"/>
    </row>
    <row r="258" spans="1:68" ht="16.5" hidden="1" customHeight="1" x14ac:dyDescent="0.25">
      <c r="A258" s="611" t="s">
        <v>415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416</v>
      </c>
      <c r="B260" s="54" t="s">
        <v>417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380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419</v>
      </c>
      <c r="B262" s="54" t="s">
        <v>422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427</v>
      </c>
      <c r="B264" s="54" t="s">
        <v>428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430</v>
      </c>
      <c r="B265" s="54" t="s">
        <v>431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433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434</v>
      </c>
      <c r="B270" s="54" t="s">
        <v>435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436</v>
      </c>
      <c r="B271" s="54" t="s">
        <v>437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444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446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447</v>
      </c>
      <c r="B278" s="54" t="s">
        <v>448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450</v>
      </c>
      <c r="B279" s="54" t="s">
        <v>451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136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180</v>
      </c>
      <c r="Y279" s="592">
        <f>IFERROR(IF(X279="",0,CEILING((X279/$H279),1)*$H279),"")</f>
        <v>180</v>
      </c>
      <c r="Z279" s="36">
        <f>IFERROR(IF(Y279=0,"",ROUNDUP(Y279/H279,0)*0.00651),"")</f>
        <v>0.48825000000000002</v>
      </c>
      <c r="AA279" s="56"/>
      <c r="AB279" s="57"/>
      <c r="AC279" s="339" t="s">
        <v>452</v>
      </c>
      <c r="AG279" s="64"/>
      <c r="AJ279" s="68"/>
      <c r="AK279" s="68">
        <v>0</v>
      </c>
      <c r="BB279" s="340" t="s">
        <v>1</v>
      </c>
      <c r="BM279" s="64">
        <f>IFERROR(X279*I279/H279,"0")</f>
        <v>198.9</v>
      </c>
      <c r="BN279" s="64">
        <f>IFERROR(Y279*I279/H279,"0")</f>
        <v>198.9</v>
      </c>
      <c r="BO279" s="64">
        <f>IFERROR(1/J279*(X279/H279),"0")</f>
        <v>0.41208791208791212</v>
      </c>
      <c r="BP279" s="64">
        <f>IFERROR(1/J279*(Y279/H279),"0")</f>
        <v>0.41208791208791212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280</v>
      </c>
      <c r="Y280" s="592">
        <f>IFERROR(IF(X280="",0,CEILING((X280/$H280),1)*$H280),"")</f>
        <v>280.8</v>
      </c>
      <c r="Z280" s="36">
        <f>IFERROR(IF(Y280=0,"",ROUNDUP(Y280/H280,0)*0.00651),"")</f>
        <v>0.76167000000000007</v>
      </c>
      <c r="AA280" s="56"/>
      <c r="AB280" s="57"/>
      <c r="AC280" s="341" t="s">
        <v>455</v>
      </c>
      <c r="AG280" s="64"/>
      <c r="AJ280" s="68" t="s">
        <v>113</v>
      </c>
      <c r="AK280" s="68">
        <v>436.8</v>
      </c>
      <c r="BB280" s="342" t="s">
        <v>1</v>
      </c>
      <c r="BM280" s="64">
        <f>IFERROR(X280*I280/H280,"0")</f>
        <v>301</v>
      </c>
      <c r="BN280" s="64">
        <f>IFERROR(Y280*I280/H280,"0")</f>
        <v>301.86</v>
      </c>
      <c r="BO280" s="64">
        <f>IFERROR(1/J280*(X280/H280),"0")</f>
        <v>0.64102564102564108</v>
      </c>
      <c r="BP280" s="64">
        <f>IFERROR(1/J280*(Y280/H280),"0")</f>
        <v>0.64285714285714302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191.66666666666669</v>
      </c>
      <c r="Y281" s="593">
        <f>IFERROR(Y278/H278,"0")+IFERROR(Y279/H279,"0")+IFERROR(Y280/H280,"0")</f>
        <v>192</v>
      </c>
      <c r="Z281" s="593">
        <f>IFERROR(IF(Z278="",0,Z278),"0")+IFERROR(IF(Z279="",0,Z279),"0")+IFERROR(IF(Z280="",0,Z280),"0")</f>
        <v>1.2499200000000001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460</v>
      </c>
      <c r="Y282" s="593">
        <f>IFERROR(SUM(Y278:Y280),"0")</f>
        <v>460.8</v>
      </c>
      <c r="Z282" s="37"/>
      <c r="AA282" s="594"/>
      <c r="AB282" s="594"/>
      <c r="AC282" s="594"/>
    </row>
    <row r="283" spans="1:68" ht="16.5" hidden="1" customHeight="1" x14ac:dyDescent="0.25">
      <c r="A283" s="611" t="s">
        <v>456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457</v>
      </c>
      <c r="B285" s="54" t="s">
        <v>458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459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460</v>
      </c>
      <c r="B289" s="54" t="s">
        <v>461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462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463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464</v>
      </c>
      <c r="B294" s="54" t="s">
        <v>465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466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467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105</v>
      </c>
      <c r="Y299" s="592">
        <f>IFERROR(IF(X299="",0,CEILING((X299/$H299),1)*$H299),"")</f>
        <v>105</v>
      </c>
      <c r="Z299" s="36">
        <f>IFERROR(IF(Y299=0,"",ROUNDUP(Y299/H299,0)*0.00502),"")</f>
        <v>0.251</v>
      </c>
      <c r="AA299" s="56"/>
      <c r="AB299" s="57"/>
      <c r="AC299" s="349" t="s">
        <v>470</v>
      </c>
      <c r="AG299" s="64"/>
      <c r="AJ299" s="68"/>
      <c r="AK299" s="68">
        <v>0</v>
      </c>
      <c r="BB299" s="350" t="s">
        <v>1</v>
      </c>
      <c r="BM299" s="64">
        <f>IFERROR(X299*I299/H299,"0")</f>
        <v>110.00000000000001</v>
      </c>
      <c r="BN299" s="64">
        <f>IFERROR(Y299*I299/H299,"0")</f>
        <v>110.00000000000001</v>
      </c>
      <c r="BO299" s="64">
        <f>IFERROR(1/J299*(X299/H299),"0")</f>
        <v>0.21367521367521369</v>
      </c>
      <c r="BP299" s="64">
        <f>IFERROR(1/J299*(Y299/H299),"0")</f>
        <v>0.21367521367521369</v>
      </c>
    </row>
    <row r="300" spans="1:68" ht="37.5" hidden="1" customHeight="1" x14ac:dyDescent="0.25">
      <c r="A300" s="54" t="s">
        <v>471</v>
      </c>
      <c r="B300" s="54" t="s">
        <v>472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470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50</v>
      </c>
      <c r="Y301" s="593">
        <f>IFERROR(Y299/H299,"0")+IFERROR(Y300/H300,"0")</f>
        <v>50</v>
      </c>
      <c r="Z301" s="593">
        <f>IFERROR(IF(Z299="",0,Z299),"0")+IFERROR(IF(Z300="",0,Z300),"0")</f>
        <v>0.251</v>
      </c>
      <c r="AA301" s="594"/>
      <c r="AB301" s="594"/>
      <c r="AC301" s="594"/>
    </row>
    <row r="302" spans="1:68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105</v>
      </c>
      <c r="Y302" s="593">
        <f>IFERROR(SUM(Y299:Y300),"0")</f>
        <v>105</v>
      </c>
      <c r="Z302" s="37"/>
      <c r="AA302" s="594"/>
      <c r="AB302" s="594"/>
      <c r="AC302" s="594"/>
    </row>
    <row r="303" spans="1:68" ht="16.5" hidden="1" customHeight="1" x14ac:dyDescent="0.25">
      <c r="A303" s="611" t="s">
        <v>473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474</v>
      </c>
      <c r="B305" s="54" t="s">
        <v>475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476</v>
      </c>
      <c r="AB305" s="57"/>
      <c r="AC305" s="353" t="s">
        <v>477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478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479</v>
      </c>
      <c r="B310" s="54" t="s">
        <v>480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481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482</v>
      </c>
      <c r="B311" s="54" t="s">
        <v>483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484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485</v>
      </c>
      <c r="AG311" s="64"/>
      <c r="AJ311" s="68" t="s">
        <v>486</v>
      </c>
      <c r="AK311" s="68">
        <v>86.4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482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380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136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176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20</v>
      </c>
      <c r="Y334" s="592">
        <f>IFERROR(IF(X334="",0,CEILING((X334/$H334),1)*$H334),"")</f>
        <v>25.200000000000003</v>
      </c>
      <c r="Z334" s="36">
        <f>IFERROR(IF(Y334=0,"",ROUNDUP(Y334/H334,0)*0.01898),"")</f>
        <v>5.6940000000000004E-2</v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21.235714285714284</v>
      </c>
      <c r="BN334" s="64">
        <f>IFERROR(Y334*I334/H334,"0")</f>
        <v>26.757000000000001</v>
      </c>
      <c r="BO334" s="64">
        <f>IFERROR(1/J334*(X334/H334),"0")</f>
        <v>3.7202380952380952E-2</v>
      </c>
      <c r="BP334" s="64">
        <f>IFERROR(1/J334*(Y334/H334),"0")</f>
        <v>4.6875E-2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350</v>
      </c>
      <c r="Y335" s="592">
        <f>IFERROR(IF(X335="",0,CEILING((X335/$H335),1)*$H335),"")</f>
        <v>351</v>
      </c>
      <c r="Z335" s="36">
        <f>IFERROR(IF(Y335=0,"",ROUNDUP(Y335/H335,0)*0.01898),"")</f>
        <v>0.85409999999999997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373.28846153846155</v>
      </c>
      <c r="BN335" s="64">
        <f>IFERROR(Y335*I335/H335,"0")</f>
        <v>374.35500000000008</v>
      </c>
      <c r="BO335" s="64">
        <f>IFERROR(1/J335*(X335/H335),"0")</f>
        <v>0.70112179487179493</v>
      </c>
      <c r="BP335" s="64">
        <f>IFERROR(1/J335*(Y335/H335),"0")</f>
        <v>0.703125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136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40</v>
      </c>
      <c r="Y336" s="592">
        <f>IFERROR(IF(X336="",0,CEILING((X336/$H336),1)*$H336),"")</f>
        <v>42</v>
      </c>
      <c r="Z336" s="36">
        <f>IFERROR(IF(Y336=0,"",ROUNDUP(Y336/H336,0)*0.01898),"")</f>
        <v>9.4899999999999998E-2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42.471428571428568</v>
      </c>
      <c r="BN336" s="64">
        <f>IFERROR(Y336*I336/H336,"0")</f>
        <v>44.594999999999999</v>
      </c>
      <c r="BO336" s="64">
        <f>IFERROR(1/J336*(X336/H336),"0")</f>
        <v>7.4404761904761904E-2</v>
      </c>
      <c r="BP336" s="64">
        <f>IFERROR(1/J336*(Y336/H336),"0")</f>
        <v>7.8125E-2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52.014652014652015</v>
      </c>
      <c r="Y337" s="593">
        <f>IFERROR(Y334/H334,"0")+IFERROR(Y335/H335,"0")+IFERROR(Y336/H336,"0")</f>
        <v>53</v>
      </c>
      <c r="Z337" s="593">
        <f>IFERROR(IF(Z334="",0,Z334),"0")+IFERROR(IF(Z335="",0,Z335),"0")+IFERROR(IF(Z336="",0,Z336),"0")</f>
        <v>1.0059400000000001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410</v>
      </c>
      <c r="Y338" s="593">
        <f>IFERROR(SUM(Y334:Y336),"0")</f>
        <v>418.2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51.000000000000007</v>
      </c>
      <c r="Y343" s="592">
        <f>IFERROR(IF(X343="",0,CEILING((X343/$H343),1)*$H343),"")</f>
        <v>51</v>
      </c>
      <c r="Z343" s="36">
        <f>IFERROR(IF(Y343=0,"",ROUNDUP(Y343/H343,0)*0.00651),"")</f>
        <v>0.13020000000000001</v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57.600000000000016</v>
      </c>
      <c r="BN343" s="64">
        <f>IFERROR(Y343*I343/H343,"0")</f>
        <v>57.6</v>
      </c>
      <c r="BO343" s="64">
        <f>IFERROR(1/J343*(X343/H343),"0")</f>
        <v>0.10989010989010992</v>
      </c>
      <c r="BP343" s="64">
        <f>IFERROR(1/J343*(Y343/H343),"0")</f>
        <v>0.1098901098901099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20.000000000000004</v>
      </c>
      <c r="Y344" s="593">
        <f>IFERROR(Y340/H340,"0")+IFERROR(Y341/H341,"0")+IFERROR(Y342/H342,"0")+IFERROR(Y343/H343,"0")</f>
        <v>20</v>
      </c>
      <c r="Z344" s="593">
        <f>IFERROR(IF(Z340="",0,Z340),"0")+IFERROR(IF(Z341="",0,Z341),"0")+IFERROR(IF(Z342="",0,Z342),"0")+IFERROR(IF(Z343="",0,Z343),"0")</f>
        <v>0.13020000000000001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51.000000000000007</v>
      </c>
      <c r="Y345" s="593">
        <f>IFERROR(SUM(Y340:Y343),"0")</f>
        <v>51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9</v>
      </c>
      <c r="Y354" s="592">
        <f>IFERROR(IF(X354="",0,CEILING((X354/$H354),1)*$H354),"")</f>
        <v>9</v>
      </c>
      <c r="Z354" s="36">
        <f>IFERROR(IF(Y354=0,"",ROUNDUP(Y354/H354,0)*0.00651),"")</f>
        <v>3.2550000000000003E-2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10.139999999999999</v>
      </c>
      <c r="BN354" s="64">
        <f>IFERROR(Y354*I354/H354,"0")</f>
        <v>10.139999999999999</v>
      </c>
      <c r="BO354" s="64">
        <f>IFERROR(1/J354*(X354/H354),"0")</f>
        <v>2.7472527472527476E-2</v>
      </c>
      <c r="BP354" s="64">
        <f>IFERROR(1/J354*(Y354/H354),"0")</f>
        <v>2.7472527472527476E-2</v>
      </c>
    </row>
    <row r="355" spans="1:68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5</v>
      </c>
      <c r="Y355" s="593">
        <f>IFERROR(Y354/H354,"0")</f>
        <v>5</v>
      </c>
      <c r="Z355" s="593">
        <f>IFERROR(IF(Z354="",0,Z354),"0")</f>
        <v>3.2550000000000003E-2</v>
      </c>
      <c r="AA355" s="594"/>
      <c r="AB355" s="594"/>
      <c r="AC355" s="594"/>
    </row>
    <row r="356" spans="1:68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9</v>
      </c>
      <c r="Y356" s="593">
        <f>IFERROR(SUM(Y354:Y354),"0")</f>
        <v>9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136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630</v>
      </c>
      <c r="Y359" s="592">
        <f>IFERROR(IF(X359="",0,CEILING((X359/$H359),1)*$H359),"")</f>
        <v>630</v>
      </c>
      <c r="Z359" s="36">
        <f>IFERROR(IF(Y359=0,"",ROUNDUP(Y359/H359,0)*0.00651),"")</f>
        <v>1.9530000000000001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705.59999999999991</v>
      </c>
      <c r="BN359" s="64">
        <f>IFERROR(Y359*I359/H359,"0")</f>
        <v>705.59999999999991</v>
      </c>
      <c r="BO359" s="64">
        <f>IFERROR(1/J359*(X359/H359),"0")</f>
        <v>1.6483516483516485</v>
      </c>
      <c r="BP359" s="64">
        <f>IFERROR(1/J359*(Y359/H359),"0")</f>
        <v>1.6483516483516485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136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350</v>
      </c>
      <c r="Y360" s="592">
        <f>IFERROR(IF(X360="",0,CEILING((X360/$H360),1)*$H360),"")</f>
        <v>350.7</v>
      </c>
      <c r="Z360" s="36">
        <f>IFERROR(IF(Y360=0,"",ROUNDUP(Y360/H360,0)*0.00651),"")</f>
        <v>1.08717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390</v>
      </c>
      <c r="BN360" s="64">
        <f>IFERROR(Y360*I360/H360,"0")</f>
        <v>390.78</v>
      </c>
      <c r="BO360" s="64">
        <f>IFERROR(1/J360*(X360/H360),"0")</f>
        <v>0.91575091575091572</v>
      </c>
      <c r="BP360" s="64">
        <f>IFERROR(1/J360*(Y360/H360),"0")</f>
        <v>0.91758241758241765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466.66666666666663</v>
      </c>
      <c r="Y361" s="593">
        <f>IFERROR(Y358/H358,"0")+IFERROR(Y359/H359,"0")+IFERROR(Y360/H360,"0")</f>
        <v>467</v>
      </c>
      <c r="Z361" s="593">
        <f>IFERROR(IF(Z358="",0,Z358),"0")+IFERROR(IF(Z359="",0,Z359),"0")+IFERROR(IF(Z360="",0,Z360),"0")</f>
        <v>3.0401699999999998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980</v>
      </c>
      <c r="Y362" s="593">
        <f>IFERROR(SUM(Y358:Y360),"0")</f>
        <v>980.7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111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800</v>
      </c>
      <c r="Y366" s="592">
        <f t="shared" ref="Y366:Y372" si="57">IFERROR(IF(X366="",0,CEILING((X366/$H366),1)*$H366),"")</f>
        <v>810</v>
      </c>
      <c r="Z366" s="36">
        <f>IFERROR(IF(Y366=0,"",ROUNDUP(Y366/H366,0)*0.02175),"")</f>
        <v>1.1744999999999999</v>
      </c>
      <c r="AA366" s="56"/>
      <c r="AB366" s="57"/>
      <c r="AC366" s="413" t="s">
        <v>571</v>
      </c>
      <c r="AG366" s="64"/>
      <c r="AJ366" s="68" t="s">
        <v>113</v>
      </c>
      <c r="AK366" s="68">
        <v>720</v>
      </c>
      <c r="BB366" s="414" t="s">
        <v>1</v>
      </c>
      <c r="BM366" s="64">
        <f t="shared" ref="BM366:BM372" si="58">IFERROR(X366*I366/H366,"0")</f>
        <v>825.6</v>
      </c>
      <c r="BN366" s="64">
        <f t="shared" ref="BN366:BN372" si="59">IFERROR(Y366*I366/H366,"0")</f>
        <v>835.92000000000007</v>
      </c>
      <c r="BO366" s="64">
        <f t="shared" ref="BO366:BO372" si="60">IFERROR(1/J366*(X366/H366),"0")</f>
        <v>1.1111111111111112</v>
      </c>
      <c r="BP366" s="64">
        <f t="shared" ref="BP366:BP372" si="61">IFERROR(1/J366*(Y366/H366),"0")</f>
        <v>1.125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111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700</v>
      </c>
      <c r="Y367" s="592">
        <f t="shared" si="57"/>
        <v>705</v>
      </c>
      <c r="Z367" s="36">
        <f>IFERROR(IF(Y367=0,"",ROUNDUP(Y367/H367,0)*0.02175),"")</f>
        <v>1.0222499999999999</v>
      </c>
      <c r="AA367" s="56"/>
      <c r="AB367" s="57"/>
      <c r="AC367" s="415" t="s">
        <v>574</v>
      </c>
      <c r="AG367" s="64"/>
      <c r="AJ367" s="68" t="s">
        <v>113</v>
      </c>
      <c r="AK367" s="68">
        <v>720</v>
      </c>
      <c r="BB367" s="416" t="s">
        <v>1</v>
      </c>
      <c r="BM367" s="64">
        <f t="shared" si="58"/>
        <v>722.4</v>
      </c>
      <c r="BN367" s="64">
        <f t="shared" si="59"/>
        <v>727.56</v>
      </c>
      <c r="BO367" s="64">
        <f t="shared" si="60"/>
        <v>0.9722222222222221</v>
      </c>
      <c r="BP367" s="64">
        <f t="shared" si="61"/>
        <v>0.97916666666666663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111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2100</v>
      </c>
      <c r="Y368" s="592">
        <f t="shared" si="57"/>
        <v>2100</v>
      </c>
      <c r="Z368" s="36">
        <f>IFERROR(IF(Y368=0,"",ROUNDUP(Y368/H368,0)*0.02175),"")</f>
        <v>3.0449999999999999</v>
      </c>
      <c r="AA368" s="56"/>
      <c r="AB368" s="57"/>
      <c r="AC368" s="417" t="s">
        <v>577</v>
      </c>
      <c r="AG368" s="64"/>
      <c r="AJ368" s="68" t="s">
        <v>113</v>
      </c>
      <c r="AK368" s="68">
        <v>720</v>
      </c>
      <c r="BB368" s="418" t="s">
        <v>1</v>
      </c>
      <c r="BM368" s="64">
        <f t="shared" si="58"/>
        <v>2167.1999999999998</v>
      </c>
      <c r="BN368" s="64">
        <f t="shared" si="59"/>
        <v>2167.1999999999998</v>
      </c>
      <c r="BO368" s="64">
        <f t="shared" si="60"/>
        <v>2.9166666666666665</v>
      </c>
      <c r="BP368" s="64">
        <f t="shared" si="61"/>
        <v>2.9166666666666665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136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300</v>
      </c>
      <c r="Y369" s="592">
        <f t="shared" si="57"/>
        <v>300</v>
      </c>
      <c r="Z369" s="36">
        <f>IFERROR(IF(Y369=0,"",ROUNDUP(Y369/H369,0)*0.02175),"")</f>
        <v>0.43499999999999994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309.60000000000002</v>
      </c>
      <c r="BN369" s="64">
        <f t="shared" si="59"/>
        <v>309.60000000000002</v>
      </c>
      <c r="BO369" s="64">
        <f t="shared" si="60"/>
        <v>0.41666666666666663</v>
      </c>
      <c r="BP369" s="64">
        <f t="shared" si="61"/>
        <v>0.41666666666666663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10</v>
      </c>
      <c r="Y372" s="592">
        <f t="shared" si="57"/>
        <v>10</v>
      </c>
      <c r="Z372" s="36">
        <f>IFERROR(IF(Y372=0,"",ROUNDUP(Y372/H372,0)*0.00902),"")</f>
        <v>1.804E-2</v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10.42</v>
      </c>
      <c r="BN372" s="64">
        <f t="shared" si="59"/>
        <v>10.42</v>
      </c>
      <c r="BO372" s="64">
        <f t="shared" si="60"/>
        <v>1.5151515151515152E-2</v>
      </c>
      <c r="BP372" s="64">
        <f t="shared" si="61"/>
        <v>1.5151515151515152E-2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262</v>
      </c>
      <c r="Y373" s="593">
        <f>IFERROR(Y366/H366,"0")+IFERROR(Y367/H367,"0")+IFERROR(Y368/H368,"0")+IFERROR(Y369/H369,"0")+IFERROR(Y370/H370,"0")+IFERROR(Y371/H371,"0")+IFERROR(Y372/H372,"0")</f>
        <v>263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5.6947899999999994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3910</v>
      </c>
      <c r="Y374" s="593">
        <f>IFERROR(SUM(Y366:Y372),"0")</f>
        <v>3925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141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111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1700</v>
      </c>
      <c r="Y376" s="592">
        <f>IFERROR(IF(X376="",0,CEILING((X376/$H376),1)*$H376),"")</f>
        <v>1710</v>
      </c>
      <c r="Z376" s="36">
        <f>IFERROR(IF(Y376=0,"",ROUNDUP(Y376/H376,0)*0.02175),"")</f>
        <v>2.4794999999999998</v>
      </c>
      <c r="AA376" s="56"/>
      <c r="AB376" s="57"/>
      <c r="AC376" s="427" t="s">
        <v>590</v>
      </c>
      <c r="AG376" s="64"/>
      <c r="AJ376" s="68" t="s">
        <v>113</v>
      </c>
      <c r="AK376" s="68">
        <v>720</v>
      </c>
      <c r="BB376" s="428" t="s">
        <v>1</v>
      </c>
      <c r="BM376" s="64">
        <f>IFERROR(X376*I376/H376,"0")</f>
        <v>1754.4</v>
      </c>
      <c r="BN376" s="64">
        <f>IFERROR(Y376*I376/H376,"0")</f>
        <v>1764.72</v>
      </c>
      <c r="BO376" s="64">
        <f>IFERROR(1/J376*(X376/H376),"0")</f>
        <v>2.3611111111111107</v>
      </c>
      <c r="BP376" s="64">
        <f>IFERROR(1/J376*(Y376/H376),"0")</f>
        <v>2.375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4</v>
      </c>
      <c r="Y377" s="592">
        <f>IFERROR(IF(X377="",0,CEILING((X377/$H377),1)*$H377),"")</f>
        <v>4</v>
      </c>
      <c r="Z377" s="36">
        <f>IFERROR(IF(Y377=0,"",ROUNDUP(Y377/H377,0)*0.00902),"")</f>
        <v>9.0200000000000002E-3</v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4.21</v>
      </c>
      <c r="BN377" s="64">
        <f>IFERROR(Y377*I377/H377,"0")</f>
        <v>4.21</v>
      </c>
      <c r="BO377" s="64">
        <f>IFERROR(1/J377*(X377/H377),"0")</f>
        <v>7.575757575757576E-3</v>
      </c>
      <c r="BP377" s="64">
        <f>IFERROR(1/J377*(Y377/H377),"0")</f>
        <v>7.575757575757576E-3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114.33333333333333</v>
      </c>
      <c r="Y378" s="593">
        <f>IFERROR(Y376/H376,"0")+IFERROR(Y377/H377,"0")</f>
        <v>115</v>
      </c>
      <c r="Z378" s="593">
        <f>IFERROR(IF(Z376="",0,Z376),"0")+IFERROR(IF(Z377="",0,Z377),"0")</f>
        <v>2.4885199999999998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1704</v>
      </c>
      <c r="Y379" s="593">
        <f>IFERROR(SUM(Y376:Y377),"0")</f>
        <v>1714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40</v>
      </c>
      <c r="Y382" s="592">
        <f>IFERROR(IF(X382="",0,CEILING((X382/$H382),1)*$H382),"")</f>
        <v>45</v>
      </c>
      <c r="Z382" s="36">
        <f>IFERROR(IF(Y382=0,"",ROUNDUP(Y382/H382,0)*0.01898),"")</f>
        <v>9.4899999999999998E-2</v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42.306666666666665</v>
      </c>
      <c r="BN382" s="64">
        <f>IFERROR(Y382*I382/H382,"0")</f>
        <v>47.594999999999999</v>
      </c>
      <c r="BO382" s="64">
        <f>IFERROR(1/J382*(X382/H382),"0")</f>
        <v>6.9444444444444448E-2</v>
      </c>
      <c r="BP382" s="64">
        <f>IFERROR(1/J382*(Y382/H382),"0")</f>
        <v>7.8125E-2</v>
      </c>
    </row>
    <row r="383" spans="1:68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4.4444444444444446</v>
      </c>
      <c r="Y383" s="593">
        <f>IFERROR(Y381/H381,"0")+IFERROR(Y382/H382,"0")</f>
        <v>5</v>
      </c>
      <c r="Z383" s="593">
        <f>IFERROR(IF(Z381="",0,Z381),"0")+IFERROR(IF(Z382="",0,Z382),"0")</f>
        <v>9.4899999999999998E-2</v>
      </c>
      <c r="AA383" s="594"/>
      <c r="AB383" s="594"/>
      <c r="AC383" s="594"/>
    </row>
    <row r="384" spans="1:68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40</v>
      </c>
      <c r="Y384" s="593">
        <f>IFERROR(SUM(Y381:Y382),"0")</f>
        <v>45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176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40</v>
      </c>
      <c r="Y386" s="592">
        <f>IFERROR(IF(X386="",0,CEILING((X386/$H386),1)*$H386),"")</f>
        <v>45</v>
      </c>
      <c r="Z386" s="36">
        <f>IFERROR(IF(Y386=0,"",ROUNDUP(Y386/H386,0)*0.01898),"")</f>
        <v>9.4899999999999998E-2</v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42.306666666666665</v>
      </c>
      <c r="BN386" s="64">
        <f>IFERROR(Y386*I386/H386,"0")</f>
        <v>47.594999999999999</v>
      </c>
      <c r="BO386" s="64">
        <f>IFERROR(1/J386*(X386/H386),"0")</f>
        <v>6.9444444444444448E-2</v>
      </c>
      <c r="BP386" s="64">
        <f>IFERROR(1/J386*(Y386/H386),"0")</f>
        <v>7.8125E-2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4.4444444444444446</v>
      </c>
      <c r="Y387" s="593">
        <f>IFERROR(Y386/H386,"0")</f>
        <v>5</v>
      </c>
      <c r="Z387" s="593">
        <f>IFERROR(IF(Z386="",0,Z386),"0")</f>
        <v>9.4899999999999998E-2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40</v>
      </c>
      <c r="Y388" s="593">
        <f>IFERROR(SUM(Y386:Y386),"0")</f>
        <v>45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50</v>
      </c>
      <c r="Y393" s="592">
        <f>IFERROR(IF(X393="",0,CEILING((X393/$H393),1)*$H393),"")</f>
        <v>60</v>
      </c>
      <c r="Z393" s="36">
        <f>IFERROR(IF(Y393=0,"",ROUNDUP(Y393/H393,0)*0.01898),"")</f>
        <v>9.4899999999999998E-2</v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51.8125</v>
      </c>
      <c r="BN393" s="64">
        <f>IFERROR(Y393*I393/H393,"0")</f>
        <v>62.175000000000004</v>
      </c>
      <c r="BO393" s="64">
        <f>IFERROR(1/J393*(X393/H393),"0")</f>
        <v>6.5104166666666671E-2</v>
      </c>
      <c r="BP393" s="64">
        <f>IFERROR(1/J393*(Y393/H393),"0")</f>
        <v>7.8125E-2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4.166666666666667</v>
      </c>
      <c r="Y395" s="593">
        <f>IFERROR(Y391/H391,"0")+IFERROR(Y392/H392,"0")+IFERROR(Y393/H393,"0")+IFERROR(Y394/H394,"0")</f>
        <v>5</v>
      </c>
      <c r="Z395" s="593">
        <f>IFERROR(IF(Z391="",0,Z391),"0")+IFERROR(IF(Z392="",0,Z392),"0")+IFERROR(IF(Z393="",0,Z393),"0")+IFERROR(IF(Z394="",0,Z394),"0")</f>
        <v>9.4899999999999998E-2</v>
      </c>
      <c r="AA395" s="594"/>
      <c r="AB395" s="594"/>
      <c r="AC395" s="594"/>
    </row>
    <row r="396" spans="1:68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50</v>
      </c>
      <c r="Y396" s="593">
        <f>IFERROR(SUM(Y391:Y394),"0")</f>
        <v>60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176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10</v>
      </c>
      <c r="Y414" s="592">
        <f t="shared" ref="Y414:Y423" si="62"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10.388888888888889</v>
      </c>
      <c r="BN414" s="64">
        <f t="shared" ref="BN414:BN423" si="64">IFERROR(Y414*I414/H414,"0")</f>
        <v>11.22</v>
      </c>
      <c r="BO414" s="64">
        <f t="shared" ref="BO414:BO423" si="65">IFERROR(1/J414*(X414/H414),"0")</f>
        <v>1.4029180695847361E-2</v>
      </c>
      <c r="BP414" s="64">
        <f t="shared" ref="BP414:BP423" si="66">IFERROR(1/J414*(Y414/H414),"0")</f>
        <v>1.5151515151515152E-2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17.5</v>
      </c>
      <c r="Y419" s="592">
        <f t="shared" si="62"/>
        <v>18.900000000000002</v>
      </c>
      <c r="Z419" s="36">
        <f t="shared" si="67"/>
        <v>4.5179999999999998E-2</v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18.583333333333332</v>
      </c>
      <c r="BN419" s="64">
        <f t="shared" si="64"/>
        <v>20.07</v>
      </c>
      <c r="BO419" s="64">
        <f t="shared" si="65"/>
        <v>3.5612535612535613E-2</v>
      </c>
      <c r="BP419" s="64">
        <f t="shared" si="66"/>
        <v>3.8461538461538464E-2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10.5</v>
      </c>
      <c r="Y420" s="592">
        <f t="shared" si="62"/>
        <v>10.5</v>
      </c>
      <c r="Z420" s="36">
        <f t="shared" si="67"/>
        <v>2.5100000000000001E-2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11.149999999999999</v>
      </c>
      <c r="BN420" s="64">
        <f t="shared" si="64"/>
        <v>11.149999999999999</v>
      </c>
      <c r="BO420" s="64">
        <f t="shared" si="65"/>
        <v>2.1367521367521368E-2</v>
      </c>
      <c r="BP420" s="64">
        <f t="shared" si="66"/>
        <v>2.1367521367521368E-2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35</v>
      </c>
      <c r="Y422" s="592">
        <f t="shared" si="62"/>
        <v>35.700000000000003</v>
      </c>
      <c r="Z422" s="36">
        <f t="shared" si="67"/>
        <v>8.5339999999999999E-2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37.166666666666664</v>
      </c>
      <c r="BN422" s="64">
        <f t="shared" si="64"/>
        <v>37.910000000000004</v>
      </c>
      <c r="BO422" s="64">
        <f t="shared" si="65"/>
        <v>7.1225071225071226E-2</v>
      </c>
      <c r="BP422" s="64">
        <f t="shared" si="66"/>
        <v>7.2649572649572655E-2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31.851851851851848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33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0.17365999999999998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73</v>
      </c>
      <c r="Y425" s="593">
        <f>IFERROR(SUM(Y414:Y423),"0")</f>
        <v>75.900000000000006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141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17.5</v>
      </c>
      <c r="Y441" s="592">
        <f>IFERROR(IF(X441="",0,CEILING((X441/$H441),1)*$H441),"")</f>
        <v>18.900000000000002</v>
      </c>
      <c r="Z441" s="36">
        <f>IFERROR(IF(Y441=0,"",ROUNDUP(Y441/H441,0)*0.00502),"")</f>
        <v>4.5179999999999998E-2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18.583333333333332</v>
      </c>
      <c r="BN441" s="64">
        <f>IFERROR(Y441*I441/H441,"0")</f>
        <v>20.07</v>
      </c>
      <c r="BO441" s="64">
        <f>IFERROR(1/J441*(X441/H441),"0")</f>
        <v>3.5612535612535613E-2</v>
      </c>
      <c r="BP441" s="64">
        <f>IFERROR(1/J441*(Y441/H441),"0")</f>
        <v>3.8461538461538464E-2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8.3333333333333321</v>
      </c>
      <c r="Y442" s="593">
        <f>IFERROR(Y438/H438,"0")+IFERROR(Y439/H439,"0")+IFERROR(Y440/H440,"0")+IFERROR(Y441/H441,"0")</f>
        <v>9</v>
      </c>
      <c r="Z442" s="593">
        <f>IFERROR(IF(Z438="",0,Z438),"0")+IFERROR(IF(Z439="",0,Z439),"0")+IFERROR(IF(Z440="",0,Z440),"0")+IFERROR(IF(Z441="",0,Z441),"0")</f>
        <v>4.5179999999999998E-2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17.5</v>
      </c>
      <c r="Y443" s="593">
        <f>IFERROR(SUM(Y438:Y441),"0")</f>
        <v>18.900000000000002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30</v>
      </c>
      <c r="Y446" s="592">
        <f>IFERROR(IF(X446="",0,CEILING((X446/$H446),1)*$H446),"")</f>
        <v>30</v>
      </c>
      <c r="Z446" s="36">
        <f>IFERROR(IF(Y446=0,"",ROUNDUP(Y446/H446,0)*0.00651),"")</f>
        <v>0.16275000000000001</v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52.5</v>
      </c>
      <c r="BN446" s="64">
        <f>IFERROR(Y446*I446/H446,"0")</f>
        <v>52.5</v>
      </c>
      <c r="BO446" s="64">
        <f>IFERROR(1/J446*(X446/H446),"0")</f>
        <v>0.13736263736263737</v>
      </c>
      <c r="BP446" s="64">
        <f>IFERROR(1/J446*(Y446/H446),"0")</f>
        <v>0.13736263736263737</v>
      </c>
    </row>
    <row r="447" spans="1:68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25</v>
      </c>
      <c r="Y447" s="593">
        <f>IFERROR(Y446/H446,"0")</f>
        <v>25</v>
      </c>
      <c r="Z447" s="593">
        <f>IFERROR(IF(Z446="",0,Z446),"0")</f>
        <v>0.16275000000000001</v>
      </c>
      <c r="AA447" s="594"/>
      <c r="AB447" s="594"/>
      <c r="AC447" s="594"/>
    </row>
    <row r="448" spans="1:68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30</v>
      </c>
      <c r="Y448" s="593">
        <f>IFERROR(SUM(Y446:Y446),"0")</f>
        <v>30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110</v>
      </c>
      <c r="Y457" s="592">
        <f t="shared" ref="Y457:Y469" si="68">IFERROR(IF(X457="",0,CEILING((X457/$H457),1)*$H457),"")</f>
        <v>110.88000000000001</v>
      </c>
      <c r="Z457" s="36">
        <f t="shared" ref="Z457:Z462" si="69">IFERROR(IF(Y457=0,"",ROUNDUP(Y457/H457,0)*0.01196),"")</f>
        <v>0.25115999999999999</v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117.49999999999999</v>
      </c>
      <c r="BN457" s="64">
        <f t="shared" ref="BN457:BN469" si="71">IFERROR(Y457*I457/H457,"0")</f>
        <v>118.44</v>
      </c>
      <c r="BO457" s="64">
        <f t="shared" ref="BO457:BO469" si="72">IFERROR(1/J457*(X457/H457),"0")</f>
        <v>0.20032051282051283</v>
      </c>
      <c r="BP457" s="64">
        <f t="shared" ref="BP457:BP469" si="73">IFERROR(1/J457*(Y457/H457),"0")</f>
        <v>0.20192307692307693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120</v>
      </c>
      <c r="Y459" s="592">
        <f t="shared" si="68"/>
        <v>121.44000000000001</v>
      </c>
      <c r="Z459" s="36">
        <f t="shared" si="69"/>
        <v>0.27507999999999999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128.18181818181816</v>
      </c>
      <c r="BN459" s="64">
        <f t="shared" si="71"/>
        <v>129.72</v>
      </c>
      <c r="BO459" s="64">
        <f t="shared" si="72"/>
        <v>0.21853146853146854</v>
      </c>
      <c r="BP459" s="64">
        <f t="shared" si="73"/>
        <v>0.22115384615384617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180</v>
      </c>
      <c r="Y461" s="592">
        <f t="shared" si="68"/>
        <v>184.8</v>
      </c>
      <c r="Z461" s="36">
        <f t="shared" si="69"/>
        <v>0.41860000000000003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192.27272727272725</v>
      </c>
      <c r="BN461" s="64">
        <f t="shared" si="71"/>
        <v>197.39999999999998</v>
      </c>
      <c r="BO461" s="64">
        <f t="shared" si="72"/>
        <v>0.32779720279720276</v>
      </c>
      <c r="BP461" s="64">
        <f t="shared" si="73"/>
        <v>0.33653846153846156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90</v>
      </c>
      <c r="Y464" s="592">
        <f t="shared" si="68"/>
        <v>90</v>
      </c>
      <c r="Z464" s="36">
        <f>IFERROR(IF(Y464=0,"",ROUNDUP(Y464/H464,0)*0.00902),"")</f>
        <v>0.22550000000000001</v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95.249999999999986</v>
      </c>
      <c r="BN464" s="64">
        <f t="shared" si="71"/>
        <v>95.249999999999986</v>
      </c>
      <c r="BO464" s="64">
        <f t="shared" si="72"/>
        <v>0.18939393939393939</v>
      </c>
      <c r="BP464" s="64">
        <f t="shared" si="73"/>
        <v>0.18939393939393939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150</v>
      </c>
      <c r="Y468" s="592">
        <f t="shared" si="68"/>
        <v>151.20000000000002</v>
      </c>
      <c r="Z468" s="36">
        <f>IFERROR(IF(Y468=0,"",ROUNDUP(Y468/H468,0)*0.00902),"")</f>
        <v>0.37884000000000001</v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158.75</v>
      </c>
      <c r="BN468" s="64">
        <f t="shared" si="71"/>
        <v>160.02000000000004</v>
      </c>
      <c r="BO468" s="64">
        <f t="shared" si="72"/>
        <v>0.31565656565656564</v>
      </c>
      <c r="BP468" s="64">
        <f t="shared" si="73"/>
        <v>0.31818181818181823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144.31818181818181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146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1.5491800000000002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650</v>
      </c>
      <c r="Y471" s="593">
        <f>IFERROR(SUM(Y457:Y469),"0")</f>
        <v>658.32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141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160</v>
      </c>
      <c r="Y473" s="592">
        <f>IFERROR(IF(X473="",0,CEILING((X473/$H473),1)*$H473),"")</f>
        <v>163.68</v>
      </c>
      <c r="Z473" s="36">
        <f>IFERROR(IF(Y473=0,"",ROUNDUP(Y473/H473,0)*0.01196),"")</f>
        <v>0.37075999999999998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170.90909090909091</v>
      </c>
      <c r="BN473" s="64">
        <f>IFERROR(Y473*I473/H473,"0")</f>
        <v>174.84</v>
      </c>
      <c r="BO473" s="64">
        <f>IFERROR(1/J473*(X473/H473),"0")</f>
        <v>0.29137529137529139</v>
      </c>
      <c r="BP473" s="64">
        <f>IFERROR(1/J473*(Y473/H473),"0")</f>
        <v>0.29807692307692307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30.303030303030301</v>
      </c>
      <c r="Y476" s="593">
        <f>IFERROR(Y473/H473,"0")+IFERROR(Y474/H474,"0")+IFERROR(Y475/H475,"0")</f>
        <v>31</v>
      </c>
      <c r="Z476" s="593">
        <f>IFERROR(IF(Z473="",0,Z473),"0")+IFERROR(IF(Z474="",0,Z474),"0")+IFERROR(IF(Z475="",0,Z475),"0")</f>
        <v>0.37075999999999998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160</v>
      </c>
      <c r="Y477" s="593">
        <f>IFERROR(SUM(Y473:Y475),"0")</f>
        <v>163.68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50</v>
      </c>
      <c r="Y479" s="592">
        <f t="shared" ref="Y479:Y486" si="74">IFERROR(IF(X479="",0,CEILING((X479/$H479),1)*$H479),"")</f>
        <v>52.800000000000004</v>
      </c>
      <c r="Z479" s="36">
        <f>IFERROR(IF(Y479=0,"",ROUNDUP(Y479/H479,0)*0.01196),"")</f>
        <v>0.1196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53.409090909090907</v>
      </c>
      <c r="BN479" s="64">
        <f t="shared" ref="BN479:BN486" si="76">IFERROR(Y479*I479/H479,"0")</f>
        <v>56.400000000000006</v>
      </c>
      <c r="BO479" s="64">
        <f t="shared" ref="BO479:BO486" si="77">IFERROR(1/J479*(X479/H479),"0")</f>
        <v>9.1054778554778545E-2</v>
      </c>
      <c r="BP479" s="64">
        <f t="shared" ref="BP479:BP486" si="78">IFERROR(1/J479*(Y479/H479),"0")</f>
        <v>9.6153846153846159E-2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50</v>
      </c>
      <c r="Y480" s="592">
        <f t="shared" si="74"/>
        <v>52.800000000000004</v>
      </c>
      <c r="Z480" s="36">
        <f>IFERROR(IF(Y480=0,"",ROUNDUP(Y480/H480,0)*0.01196),"")</f>
        <v>0.1196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53.409090909090907</v>
      </c>
      <c r="BN480" s="64">
        <f t="shared" si="76"/>
        <v>56.400000000000006</v>
      </c>
      <c r="BO480" s="64">
        <f t="shared" si="77"/>
        <v>9.1054778554778545E-2</v>
      </c>
      <c r="BP480" s="64">
        <f t="shared" si="78"/>
        <v>9.6153846153846159E-2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130</v>
      </c>
      <c r="Y481" s="592">
        <f t="shared" si="74"/>
        <v>132</v>
      </c>
      <c r="Z481" s="36">
        <f>IFERROR(IF(Y481=0,"",ROUNDUP(Y481/H481,0)*0.01196),"")</f>
        <v>0.29899999999999999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138.86363636363635</v>
      </c>
      <c r="BN481" s="64">
        <f t="shared" si="76"/>
        <v>140.99999999999997</v>
      </c>
      <c r="BO481" s="64">
        <f t="shared" si="77"/>
        <v>0.23674242424242425</v>
      </c>
      <c r="BP481" s="64">
        <f t="shared" si="78"/>
        <v>0.24038461538461539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72</v>
      </c>
      <c r="Y483" s="592">
        <f t="shared" si="74"/>
        <v>72</v>
      </c>
      <c r="Z483" s="36">
        <f>IFERROR(IF(Y483=0,"",ROUNDUP(Y483/H483,0)*0.00902),"")</f>
        <v>0.1353</v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103.95</v>
      </c>
      <c r="BN483" s="64">
        <f t="shared" si="76"/>
        <v>103.95</v>
      </c>
      <c r="BO483" s="64">
        <f t="shared" si="77"/>
        <v>0.11363636363636365</v>
      </c>
      <c r="BP483" s="64">
        <f t="shared" si="78"/>
        <v>0.11363636363636365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18</v>
      </c>
      <c r="Y484" s="592">
        <f t="shared" si="74"/>
        <v>19.2</v>
      </c>
      <c r="Z484" s="36">
        <f>IFERROR(IF(Y484=0,"",ROUNDUP(Y484/H484,0)*0.00902),"")</f>
        <v>3.6080000000000001E-2</v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25.087500000000002</v>
      </c>
      <c r="BN484" s="64">
        <f t="shared" si="76"/>
        <v>26.76</v>
      </c>
      <c r="BO484" s="64">
        <f t="shared" si="77"/>
        <v>2.8409090909090912E-2</v>
      </c>
      <c r="BP484" s="64">
        <f t="shared" si="78"/>
        <v>3.0303030303030304E-2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90</v>
      </c>
      <c r="Y486" s="592">
        <f t="shared" si="74"/>
        <v>91.2</v>
      </c>
      <c r="Z486" s="36">
        <f>IFERROR(IF(Y486=0,"",ROUNDUP(Y486/H486,0)*0.00902),"")</f>
        <v>0.17138</v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125.43750000000001</v>
      </c>
      <c r="BN486" s="64">
        <f t="shared" si="76"/>
        <v>127.11000000000001</v>
      </c>
      <c r="BO486" s="64">
        <f t="shared" si="77"/>
        <v>0.14204545454545456</v>
      </c>
      <c r="BP486" s="64">
        <f t="shared" si="78"/>
        <v>0.14393939393939395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81.060606060606062</v>
      </c>
      <c r="Y487" s="593">
        <f>IFERROR(Y479/H479,"0")+IFERROR(Y480/H480,"0")+IFERROR(Y481/H481,"0")+IFERROR(Y482/H482,"0")+IFERROR(Y483/H483,"0")+IFERROR(Y484/H484,"0")+IFERROR(Y485/H485,"0")+IFERROR(Y486/H486,"0")</f>
        <v>83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0.88095999999999997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410</v>
      </c>
      <c r="Y488" s="593">
        <f>IFERROR(SUM(Y479:Y486),"0")</f>
        <v>420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176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10</v>
      </c>
      <c r="Y504" s="592">
        <f>IFERROR(IF(X504="",0,CEILING((X504/$H504),1)*$H504),"")</f>
        <v>12</v>
      </c>
      <c r="Z504" s="36">
        <f>IFERROR(IF(Y504=0,"",ROUNDUP(Y504/H504,0)*0.01898),"")</f>
        <v>1.898E-2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10.362500000000001</v>
      </c>
      <c r="BN504" s="64">
        <f>IFERROR(Y504*I504/H504,"0")</f>
        <v>12.435</v>
      </c>
      <c r="BO504" s="64">
        <f>IFERROR(1/J504*(X504/H504),"0")</f>
        <v>1.3020833333333334E-2</v>
      </c>
      <c r="BP504" s="64">
        <f>IFERROR(1/J504*(Y504/H504),"0")</f>
        <v>1.5625E-2</v>
      </c>
    </row>
    <row r="505" spans="1:68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0.83333333333333337</v>
      </c>
      <c r="Y505" s="593">
        <f>IFERROR(Y502/H502,"0")+IFERROR(Y503/H503,"0")+IFERROR(Y504/H504,"0")</f>
        <v>1</v>
      </c>
      <c r="Z505" s="593">
        <f>IFERROR(IF(Z502="",0,Z502),"0")+IFERROR(IF(Z503="",0,Z503),"0")+IFERROR(IF(Z504="",0,Z504),"0")</f>
        <v>1.898E-2</v>
      </c>
      <c r="AA505" s="594"/>
      <c r="AB505" s="594"/>
      <c r="AC505" s="594"/>
    </row>
    <row r="506" spans="1:68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10</v>
      </c>
      <c r="Y506" s="593">
        <f>IFERROR(SUM(Y502:Y504),"0")</f>
        <v>12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141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105</v>
      </c>
      <c r="L508" s="32"/>
      <c r="M508" s="33" t="s">
        <v>112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105</v>
      </c>
      <c r="L509" s="32"/>
      <c r="M509" s="33" t="s">
        <v>106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769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136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600</v>
      </c>
      <c r="Y520" s="592">
        <f>IFERROR(IF(X520="",0,CEILING((X520/$H520),1)*$H520),"")</f>
        <v>603</v>
      </c>
      <c r="Z520" s="36">
        <f>IFERROR(IF(Y520=0,"",ROUNDUP(Y520/H520,0)*0.01898),"")</f>
        <v>1.27166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634.59999999999991</v>
      </c>
      <c r="BN520" s="64">
        <f>IFERROR(Y520*I520/H520,"0")</f>
        <v>637.77300000000002</v>
      </c>
      <c r="BO520" s="64">
        <f>IFERROR(1/J520*(X520/H520),"0")</f>
        <v>1.0416666666666667</v>
      </c>
      <c r="BP520" s="64">
        <f>IFERROR(1/J520*(Y520/H520),"0")</f>
        <v>1.046875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66.666666666666671</v>
      </c>
      <c r="Y522" s="593">
        <f>IFERROR(Y520/H520,"0")+IFERROR(Y521/H521,"0")</f>
        <v>67</v>
      </c>
      <c r="Z522" s="593">
        <f>IFERROR(IF(Z520="",0,Z520),"0")+IFERROR(IF(Z521="",0,Z521),"0")</f>
        <v>1.27166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600</v>
      </c>
      <c r="Y523" s="593">
        <f>IFERROR(SUM(Y520:Y521),"0")</f>
        <v>603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176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136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10</v>
      </c>
      <c r="Y526" s="592">
        <f>IFERROR(IF(X526="",0,CEILING((X526/$H526),1)*$H526),"")</f>
        <v>18</v>
      </c>
      <c r="Z526" s="36">
        <f>IFERROR(IF(Y526=0,"",ROUNDUP(Y526/H526,0)*0.01898),"")</f>
        <v>3.7960000000000001E-2</v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10.483333333333334</v>
      </c>
      <c r="BN526" s="64">
        <f>IFERROR(Y526*I526/H526,"0")</f>
        <v>18.87</v>
      </c>
      <c r="BO526" s="64">
        <f>IFERROR(1/J526*(X526/H526),"0")</f>
        <v>1.7361111111111112E-2</v>
      </c>
      <c r="BP526" s="64">
        <f>IFERROR(1/J526*(Y526/H526),"0")</f>
        <v>3.125E-2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136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1.1111111111111112</v>
      </c>
      <c r="Y529" s="593">
        <f>IFERROR(Y525/H525,"0")+IFERROR(Y526/H526,"0")+IFERROR(Y527/H527,"0")+IFERROR(Y528/H528,"0")</f>
        <v>2</v>
      </c>
      <c r="Z529" s="593">
        <f>IFERROR(IF(Z525="",0,Z525),"0")+IFERROR(IF(Z526="",0,Z526),"0")+IFERROR(IF(Z527="",0,Z527),"0")+IFERROR(IF(Z528="",0,Z528),"0")</f>
        <v>3.7960000000000001E-2</v>
      </c>
      <c r="AA529" s="594"/>
      <c r="AB529" s="594"/>
      <c r="AC529" s="594"/>
    </row>
    <row r="530" spans="1:68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10</v>
      </c>
      <c r="Y530" s="593">
        <f>IFERROR(SUM(Y525:Y528),"0")</f>
        <v>18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141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17361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17531.23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18460.638117977171</v>
      </c>
      <c r="Y537" s="593">
        <f>IFERROR(SUM(BN22:BN533),"0")</f>
        <v>18640.885000000006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31</v>
      </c>
      <c r="Y538" s="38">
        <f>ROUNDUP(SUM(BP22:BP533),0)</f>
        <v>32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19235.638117977171</v>
      </c>
      <c r="Y539" s="593">
        <f>GrossWeightTotalR+PalletQtyTotalR*25</f>
        <v>19440.885000000006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3712.5008117680532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3742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36.060069999999989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273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183</v>
      </c>
      <c r="F544" s="655" t="s">
        <v>210</v>
      </c>
      <c r="G544" s="655" t="s">
        <v>249</v>
      </c>
      <c r="H544" s="655" t="s">
        <v>100</v>
      </c>
      <c r="I544" s="655" t="s">
        <v>274</v>
      </c>
      <c r="J544" s="655" t="s">
        <v>314</v>
      </c>
      <c r="K544" s="655" t="s">
        <v>375</v>
      </c>
      <c r="L544" s="655" t="s">
        <v>415</v>
      </c>
      <c r="M544" s="655" t="s">
        <v>433</v>
      </c>
      <c r="N544" s="589"/>
      <c r="O544" s="655" t="s">
        <v>446</v>
      </c>
      <c r="P544" s="655" t="s">
        <v>456</v>
      </c>
      <c r="Q544" s="655" t="s">
        <v>463</v>
      </c>
      <c r="R544" s="655" t="s">
        <v>467</v>
      </c>
      <c r="S544" s="655" t="s">
        <v>473</v>
      </c>
      <c r="T544" s="655" t="s">
        <v>478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343.6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1072.8000000000002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1263.5999999999999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1619.82</v>
      </c>
      <c r="G546" s="46">
        <f>IFERROR(Y137*1,"0")+IFERROR(Y138*1,"0")+IFERROR(Y142*1,"0")+IFERROR(Y143*1,"0")+IFERROR(Y147*1,"0")+IFERROR(Y148*1,"0")</f>
        <v>190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778.92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2225.6999999999998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223.29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460.8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105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469.2</v>
      </c>
      <c r="U546" s="46">
        <f>IFERROR(Y354*1,"0")+IFERROR(Y358*1,"0")+IFERROR(Y359*1,"0")+IFERROR(Y360*1,"0")</f>
        <v>989.7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5729</v>
      </c>
      <c r="W546" s="46">
        <f>IFERROR(Y391*1,"0")+IFERROR(Y392*1,"0")+IFERROR(Y393*1,"0")+IFERROR(Y394*1,"0")+IFERROR(Y398*1,"0")+IFERROR(Y402*1,"0")+IFERROR(Y403*1,"0")+IFERROR(Y404*1,"0")+IFERROR(Y408*1,"0")</f>
        <v>60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75.900000000000006</v>
      </c>
      <c r="Y546" s="46">
        <f>IFERROR(Y433*1,"0")+IFERROR(Y434*1,"0")+IFERROR(Y438*1,"0")+IFERROR(Y439*1,"0")+IFERROR(Y440*1,"0")+IFERROR(Y441*1,"0")</f>
        <v>18.900000000000002</v>
      </c>
      <c r="Z546" s="46">
        <f>IFERROR(Y446*1,"0")</f>
        <v>30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1242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633</v>
      </c>
      <c r="AD546" s="46">
        <f>IFERROR(Y533*1,"0")</f>
        <v>0</v>
      </c>
      <c r="AF546" s="589"/>
    </row>
  </sheetData>
  <sheetProtection algorithmName="SHA-512" hashValue="H8WHN5v8gZOSG8bEcYON4R1EO8Cj30lGLMG7b6oFP99jFAy3KgS+gbE80guNMLog++sm7HpGU8dUAo8b+/89QQ==" saltValue="H/Fe3Wb54ST+Pfs7HFaeqA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185,00"/>
        <filter val="1 320,00"/>
        <filter val="1 700,00"/>
        <filter val="1 704,00"/>
        <filter val="1,11"/>
        <filter val="10,00"/>
        <filter val="10,50"/>
        <filter val="100,00"/>
        <filter val="105,00"/>
        <filter val="110,00"/>
        <filter val="114,33"/>
        <filter val="120,00"/>
        <filter val="130,00"/>
        <filter val="140,00"/>
        <filter val="141,67"/>
        <filter val="144,32"/>
        <filter val="150,00"/>
        <filter val="16,50"/>
        <filter val="160,00"/>
        <filter val="17 361,00"/>
        <filter val="17,50"/>
        <filter val="18 460,64"/>
        <filter val="18,00"/>
        <filter val="180,00"/>
        <filter val="19 235,64"/>
        <filter val="191,67"/>
        <filter val="2 100,00"/>
        <filter val="2,56"/>
        <filter val="2,75"/>
        <filter val="2,78"/>
        <filter val="20,00"/>
        <filter val="200,00"/>
        <filter val="208,00"/>
        <filter val="210,00"/>
        <filter val="22,50"/>
        <filter val="223,81"/>
        <filter val="25,00"/>
        <filter val="262,00"/>
        <filter val="265,93"/>
        <filter val="280,00"/>
        <filter val="296,43"/>
        <filter val="296,90"/>
        <filter val="3 712,50"/>
        <filter val="3 910,00"/>
        <filter val="3,00"/>
        <filter val="3,50"/>
        <filter val="30,00"/>
        <filter val="30,30"/>
        <filter val="300,00"/>
        <filter val="31"/>
        <filter val="31,85"/>
        <filter val="315,00"/>
        <filter val="320,00"/>
        <filter val="340,00"/>
        <filter val="35,00"/>
        <filter val="35,62"/>
        <filter val="350,00"/>
        <filter val="36,00"/>
        <filter val="360,00"/>
        <filter val="37,96"/>
        <filter val="4,00"/>
        <filter val="4,17"/>
        <filter val="4,44"/>
        <filter val="40,00"/>
        <filter val="400,00"/>
        <filter val="405,00"/>
        <filter val="410,00"/>
        <filter val="45,00"/>
        <filter val="450,00"/>
        <filter val="460,00"/>
        <filter val="466,67"/>
        <filter val="49,00"/>
        <filter val="495,69"/>
        <filter val="5,00"/>
        <filter val="50,00"/>
        <filter val="51,00"/>
        <filter val="52,01"/>
        <filter val="520,00"/>
        <filter val="540,00"/>
        <filter val="56,67"/>
        <filter val="600,00"/>
        <filter val="630,00"/>
        <filter val="650,00"/>
        <filter val="66,00"/>
        <filter val="66,67"/>
        <filter val="7,45"/>
        <filter val="700,00"/>
        <filter val="72,00"/>
        <filter val="73,00"/>
        <filter val="740,00"/>
        <filter val="753,00"/>
        <filter val="78,33"/>
        <filter val="8,33"/>
        <filter val="80,00"/>
        <filter val="800,00"/>
        <filter val="81,06"/>
        <filter val="812,00"/>
        <filter val="88,00"/>
        <filter val="9,00"/>
        <filter val="90,00"/>
        <filter val="900,00"/>
        <filter val="94,81"/>
        <filter val="980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80 X366:X368 X37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1" xr:uid="{00000000-0002-0000-0000-000012000000}">
      <formula1>IF(AK311&gt;0,OR(X311=0,AND(IF(X311-AK311&gt;=0,TRUE,FALSE),X311&gt;0,IF(X311/(H311*K311)=ROUND(X311/(H311*K311),0),TRUE,FALSE))),FALSE)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g9nP8+zLZAk7PFzQkWigFRJVs3VCNQQMq89se7VPH5c4EiQGgCfznWmLp5hLrmqrWv/FksgX6vLa+aTYULYvkQ==" saltValue="o6sV6ddvNStCKC28NgJo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2025-05-29T10:54:45Z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