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DEB79007-AC49-483B-997D-9B9CEC3C8B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AB523" i="1" s="1"/>
  <c r="X507" i="1"/>
  <c r="X506" i="1"/>
  <c r="BP505" i="1"/>
  <c r="BO505" i="1"/>
  <c r="BN505" i="1"/>
  <c r="BM505" i="1"/>
  <c r="Z505" i="1"/>
  <c r="Y505" i="1"/>
  <c r="BP504" i="1"/>
  <c r="BO504" i="1"/>
  <c r="BN504" i="1"/>
  <c r="BM504" i="1"/>
  <c r="Z504" i="1"/>
  <c r="Z506" i="1" s="1"/>
  <c r="Y504" i="1"/>
  <c r="Y507" i="1" s="1"/>
  <c r="X502" i="1"/>
  <c r="X501" i="1"/>
  <c r="BO500" i="1"/>
  <c r="BM500" i="1"/>
  <c r="Y500" i="1"/>
  <c r="BP500" i="1" s="1"/>
  <c r="BO499" i="1"/>
  <c r="BM499" i="1"/>
  <c r="Y499" i="1"/>
  <c r="Y501" i="1" s="1"/>
  <c r="X497" i="1"/>
  <c r="Y496" i="1"/>
  <c r="X496" i="1"/>
  <c r="BP495" i="1"/>
  <c r="BO495" i="1"/>
  <c r="BN495" i="1"/>
  <c r="BM495" i="1"/>
  <c r="Z495" i="1"/>
  <c r="Y495" i="1"/>
  <c r="BP494" i="1"/>
  <c r="BO494" i="1"/>
  <c r="BN494" i="1"/>
  <c r="BM494" i="1"/>
  <c r="Z494" i="1"/>
  <c r="Z496" i="1" s="1"/>
  <c r="Y494" i="1"/>
  <c r="Y497" i="1" s="1"/>
  <c r="X492" i="1"/>
  <c r="X491" i="1"/>
  <c r="BO490" i="1"/>
  <c r="BM490" i="1"/>
  <c r="Y490" i="1"/>
  <c r="BP490" i="1" s="1"/>
  <c r="BO489" i="1"/>
  <c r="BM489" i="1"/>
  <c r="Y489" i="1"/>
  <c r="BP489" i="1" s="1"/>
  <c r="BO488" i="1"/>
  <c r="BM488" i="1"/>
  <c r="Y488" i="1"/>
  <c r="BP488" i="1" s="1"/>
  <c r="BO487" i="1"/>
  <c r="BM487" i="1"/>
  <c r="Y487" i="1"/>
  <c r="Y491" i="1" s="1"/>
  <c r="X485" i="1"/>
  <c r="Y484" i="1"/>
  <c r="X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4" i="1" s="1"/>
  <c r="Y480" i="1"/>
  <c r="Y485" i="1" s="1"/>
  <c r="X476" i="1"/>
  <c r="X475" i="1"/>
  <c r="BO474" i="1"/>
  <c r="BM474" i="1"/>
  <c r="Y474" i="1"/>
  <c r="BP474" i="1" s="1"/>
  <c r="P474" i="1"/>
  <c r="BO473" i="1"/>
  <c r="BM473" i="1"/>
  <c r="Y473" i="1"/>
  <c r="BP473" i="1" s="1"/>
  <c r="P473" i="1"/>
  <c r="BP472" i="1"/>
  <c r="BO472" i="1"/>
  <c r="BN472" i="1"/>
  <c r="BM472" i="1"/>
  <c r="Z472" i="1"/>
  <c r="Y472" i="1"/>
  <c r="Y475" i="1" s="1"/>
  <c r="P472" i="1"/>
  <c r="X470" i="1"/>
  <c r="X469" i="1"/>
  <c r="BP468" i="1"/>
  <c r="BO468" i="1"/>
  <c r="BN468" i="1"/>
  <c r="BM468" i="1"/>
  <c r="Z468" i="1"/>
  <c r="Y468" i="1"/>
  <c r="P468" i="1"/>
  <c r="BO467" i="1"/>
  <c r="BM467" i="1"/>
  <c r="Y467" i="1"/>
  <c r="BP467" i="1" s="1"/>
  <c r="P467" i="1"/>
  <c r="BP466" i="1"/>
  <c r="BO466" i="1"/>
  <c r="BN466" i="1"/>
  <c r="BM466" i="1"/>
  <c r="Z466" i="1"/>
  <c r="Y466" i="1"/>
  <c r="P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P463" i="1"/>
  <c r="BP462" i="1"/>
  <c r="BO462" i="1"/>
  <c r="BN462" i="1"/>
  <c r="BM462" i="1"/>
  <c r="Z462" i="1"/>
  <c r="Y462" i="1"/>
  <c r="Y469" i="1" s="1"/>
  <c r="P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Y459" i="1" s="1"/>
  <c r="P457" i="1"/>
  <c r="BP456" i="1"/>
  <c r="BO456" i="1"/>
  <c r="BN456" i="1"/>
  <c r="BM456" i="1"/>
  <c r="Z456" i="1"/>
  <c r="Y456" i="1"/>
  <c r="Y460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Z523" i="1" s="1"/>
  <c r="P438" i="1"/>
  <c r="X434" i="1"/>
  <c r="Y433" i="1"/>
  <c r="X433" i="1"/>
  <c r="BP432" i="1"/>
  <c r="BO432" i="1"/>
  <c r="BN432" i="1"/>
  <c r="BM432" i="1"/>
  <c r="Z432" i="1"/>
  <c r="Z433" i="1" s="1"/>
  <c r="Y432" i="1"/>
  <c r="Y523" i="1" s="1"/>
  <c r="P432" i="1"/>
  <c r="X429" i="1"/>
  <c r="Y428" i="1"/>
  <c r="X428" i="1"/>
  <c r="BP427" i="1"/>
  <c r="BO427" i="1"/>
  <c r="BN427" i="1"/>
  <c r="BM427" i="1"/>
  <c r="Z427" i="1"/>
  <c r="Z428" i="1" s="1"/>
  <c r="Y427" i="1"/>
  <c r="X523" i="1" s="1"/>
  <c r="P427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1" i="1"/>
  <c r="Y410" i="1"/>
  <c r="X410" i="1"/>
  <c r="BP409" i="1"/>
  <c r="BO409" i="1"/>
  <c r="BN409" i="1"/>
  <c r="BM409" i="1"/>
  <c r="Z409" i="1"/>
  <c r="Y409" i="1"/>
  <c r="P409" i="1"/>
  <c r="BO408" i="1"/>
  <c r="BN408" i="1"/>
  <c r="BM408" i="1"/>
  <c r="Z408" i="1"/>
  <c r="Z410" i="1" s="1"/>
  <c r="Y408" i="1"/>
  <c r="P408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V523" i="1" s="1"/>
  <c r="P395" i="1"/>
  <c r="X391" i="1"/>
  <c r="X390" i="1"/>
  <c r="BO389" i="1"/>
  <c r="BM389" i="1"/>
  <c r="Y389" i="1"/>
  <c r="Y390" i="1" s="1"/>
  <c r="P389" i="1"/>
  <c r="X387" i="1"/>
  <c r="X386" i="1"/>
  <c r="BO385" i="1"/>
  <c r="BM385" i="1"/>
  <c r="Y385" i="1"/>
  <c r="BP385" i="1" s="1"/>
  <c r="P385" i="1"/>
  <c r="BP384" i="1"/>
  <c r="BO384" i="1"/>
  <c r="BN384" i="1"/>
  <c r="BM384" i="1"/>
  <c r="Z384" i="1"/>
  <c r="Y384" i="1"/>
  <c r="Y386" i="1" s="1"/>
  <c r="P384" i="1"/>
  <c r="X382" i="1"/>
  <c r="Y381" i="1"/>
  <c r="X381" i="1"/>
  <c r="BP380" i="1"/>
  <c r="BO380" i="1"/>
  <c r="BN380" i="1"/>
  <c r="BM380" i="1"/>
  <c r="Z380" i="1"/>
  <c r="Z381" i="1" s="1"/>
  <c r="Y380" i="1"/>
  <c r="Y382" i="1" s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U523" i="1" s="1"/>
  <c r="P373" i="1"/>
  <c r="X370" i="1"/>
  <c r="X369" i="1"/>
  <c r="BO368" i="1"/>
  <c r="BM368" i="1"/>
  <c r="Y368" i="1"/>
  <c r="Y369" i="1" s="1"/>
  <c r="P368" i="1"/>
  <c r="X366" i="1"/>
  <c r="X365" i="1"/>
  <c r="BO364" i="1"/>
  <c r="BM364" i="1"/>
  <c r="Y364" i="1"/>
  <c r="BP364" i="1" s="1"/>
  <c r="P364" i="1"/>
  <c r="BP363" i="1"/>
  <c r="BO363" i="1"/>
  <c r="BN363" i="1"/>
  <c r="BM363" i="1"/>
  <c r="Z363" i="1"/>
  <c r="Y363" i="1"/>
  <c r="Y365" i="1" s="1"/>
  <c r="P363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X344" i="1"/>
  <c r="X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Y344" i="1" s="1"/>
  <c r="P340" i="1"/>
  <c r="X337" i="1"/>
  <c r="X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BO326" i="1"/>
  <c r="BM326" i="1"/>
  <c r="Z326" i="1"/>
  <c r="Y326" i="1"/>
  <c r="BP326" i="1" s="1"/>
  <c r="BO325" i="1"/>
  <c r="BM325" i="1"/>
  <c r="Y325" i="1"/>
  <c r="Y330" i="1" s="1"/>
  <c r="X323" i="1"/>
  <c r="X322" i="1"/>
  <c r="BO321" i="1"/>
  <c r="BM321" i="1"/>
  <c r="Y321" i="1"/>
  <c r="BP321" i="1" s="1"/>
  <c r="P321" i="1"/>
  <c r="BO320" i="1"/>
  <c r="BM320" i="1"/>
  <c r="Y320" i="1"/>
  <c r="BP320" i="1" s="1"/>
  <c r="P320" i="1"/>
  <c r="BO319" i="1"/>
  <c r="BM319" i="1"/>
  <c r="Z319" i="1"/>
  <c r="Y319" i="1"/>
  <c r="Y323" i="1" s="1"/>
  <c r="P319" i="1"/>
  <c r="X317" i="1"/>
  <c r="X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BP312" i="1" s="1"/>
  <c r="P312" i="1"/>
  <c r="BO311" i="1"/>
  <c r="BM311" i="1"/>
  <c r="Z311" i="1"/>
  <c r="Y311" i="1"/>
  <c r="Y317" i="1" s="1"/>
  <c r="P311" i="1"/>
  <c r="X309" i="1"/>
  <c r="X308" i="1"/>
  <c r="BO307" i="1"/>
  <c r="BM307" i="1"/>
  <c r="Y307" i="1"/>
  <c r="BP307" i="1" s="1"/>
  <c r="P307" i="1"/>
  <c r="BO306" i="1"/>
  <c r="BN306" i="1"/>
  <c r="BM306" i="1"/>
  <c r="Z306" i="1"/>
  <c r="Y306" i="1"/>
  <c r="BP306" i="1" s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Y309" i="1" s="1"/>
  <c r="P301" i="1"/>
  <c r="X299" i="1"/>
  <c r="X298" i="1"/>
  <c r="BO297" i="1"/>
  <c r="BM297" i="1"/>
  <c r="Y297" i="1"/>
  <c r="BP297" i="1" s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Q523" i="1" s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80" i="1"/>
  <c r="Y279" i="1"/>
  <c r="X279" i="1"/>
  <c r="BP278" i="1"/>
  <c r="BO278" i="1"/>
  <c r="BN278" i="1"/>
  <c r="BM278" i="1"/>
  <c r="Z278" i="1"/>
  <c r="Z279" i="1" s="1"/>
  <c r="Y278" i="1"/>
  <c r="P523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X268" i="1"/>
  <c r="X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M523" i="1" s="1"/>
  <c r="P263" i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L523" i="1" s="1"/>
  <c r="P254" i="1"/>
  <c r="X251" i="1"/>
  <c r="X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BO244" i="1"/>
  <c r="BM244" i="1"/>
  <c r="Y244" i="1"/>
  <c r="Y250" i="1" s="1"/>
  <c r="P244" i="1"/>
  <c r="X242" i="1"/>
  <c r="X241" i="1"/>
  <c r="BO240" i="1"/>
  <c r="BM240" i="1"/>
  <c r="Y240" i="1"/>
  <c r="Y241" i="1" s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Y238" i="1" s="1"/>
  <c r="P235" i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K523" i="1" s="1"/>
  <c r="P225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Y22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Y217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5" i="1" s="1"/>
  <c r="P196" i="1"/>
  <c r="X194" i="1"/>
  <c r="X193" i="1"/>
  <c r="BO192" i="1"/>
  <c r="BM192" i="1"/>
  <c r="Y192" i="1"/>
  <c r="BP192" i="1" s="1"/>
  <c r="P192" i="1"/>
  <c r="BP191" i="1"/>
  <c r="BO191" i="1"/>
  <c r="BN191" i="1"/>
  <c r="BM191" i="1"/>
  <c r="Z191" i="1"/>
  <c r="Y191" i="1"/>
  <c r="Y193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J523" i="1" s="1"/>
  <c r="P186" i="1"/>
  <c r="X183" i="1"/>
  <c r="X182" i="1"/>
  <c r="BO181" i="1"/>
  <c r="BM181" i="1"/>
  <c r="Y181" i="1"/>
  <c r="Y182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2" i="1" s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N132" i="1"/>
  <c r="BM132" i="1"/>
  <c r="Z132" i="1"/>
  <c r="Y132" i="1"/>
  <c r="BP132" i="1" s="1"/>
  <c r="P132" i="1"/>
  <c r="BO131" i="1"/>
  <c r="BM131" i="1"/>
  <c r="Y131" i="1"/>
  <c r="Y134" i="1" s="1"/>
  <c r="P131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Y127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17" i="1" s="1"/>
  <c r="BO22" i="1"/>
  <c r="X515" i="1" s="1"/>
  <c r="BM22" i="1"/>
  <c r="X514" i="1" s="1"/>
  <c r="X516" i="1" s="1"/>
  <c r="Y22" i="1"/>
  <c r="B523" i="1" s="1"/>
  <c r="H10" i="1"/>
  <c r="A9" i="1"/>
  <c r="F10" i="1" s="1"/>
  <c r="D7" i="1"/>
  <c r="Q6" i="1"/>
  <c r="P2" i="1"/>
  <c r="Z92" i="1" l="1"/>
  <c r="Z143" i="1"/>
  <c r="H9" i="1"/>
  <c r="A10" i="1"/>
  <c r="Z22" i="1"/>
  <c r="Z23" i="1" s="1"/>
  <c r="BN22" i="1"/>
  <c r="BP22" i="1"/>
  <c r="Y23" i="1"/>
  <c r="X513" i="1"/>
  <c r="Z26" i="1"/>
  <c r="Z32" i="1" s="1"/>
  <c r="BN26" i="1"/>
  <c r="BP26" i="1"/>
  <c r="Z28" i="1"/>
  <c r="BN28" i="1"/>
  <c r="Z30" i="1"/>
  <c r="BN30" i="1"/>
  <c r="Y33" i="1"/>
  <c r="C523" i="1"/>
  <c r="Z42" i="1"/>
  <c r="Z44" i="1" s="1"/>
  <c r="BN42" i="1"/>
  <c r="BP42" i="1"/>
  <c r="Y45" i="1"/>
  <c r="D523" i="1"/>
  <c r="Z53" i="1"/>
  <c r="Z58" i="1" s="1"/>
  <c r="BN53" i="1"/>
  <c r="BP53" i="1"/>
  <c r="Z55" i="1"/>
  <c r="BN55" i="1"/>
  <c r="Z57" i="1"/>
  <c r="BN57" i="1"/>
  <c r="Y58" i="1"/>
  <c r="Z61" i="1"/>
  <c r="Z65" i="1" s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23" i="1"/>
  <c r="Z90" i="1"/>
  <c r="BN90" i="1"/>
  <c r="BP90" i="1"/>
  <c r="Y93" i="1"/>
  <c r="Z95" i="1"/>
  <c r="BN95" i="1"/>
  <c r="BP95" i="1"/>
  <c r="Z97" i="1"/>
  <c r="BN97" i="1"/>
  <c r="Z99" i="1"/>
  <c r="BN99" i="1"/>
  <c r="Y102" i="1"/>
  <c r="F523" i="1"/>
  <c r="Z106" i="1"/>
  <c r="Z109" i="1" s="1"/>
  <c r="BN106" i="1"/>
  <c r="BP106" i="1"/>
  <c r="Z108" i="1"/>
  <c r="BN108" i="1"/>
  <c r="Y109" i="1"/>
  <c r="Z112" i="1"/>
  <c r="Z115" i="1" s="1"/>
  <c r="BN112" i="1"/>
  <c r="BP112" i="1"/>
  <c r="Z114" i="1"/>
  <c r="BN114" i="1"/>
  <c r="Y115" i="1"/>
  <c r="Z118" i="1"/>
  <c r="Z122" i="1" s="1"/>
  <c r="BN118" i="1"/>
  <c r="BP118" i="1"/>
  <c r="Z120" i="1"/>
  <c r="BN120" i="1"/>
  <c r="Y123" i="1"/>
  <c r="Z126" i="1"/>
  <c r="Z127" i="1" s="1"/>
  <c r="BN126" i="1"/>
  <c r="BP126" i="1"/>
  <c r="Z131" i="1"/>
  <c r="Z133" i="1" s="1"/>
  <c r="BN131" i="1"/>
  <c r="BP131" i="1"/>
  <c r="Y139" i="1"/>
  <c r="BP136" i="1"/>
  <c r="BN136" i="1"/>
  <c r="Z136" i="1"/>
  <c r="Z138" i="1" s="1"/>
  <c r="Y143" i="1"/>
  <c r="BP153" i="1"/>
  <c r="BN153" i="1"/>
  <c r="Z153" i="1"/>
  <c r="I523" i="1"/>
  <c r="Y160" i="1"/>
  <c r="BP159" i="1"/>
  <c r="BN159" i="1"/>
  <c r="Z159" i="1"/>
  <c r="Z160" i="1" s="1"/>
  <c r="Y161" i="1"/>
  <c r="Z216" i="1"/>
  <c r="F9" i="1"/>
  <c r="J9" i="1"/>
  <c r="Y24" i="1"/>
  <c r="G523" i="1"/>
  <c r="Y133" i="1"/>
  <c r="BP142" i="1"/>
  <c r="BN142" i="1"/>
  <c r="Z142" i="1"/>
  <c r="Y144" i="1"/>
  <c r="H523" i="1"/>
  <c r="Y148" i="1"/>
  <c r="BP147" i="1"/>
  <c r="BN147" i="1"/>
  <c r="Z147" i="1"/>
  <c r="Z148" i="1" s="1"/>
  <c r="Y149" i="1"/>
  <c r="Y154" i="1"/>
  <c r="BP151" i="1"/>
  <c r="BN151" i="1"/>
  <c r="Z151" i="1"/>
  <c r="Z154" i="1" s="1"/>
  <c r="Z221" i="1"/>
  <c r="Z298" i="1"/>
  <c r="Y173" i="1"/>
  <c r="Y179" i="1"/>
  <c r="Y183" i="1"/>
  <c r="Y188" i="1"/>
  <c r="Y194" i="1"/>
  <c r="Y204" i="1"/>
  <c r="Y216" i="1"/>
  <c r="Y222" i="1"/>
  <c r="Y233" i="1"/>
  <c r="Y237" i="1"/>
  <c r="Y242" i="1"/>
  <c r="Y251" i="1"/>
  <c r="Y260" i="1"/>
  <c r="Z264" i="1"/>
  <c r="BN264" i="1"/>
  <c r="Y268" i="1"/>
  <c r="O523" i="1"/>
  <c r="Z272" i="1"/>
  <c r="Z274" i="1" s="1"/>
  <c r="BN272" i="1"/>
  <c r="Y275" i="1"/>
  <c r="Y280" i="1"/>
  <c r="Y289" i="1"/>
  <c r="R523" i="1"/>
  <c r="Z293" i="1"/>
  <c r="BN293" i="1"/>
  <c r="Z295" i="1"/>
  <c r="BN295" i="1"/>
  <c r="Z297" i="1"/>
  <c r="BN297" i="1"/>
  <c r="Y298" i="1"/>
  <c r="Z301" i="1"/>
  <c r="Z308" i="1" s="1"/>
  <c r="BN301" i="1"/>
  <c r="BP301" i="1"/>
  <c r="Z303" i="1"/>
  <c r="BN303" i="1"/>
  <c r="Z305" i="1"/>
  <c r="BN305" i="1"/>
  <c r="Z307" i="1"/>
  <c r="BN307" i="1"/>
  <c r="Y308" i="1"/>
  <c r="BN311" i="1"/>
  <c r="BP311" i="1"/>
  <c r="Z313" i="1"/>
  <c r="BN313" i="1"/>
  <c r="Z315" i="1"/>
  <c r="BN315" i="1"/>
  <c r="Y316" i="1"/>
  <c r="BN319" i="1"/>
  <c r="BP319" i="1"/>
  <c r="Z321" i="1"/>
  <c r="BN321" i="1"/>
  <c r="Y322" i="1"/>
  <c r="BP329" i="1"/>
  <c r="BN329" i="1"/>
  <c r="Z329" i="1"/>
  <c r="Y331" i="1"/>
  <c r="Y336" i="1"/>
  <c r="BP333" i="1"/>
  <c r="BN333" i="1"/>
  <c r="Z333" i="1"/>
  <c r="BP342" i="1"/>
  <c r="BN342" i="1"/>
  <c r="Z342" i="1"/>
  <c r="T523" i="1"/>
  <c r="Y355" i="1"/>
  <c r="BP348" i="1"/>
  <c r="BN348" i="1"/>
  <c r="Z348" i="1"/>
  <c r="Y356" i="1"/>
  <c r="Z163" i="1"/>
  <c r="BN163" i="1"/>
  <c r="BP163" i="1"/>
  <c r="Z165" i="1"/>
  <c r="BN165" i="1"/>
  <c r="Z167" i="1"/>
  <c r="BN167" i="1"/>
  <c r="Z169" i="1"/>
  <c r="BN169" i="1"/>
  <c r="Z171" i="1"/>
  <c r="BN171" i="1"/>
  <c r="Z175" i="1"/>
  <c r="Z178" i="1" s="1"/>
  <c r="BN175" i="1"/>
  <c r="BP175" i="1"/>
  <c r="Z177" i="1"/>
  <c r="BN177" i="1"/>
  <c r="Z181" i="1"/>
  <c r="Z182" i="1" s="1"/>
  <c r="BN181" i="1"/>
  <c r="BP181" i="1"/>
  <c r="Z186" i="1"/>
  <c r="Z188" i="1" s="1"/>
  <c r="BN186" i="1"/>
  <c r="BP186" i="1"/>
  <c r="Y189" i="1"/>
  <c r="Z192" i="1"/>
  <c r="Z193" i="1" s="1"/>
  <c r="BN192" i="1"/>
  <c r="Z196" i="1"/>
  <c r="Z204" i="1" s="1"/>
  <c r="BN196" i="1"/>
  <c r="BP196" i="1"/>
  <c r="Z198" i="1"/>
  <c r="BN198" i="1"/>
  <c r="Z200" i="1"/>
  <c r="BN200" i="1"/>
  <c r="Z202" i="1"/>
  <c r="BN202" i="1"/>
  <c r="Z208" i="1"/>
  <c r="BN208" i="1"/>
  <c r="Z210" i="1"/>
  <c r="BN210" i="1"/>
  <c r="Z212" i="1"/>
  <c r="BN212" i="1"/>
  <c r="Z214" i="1"/>
  <c r="BN214" i="1"/>
  <c r="Z220" i="1"/>
  <c r="BN220" i="1"/>
  <c r="Z225" i="1"/>
  <c r="BN225" i="1"/>
  <c r="BP225" i="1"/>
  <c r="Z227" i="1"/>
  <c r="BN227" i="1"/>
  <c r="Z229" i="1"/>
  <c r="BN229" i="1"/>
  <c r="Z231" i="1"/>
  <c r="BN231" i="1"/>
  <c r="Y232" i="1"/>
  <c r="Z235" i="1"/>
  <c r="Z237" i="1" s="1"/>
  <c r="BN235" i="1"/>
  <c r="BP235" i="1"/>
  <c r="Z240" i="1"/>
  <c r="Z241" i="1" s="1"/>
  <c r="BN240" i="1"/>
  <c r="BP240" i="1"/>
  <c r="Z244" i="1"/>
  <c r="BN244" i="1"/>
  <c r="BP244" i="1"/>
  <c r="Z245" i="1"/>
  <c r="BN245" i="1"/>
  <c r="Z247" i="1"/>
  <c r="BN247" i="1"/>
  <c r="Z249" i="1"/>
  <c r="BN249" i="1"/>
  <c r="Z254" i="1"/>
  <c r="Z259" i="1" s="1"/>
  <c r="BN254" i="1"/>
  <c r="BP254" i="1"/>
  <c r="Z256" i="1"/>
  <c r="BN256" i="1"/>
  <c r="Z258" i="1"/>
  <c r="BN258" i="1"/>
  <c r="Y259" i="1"/>
  <c r="Z263" i="1"/>
  <c r="Z267" i="1" s="1"/>
  <c r="BN263" i="1"/>
  <c r="BP263" i="1"/>
  <c r="Y267" i="1"/>
  <c r="Y274" i="1"/>
  <c r="Y299" i="1"/>
  <c r="Z312" i="1"/>
  <c r="Z316" i="1" s="1"/>
  <c r="BN312" i="1"/>
  <c r="Z314" i="1"/>
  <c r="BN314" i="1"/>
  <c r="Z320" i="1"/>
  <c r="Z322" i="1" s="1"/>
  <c r="BN320" i="1"/>
  <c r="Z325" i="1"/>
  <c r="BN325" i="1"/>
  <c r="BP325" i="1"/>
  <c r="BN326" i="1"/>
  <c r="BP327" i="1"/>
  <c r="BN327" i="1"/>
  <c r="Z327" i="1"/>
  <c r="BP335" i="1"/>
  <c r="BN335" i="1"/>
  <c r="Z335" i="1"/>
  <c r="Y337" i="1"/>
  <c r="S523" i="1"/>
  <c r="Y343" i="1"/>
  <c r="BP340" i="1"/>
  <c r="BN340" i="1"/>
  <c r="Z340" i="1"/>
  <c r="Z365" i="1"/>
  <c r="Y360" i="1"/>
  <c r="Y366" i="1"/>
  <c r="Y370" i="1"/>
  <c r="Y377" i="1"/>
  <c r="Y387" i="1"/>
  <c r="Y391" i="1"/>
  <c r="Y405" i="1"/>
  <c r="BP415" i="1"/>
  <c r="BN415" i="1"/>
  <c r="Z415" i="1"/>
  <c r="Z416" i="1" s="1"/>
  <c r="Y417" i="1"/>
  <c r="Y423" i="1"/>
  <c r="Y424" i="1"/>
  <c r="BP419" i="1"/>
  <c r="BN419" i="1"/>
  <c r="Z419" i="1"/>
  <c r="Z350" i="1"/>
  <c r="BN350" i="1"/>
  <c r="Z352" i="1"/>
  <c r="BN352" i="1"/>
  <c r="Z354" i="1"/>
  <c r="BN354" i="1"/>
  <c r="Z358" i="1"/>
  <c r="Z360" i="1" s="1"/>
  <c r="BN358" i="1"/>
  <c r="BP358" i="1"/>
  <c r="Z364" i="1"/>
  <c r="BN364" i="1"/>
  <c r="Z368" i="1"/>
  <c r="Z369" i="1" s="1"/>
  <c r="BN368" i="1"/>
  <c r="BP368" i="1"/>
  <c r="Z373" i="1"/>
  <c r="Z377" i="1" s="1"/>
  <c r="BN373" i="1"/>
  <c r="BP373" i="1"/>
  <c r="Z375" i="1"/>
  <c r="BN375" i="1"/>
  <c r="Y378" i="1"/>
  <c r="Z385" i="1"/>
  <c r="Z386" i="1" s="1"/>
  <c r="BN385" i="1"/>
  <c r="Z389" i="1"/>
  <c r="Z390" i="1" s="1"/>
  <c r="BN389" i="1"/>
  <c r="BP389" i="1"/>
  <c r="Z395" i="1"/>
  <c r="BN395" i="1"/>
  <c r="BP395" i="1"/>
  <c r="Z397" i="1"/>
  <c r="BN397" i="1"/>
  <c r="Z399" i="1"/>
  <c r="BN399" i="1"/>
  <c r="Z401" i="1"/>
  <c r="BN401" i="1"/>
  <c r="Z403" i="1"/>
  <c r="BN403" i="1"/>
  <c r="Y406" i="1"/>
  <c r="Y411" i="1"/>
  <c r="BP408" i="1"/>
  <c r="W523" i="1"/>
  <c r="Y416" i="1"/>
  <c r="Z421" i="1"/>
  <c r="BN421" i="1"/>
  <c r="Y429" i="1"/>
  <c r="Y434" i="1"/>
  <c r="Z439" i="1"/>
  <c r="Z453" i="1" s="1"/>
  <c r="BN439" i="1"/>
  <c r="Z442" i="1"/>
  <c r="BN442" i="1"/>
  <c r="Z444" i="1"/>
  <c r="BN444" i="1"/>
  <c r="Z446" i="1"/>
  <c r="BN446" i="1"/>
  <c r="Z449" i="1"/>
  <c r="BN449" i="1"/>
  <c r="Z451" i="1"/>
  <c r="BN451" i="1"/>
  <c r="Y454" i="1"/>
  <c r="Z457" i="1"/>
  <c r="Z459" i="1" s="1"/>
  <c r="BN457" i="1"/>
  <c r="BP457" i="1"/>
  <c r="Z463" i="1"/>
  <c r="Z469" i="1" s="1"/>
  <c r="BN463" i="1"/>
  <c r="Z465" i="1"/>
  <c r="BN465" i="1"/>
  <c r="Z467" i="1"/>
  <c r="BN467" i="1"/>
  <c r="Y470" i="1"/>
  <c r="Z473" i="1"/>
  <c r="Z475" i="1" s="1"/>
  <c r="BN473" i="1"/>
  <c r="Y476" i="1"/>
  <c r="Y492" i="1"/>
  <c r="Y502" i="1"/>
  <c r="Y506" i="1"/>
  <c r="Y512" i="1"/>
  <c r="AA523" i="1"/>
  <c r="Y453" i="1"/>
  <c r="Z474" i="1"/>
  <c r="BN474" i="1"/>
  <c r="Z487" i="1"/>
  <c r="Z491" i="1" s="1"/>
  <c r="BN487" i="1"/>
  <c r="BP487" i="1"/>
  <c r="Z488" i="1"/>
  <c r="BN488" i="1"/>
  <c r="Z489" i="1"/>
  <c r="BN489" i="1"/>
  <c r="Z490" i="1"/>
  <c r="BN490" i="1"/>
  <c r="Z499" i="1"/>
  <c r="BN499" i="1"/>
  <c r="BP499" i="1"/>
  <c r="Z500" i="1"/>
  <c r="BN500" i="1"/>
  <c r="Z510" i="1"/>
  <c r="Z511" i="1" s="1"/>
  <c r="BN510" i="1"/>
  <c r="BP510" i="1"/>
  <c r="Y511" i="1"/>
  <c r="Z423" i="1" l="1"/>
  <c r="Z330" i="1"/>
  <c r="Y513" i="1"/>
  <c r="Y517" i="1"/>
  <c r="Y514" i="1"/>
  <c r="Z501" i="1"/>
  <c r="Z405" i="1"/>
  <c r="Z343" i="1"/>
  <c r="Z250" i="1"/>
  <c r="Z232" i="1"/>
  <c r="Z172" i="1"/>
  <c r="Z355" i="1"/>
  <c r="Z336" i="1"/>
  <c r="Z101" i="1"/>
  <c r="Y515" i="1"/>
  <c r="Z518" i="1"/>
  <c r="Y516" i="1" l="1"/>
</calcChain>
</file>

<file path=xl/sharedStrings.xml><?xml version="1.0" encoding="utf-8"?>
<sst xmlns="http://schemas.openxmlformats.org/spreadsheetml/2006/main" count="2305" uniqueCount="840">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</sst>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494" zoomScaleNormal="100" zoomScaleSheetLayoutView="100" workbookViewId="0">
      <selection activeCell="AA519" sqref="AA519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51" t="s">
        <v>0</v>
      </c>
      <c r="E1" s="608"/>
      <c r="F1" s="608"/>
      <c r="G1" s="12" t="s">
        <v>1</v>
      </c>
      <c r="H1" s="65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2" t="s">
        <v>8</v>
      </c>
      <c r="B5" s="581"/>
      <c r="C5" s="582"/>
      <c r="D5" s="654"/>
      <c r="E5" s="655"/>
      <c r="F5" s="873" t="s">
        <v>9</v>
      </c>
      <c r="G5" s="582"/>
      <c r="H5" s="654"/>
      <c r="I5" s="812"/>
      <c r="J5" s="812"/>
      <c r="K5" s="812"/>
      <c r="L5" s="812"/>
      <c r="M5" s="655"/>
      <c r="N5" s="58"/>
      <c r="P5" s="24" t="s">
        <v>10</v>
      </c>
      <c r="Q5" s="883">
        <v>45843</v>
      </c>
      <c r="R5" s="700"/>
      <c r="T5" s="746" t="s">
        <v>11</v>
      </c>
      <c r="U5" s="747"/>
      <c r="V5" s="749" t="s">
        <v>12</v>
      </c>
      <c r="W5" s="700"/>
      <c r="AB5" s="51"/>
      <c r="AC5" s="51"/>
      <c r="AD5" s="51"/>
      <c r="AE5" s="51"/>
    </row>
    <row r="6" spans="1:32" s="567" customFormat="1" ht="24" customHeight="1" x14ac:dyDescent="0.2">
      <c r="A6" s="702" t="s">
        <v>13</v>
      </c>
      <c r="B6" s="581"/>
      <c r="C6" s="582"/>
      <c r="D6" s="816">
        <v>0.41666666666666669</v>
      </c>
      <c r="E6" s="817"/>
      <c r="F6" s="817"/>
      <c r="G6" s="817"/>
      <c r="H6" s="817"/>
      <c r="I6" s="817"/>
      <c r="J6" s="817"/>
      <c r="K6" s="817"/>
      <c r="L6" s="817"/>
      <c r="M6" s="700"/>
      <c r="N6" s="59"/>
      <c r="P6" s="24" t="s">
        <v>14</v>
      </c>
      <c r="Q6" s="892" t="str">
        <f>IF(Q5=0," ",CHOOSE(WEEKDAY(Q5,2),"Понедельник","Вторник","Среда","Четверг","Пятница","Суббота","Воскресенье"))</f>
        <v>Суббота</v>
      </c>
      <c r="R6" s="584"/>
      <c r="T6" s="756" t="s">
        <v>15</v>
      </c>
      <c r="U6" s="747"/>
      <c r="V6" s="800" t="s">
        <v>16</v>
      </c>
      <c r="W6" s="623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31">
        <f>IFERROR(VLOOKUP(DeliveryAddress,Table,3,0),1)</f>
        <v>1</v>
      </c>
      <c r="E7" s="632"/>
      <c r="F7" s="632"/>
      <c r="G7" s="632"/>
      <c r="H7" s="632"/>
      <c r="I7" s="632"/>
      <c r="J7" s="632"/>
      <c r="K7" s="632"/>
      <c r="L7" s="632"/>
      <c r="M7" s="633"/>
      <c r="N7" s="60"/>
      <c r="P7" s="24"/>
      <c r="Q7" s="42"/>
      <c r="R7" s="42"/>
      <c r="T7" s="590"/>
      <c r="U7" s="747"/>
      <c r="V7" s="801"/>
      <c r="W7" s="802"/>
      <c r="AB7" s="51"/>
      <c r="AC7" s="51"/>
      <c r="AD7" s="51"/>
      <c r="AE7" s="51"/>
    </row>
    <row r="8" spans="1:32" s="567" customFormat="1" ht="25.5" customHeight="1" x14ac:dyDescent="0.2">
      <c r="A8" s="905" t="s">
        <v>17</v>
      </c>
      <c r="B8" s="595"/>
      <c r="C8" s="596"/>
      <c r="D8" s="643"/>
      <c r="E8" s="644"/>
      <c r="F8" s="644"/>
      <c r="G8" s="644"/>
      <c r="H8" s="644"/>
      <c r="I8" s="644"/>
      <c r="J8" s="644"/>
      <c r="K8" s="644"/>
      <c r="L8" s="644"/>
      <c r="M8" s="645"/>
      <c r="N8" s="61"/>
      <c r="P8" s="24" t="s">
        <v>18</v>
      </c>
      <c r="Q8" s="709">
        <v>0.41666666666666669</v>
      </c>
      <c r="R8" s="633"/>
      <c r="T8" s="590"/>
      <c r="U8" s="747"/>
      <c r="V8" s="801"/>
      <c r="W8" s="802"/>
      <c r="AB8" s="51"/>
      <c r="AC8" s="51"/>
      <c r="AD8" s="51"/>
      <c r="AE8" s="51"/>
    </row>
    <row r="9" spans="1:32" s="567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719"/>
      <c r="E9" s="593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3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3"/>
      <c r="L9" s="593"/>
      <c r="M9" s="593"/>
      <c r="N9" s="565"/>
      <c r="P9" s="26" t="s">
        <v>19</v>
      </c>
      <c r="Q9" s="695"/>
      <c r="R9" s="696"/>
      <c r="T9" s="590"/>
      <c r="U9" s="747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719"/>
      <c r="E10" s="593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94" t="str">
        <f>IFERROR(VLOOKUP($D$10,Proxy,2,FALSE),"")</f>
        <v/>
      </c>
      <c r="I10" s="590"/>
      <c r="J10" s="590"/>
      <c r="K10" s="590"/>
      <c r="L10" s="590"/>
      <c r="M10" s="590"/>
      <c r="N10" s="566"/>
      <c r="P10" s="26" t="s">
        <v>20</v>
      </c>
      <c r="Q10" s="757"/>
      <c r="R10" s="758"/>
      <c r="U10" s="24" t="s">
        <v>21</v>
      </c>
      <c r="V10" s="622" t="s">
        <v>22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699"/>
      <c r="R11" s="700"/>
      <c r="U11" s="24" t="s">
        <v>25</v>
      </c>
      <c r="V11" s="840" t="s">
        <v>26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2" t="s">
        <v>27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28</v>
      </c>
      <c r="Q12" s="709"/>
      <c r="R12" s="633"/>
      <c r="S12" s="23"/>
      <c r="U12" s="24"/>
      <c r="V12" s="608"/>
      <c r="W12" s="590"/>
      <c r="AB12" s="51"/>
      <c r="AC12" s="51"/>
      <c r="AD12" s="51"/>
      <c r="AE12" s="51"/>
    </row>
    <row r="13" spans="1:32" s="567" customFormat="1" ht="23.25" customHeight="1" x14ac:dyDescent="0.2">
      <c r="A13" s="742" t="s">
        <v>29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30</v>
      </c>
      <c r="Q13" s="840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2" t="s">
        <v>31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8" t="s">
        <v>32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34" t="s">
        <v>33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5"/>
      <c r="Q16" s="735"/>
      <c r="R16" s="735"/>
      <c r="S16" s="735"/>
      <c r="T16" s="7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34</v>
      </c>
      <c r="B17" s="618" t="s">
        <v>35</v>
      </c>
      <c r="C17" s="716" t="s">
        <v>36</v>
      </c>
      <c r="D17" s="618" t="s">
        <v>37</v>
      </c>
      <c r="E17" s="679"/>
      <c r="F17" s="618" t="s">
        <v>38</v>
      </c>
      <c r="G17" s="618" t="s">
        <v>39</v>
      </c>
      <c r="H17" s="618" t="s">
        <v>40</v>
      </c>
      <c r="I17" s="618" t="s">
        <v>41</v>
      </c>
      <c r="J17" s="618" t="s">
        <v>42</v>
      </c>
      <c r="K17" s="618" t="s">
        <v>43</v>
      </c>
      <c r="L17" s="618" t="s">
        <v>44</v>
      </c>
      <c r="M17" s="618" t="s">
        <v>45</v>
      </c>
      <c r="N17" s="618" t="s">
        <v>46</v>
      </c>
      <c r="O17" s="618" t="s">
        <v>47</v>
      </c>
      <c r="P17" s="618" t="s">
        <v>48</v>
      </c>
      <c r="Q17" s="678"/>
      <c r="R17" s="678"/>
      <c r="S17" s="678"/>
      <c r="T17" s="679"/>
      <c r="U17" s="904" t="s">
        <v>49</v>
      </c>
      <c r="V17" s="582"/>
      <c r="W17" s="618" t="s">
        <v>50</v>
      </c>
      <c r="X17" s="618" t="s">
        <v>51</v>
      </c>
      <c r="Y17" s="901" t="s">
        <v>52</v>
      </c>
      <c r="Z17" s="810" t="s">
        <v>53</v>
      </c>
      <c r="AA17" s="792" t="s">
        <v>54</v>
      </c>
      <c r="AB17" s="792" t="s">
        <v>55</v>
      </c>
      <c r="AC17" s="792" t="s">
        <v>56</v>
      </c>
      <c r="AD17" s="792" t="s">
        <v>57</v>
      </c>
      <c r="AE17" s="868"/>
      <c r="AF17" s="869"/>
      <c r="AG17" s="66"/>
      <c r="BD17" s="65" t="s">
        <v>58</v>
      </c>
    </row>
    <row r="18" spans="1:68" ht="14.25" customHeight="1" x14ac:dyDescent="0.2">
      <c r="A18" s="619"/>
      <c r="B18" s="619"/>
      <c r="C18" s="619"/>
      <c r="D18" s="680"/>
      <c r="E18" s="682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0"/>
      <c r="Q18" s="681"/>
      <c r="R18" s="681"/>
      <c r="S18" s="681"/>
      <c r="T18" s="682"/>
      <c r="U18" s="67" t="s">
        <v>59</v>
      </c>
      <c r="V18" s="67" t="s">
        <v>60</v>
      </c>
      <c r="W18" s="619"/>
      <c r="X18" s="619"/>
      <c r="Y18" s="902"/>
      <c r="Z18" s="811"/>
      <c r="AA18" s="793"/>
      <c r="AB18" s="793"/>
      <c r="AC18" s="793"/>
      <c r="AD18" s="870"/>
      <c r="AE18" s="871"/>
      <c r="AF18" s="872"/>
      <c r="AG18" s="66"/>
      <c r="BD18" s="65"/>
    </row>
    <row r="19" spans="1:68" ht="27.75" customHeight="1" x14ac:dyDescent="0.2">
      <c r="A19" s="657" t="s">
        <v>61</v>
      </c>
      <c r="B19" s="658"/>
      <c r="C19" s="658"/>
      <c r="D19" s="658"/>
      <c r="E19" s="658"/>
      <c r="F19" s="658"/>
      <c r="G19" s="658"/>
      <c r="H19" s="658"/>
      <c r="I19" s="658"/>
      <c r="J19" s="658"/>
      <c r="K19" s="658"/>
      <c r="L19" s="658"/>
      <c r="M19" s="658"/>
      <c r="N19" s="658"/>
      <c r="O19" s="658"/>
      <c r="P19" s="658"/>
      <c r="Q19" s="658"/>
      <c r="R19" s="658"/>
      <c r="S19" s="658"/>
      <c r="T19" s="658"/>
      <c r="U19" s="658"/>
      <c r="V19" s="658"/>
      <c r="W19" s="658"/>
      <c r="X19" s="658"/>
      <c r="Y19" s="658"/>
      <c r="Z19" s="658"/>
      <c r="AA19" s="48"/>
      <c r="AB19" s="48"/>
      <c r="AC19" s="48"/>
    </row>
    <row r="20" spans="1:68" ht="16.5" customHeight="1" x14ac:dyDescent="0.25">
      <c r="A20" s="591" t="s">
        <v>61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68"/>
      <c r="AB20" s="568"/>
      <c r="AC20" s="568"/>
    </row>
    <row r="21" spans="1:68" ht="14.25" customHeight="1" x14ac:dyDescent="0.25">
      <c r="A21" s="589" t="s">
        <v>62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69"/>
      <c r="AB21" s="569"/>
      <c r="AC21" s="569"/>
    </row>
    <row r="22" spans="1:68" ht="27" customHeight="1" x14ac:dyDescent="0.25">
      <c r="A22" s="54" t="s">
        <v>63</v>
      </c>
      <c r="B22" s="54" t="s">
        <v>64</v>
      </c>
      <c r="C22" s="31">
        <v>4301031278</v>
      </c>
      <c r="D22" s="583">
        <v>4680115886643</v>
      </c>
      <c r="E22" s="584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6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2"/>
      <c r="P23" s="594" t="s">
        <v>70</v>
      </c>
      <c r="Q23" s="595"/>
      <c r="R23" s="595"/>
      <c r="S23" s="595"/>
      <c r="T23" s="595"/>
      <c r="U23" s="595"/>
      <c r="V23" s="596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2"/>
      <c r="P24" s="594" t="s">
        <v>70</v>
      </c>
      <c r="Q24" s="595"/>
      <c r="R24" s="595"/>
      <c r="S24" s="595"/>
      <c r="T24" s="595"/>
      <c r="U24" s="595"/>
      <c r="V24" s="596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customHeight="1" x14ac:dyDescent="0.25">
      <c r="A25" s="589" t="s">
        <v>72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69"/>
      <c r="AB25" s="569"/>
      <c r="AC25" s="56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83">
        <v>4680115885912</v>
      </c>
      <c r="E26" s="584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83">
        <v>4607091388237</v>
      </c>
      <c r="E27" s="584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83">
        <v>4680115886230</v>
      </c>
      <c r="E28" s="584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83">
        <v>4680115886247</v>
      </c>
      <c r="E29" s="584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3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83">
        <v>4680115885905</v>
      </c>
      <c r="E30" s="584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83">
        <v>4607091388244</v>
      </c>
      <c r="E31" s="584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2"/>
      <c r="P32" s="594" t="s">
        <v>70</v>
      </c>
      <c r="Q32" s="595"/>
      <c r="R32" s="595"/>
      <c r="S32" s="595"/>
      <c r="T32" s="595"/>
      <c r="U32" s="595"/>
      <c r="V32" s="596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2"/>
      <c r="P33" s="594" t="s">
        <v>70</v>
      </c>
      <c r="Q33" s="595"/>
      <c r="R33" s="595"/>
      <c r="S33" s="595"/>
      <c r="T33" s="595"/>
      <c r="U33" s="595"/>
      <c r="V33" s="596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customHeight="1" x14ac:dyDescent="0.25">
      <c r="A34" s="589" t="s">
        <v>93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69"/>
      <c r="AB34" s="569"/>
      <c r="AC34" s="569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83">
        <v>4607091388503</v>
      </c>
      <c r="E35" s="584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2"/>
      <c r="P36" s="594" t="s">
        <v>70</v>
      </c>
      <c r="Q36" s="595"/>
      <c r="R36" s="595"/>
      <c r="S36" s="595"/>
      <c r="T36" s="595"/>
      <c r="U36" s="595"/>
      <c r="V36" s="596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2"/>
      <c r="P37" s="594" t="s">
        <v>70</v>
      </c>
      <c r="Q37" s="595"/>
      <c r="R37" s="595"/>
      <c r="S37" s="595"/>
      <c r="T37" s="595"/>
      <c r="U37" s="595"/>
      <c r="V37" s="596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customHeight="1" x14ac:dyDescent="0.2">
      <c r="A38" s="657" t="s">
        <v>99</v>
      </c>
      <c r="B38" s="658"/>
      <c r="C38" s="658"/>
      <c r="D38" s="658"/>
      <c r="E38" s="658"/>
      <c r="F38" s="658"/>
      <c r="G38" s="658"/>
      <c r="H38" s="658"/>
      <c r="I38" s="658"/>
      <c r="J38" s="658"/>
      <c r="K38" s="658"/>
      <c r="L38" s="658"/>
      <c r="M38" s="658"/>
      <c r="N38" s="658"/>
      <c r="O38" s="658"/>
      <c r="P38" s="658"/>
      <c r="Q38" s="658"/>
      <c r="R38" s="658"/>
      <c r="S38" s="658"/>
      <c r="T38" s="658"/>
      <c r="U38" s="658"/>
      <c r="V38" s="658"/>
      <c r="W38" s="658"/>
      <c r="X38" s="658"/>
      <c r="Y38" s="658"/>
      <c r="Z38" s="658"/>
      <c r="AA38" s="48"/>
      <c r="AB38" s="48"/>
      <c r="AC38" s="48"/>
    </row>
    <row r="39" spans="1:68" ht="16.5" customHeight="1" x14ac:dyDescent="0.25">
      <c r="A39" s="591" t="s">
        <v>100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68"/>
      <c r="AB39" s="568"/>
      <c r="AC39" s="568"/>
    </row>
    <row r="40" spans="1:68" ht="14.25" customHeight="1" x14ac:dyDescent="0.25">
      <c r="A40" s="589" t="s">
        <v>101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69"/>
      <c r="AB40" s="569"/>
      <c r="AC40" s="569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83">
        <v>4607091385670</v>
      </c>
      <c r="E41" s="584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83">
        <v>4607091385687</v>
      </c>
      <c r="E42" s="584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83">
        <v>4680115882539</v>
      </c>
      <c r="E43" s="584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1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2"/>
      <c r="P44" s="594" t="s">
        <v>70</v>
      </c>
      <c r="Q44" s="595"/>
      <c r="R44" s="595"/>
      <c r="S44" s="595"/>
      <c r="T44" s="595"/>
      <c r="U44" s="595"/>
      <c r="V44" s="596"/>
      <c r="W44" s="37" t="s">
        <v>71</v>
      </c>
      <c r="X44" s="575">
        <f>IFERROR(X41/H41,"0")+IFERROR(X42/H42,"0")+IFERROR(X43/H43,"0")</f>
        <v>0</v>
      </c>
      <c r="Y44" s="575">
        <f>IFERROR(Y41/H41,"0")+IFERROR(Y42/H42,"0")+IFERROR(Y43/H43,"0")</f>
        <v>0</v>
      </c>
      <c r="Z44" s="575">
        <f>IFERROR(IF(Z41="",0,Z41),"0")+IFERROR(IF(Z42="",0,Z42),"0")+IFERROR(IF(Z43="",0,Z43),"0")</f>
        <v>0</v>
      </c>
      <c r="AA44" s="576"/>
      <c r="AB44" s="576"/>
      <c r="AC44" s="57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2"/>
      <c r="P45" s="594" t="s">
        <v>70</v>
      </c>
      <c r="Q45" s="595"/>
      <c r="R45" s="595"/>
      <c r="S45" s="595"/>
      <c r="T45" s="595"/>
      <c r="U45" s="595"/>
      <c r="V45" s="596"/>
      <c r="W45" s="37" t="s">
        <v>68</v>
      </c>
      <c r="X45" s="575">
        <f>IFERROR(SUM(X41:X43),"0")</f>
        <v>0</v>
      </c>
      <c r="Y45" s="575">
        <f>IFERROR(SUM(Y41:Y43),"0")</f>
        <v>0</v>
      </c>
      <c r="Z45" s="37"/>
      <c r="AA45" s="576"/>
      <c r="AB45" s="576"/>
      <c r="AC45" s="576"/>
    </row>
    <row r="46" spans="1:68" ht="14.25" customHeight="1" x14ac:dyDescent="0.25">
      <c r="A46" s="589" t="s">
        <v>72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69"/>
      <c r="AB46" s="569"/>
      <c r="AC46" s="569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83">
        <v>4680115884915</v>
      </c>
      <c r="E47" s="584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7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1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2"/>
      <c r="P48" s="594" t="s">
        <v>70</v>
      </c>
      <c r="Q48" s="595"/>
      <c r="R48" s="595"/>
      <c r="S48" s="595"/>
      <c r="T48" s="595"/>
      <c r="U48" s="595"/>
      <c r="V48" s="596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2"/>
      <c r="P49" s="594" t="s">
        <v>70</v>
      </c>
      <c r="Q49" s="595"/>
      <c r="R49" s="595"/>
      <c r="S49" s="595"/>
      <c r="T49" s="595"/>
      <c r="U49" s="595"/>
      <c r="V49" s="596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customHeight="1" x14ac:dyDescent="0.25">
      <c r="A50" s="591" t="s">
        <v>115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68"/>
      <c r="AB50" s="568"/>
      <c r="AC50" s="568"/>
    </row>
    <row r="51" spans="1:68" ht="14.25" customHeight="1" x14ac:dyDescent="0.25">
      <c r="A51" s="589" t="s">
        <v>101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69"/>
      <c r="AB51" s="569"/>
      <c r="AC51" s="569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83">
        <v>4680115885882</v>
      </c>
      <c r="E52" s="584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83">
        <v>4680115881426</v>
      </c>
      <c r="E53" s="584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83">
        <v>4680115880283</v>
      </c>
      <c r="E54" s="584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83">
        <v>4680115881525</v>
      </c>
      <c r="E55" s="584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83">
        <v>4680115885899</v>
      </c>
      <c r="E56" s="584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83">
        <v>4680115881419</v>
      </c>
      <c r="E57" s="584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1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2"/>
      <c r="P58" s="594" t="s">
        <v>70</v>
      </c>
      <c r="Q58" s="595"/>
      <c r="R58" s="595"/>
      <c r="S58" s="595"/>
      <c r="T58" s="595"/>
      <c r="U58" s="595"/>
      <c r="V58" s="596"/>
      <c r="W58" s="37" t="s">
        <v>71</v>
      </c>
      <c r="X58" s="575">
        <f>IFERROR(X52/H52,"0")+IFERROR(X53/H53,"0")+IFERROR(X54/H54,"0")+IFERROR(X55/H55,"0")+IFERROR(X56/H56,"0")+IFERROR(X57/H57,"0")</f>
        <v>0</v>
      </c>
      <c r="Y58" s="575">
        <f>IFERROR(Y52/H52,"0")+IFERROR(Y53/H53,"0")+IFERROR(Y54/H54,"0")+IFERROR(Y55/H55,"0")+IFERROR(Y56/H56,"0")+IFERROR(Y57/H57,"0")</f>
        <v>0</v>
      </c>
      <c r="Z58" s="575">
        <f>IFERROR(IF(Z52="",0,Z52),"0")+IFERROR(IF(Z53="",0,Z53),"0")+IFERROR(IF(Z54="",0,Z54),"0")+IFERROR(IF(Z55="",0,Z55),"0")+IFERROR(IF(Z56="",0,Z56),"0")+IFERROR(IF(Z57="",0,Z57),"0")</f>
        <v>0</v>
      </c>
      <c r="AA58" s="576"/>
      <c r="AB58" s="576"/>
      <c r="AC58" s="57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2"/>
      <c r="P59" s="594" t="s">
        <v>70</v>
      </c>
      <c r="Q59" s="595"/>
      <c r="R59" s="595"/>
      <c r="S59" s="595"/>
      <c r="T59" s="595"/>
      <c r="U59" s="595"/>
      <c r="V59" s="596"/>
      <c r="W59" s="37" t="s">
        <v>68</v>
      </c>
      <c r="X59" s="575">
        <f>IFERROR(SUM(X52:X57),"0")</f>
        <v>0</v>
      </c>
      <c r="Y59" s="575">
        <f>IFERROR(SUM(Y52:Y57),"0")</f>
        <v>0</v>
      </c>
      <c r="Z59" s="37"/>
      <c r="AA59" s="576"/>
      <c r="AB59" s="576"/>
      <c r="AC59" s="576"/>
    </row>
    <row r="60" spans="1:68" ht="14.25" customHeight="1" x14ac:dyDescent="0.25">
      <c r="A60" s="589" t="s">
        <v>133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3">
        <v>4680115881440</v>
      </c>
      <c r="E61" s="584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0</v>
      </c>
      <c r="Y61" s="57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83">
        <v>4680115882751</v>
      </c>
      <c r="E62" s="584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83">
        <v>4680115885950</v>
      </c>
      <c r="E63" s="584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83">
        <v>4680115881433</v>
      </c>
      <c r="E64" s="584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1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2"/>
      <c r="P65" s="594" t="s">
        <v>70</v>
      </c>
      <c r="Q65" s="595"/>
      <c r="R65" s="595"/>
      <c r="S65" s="595"/>
      <c r="T65" s="595"/>
      <c r="U65" s="595"/>
      <c r="V65" s="596"/>
      <c r="W65" s="37" t="s">
        <v>71</v>
      </c>
      <c r="X65" s="575">
        <f>IFERROR(X61/H61,"0")+IFERROR(X62/H62,"0")+IFERROR(X63/H63,"0")+IFERROR(X64/H64,"0")</f>
        <v>0</v>
      </c>
      <c r="Y65" s="575">
        <f>IFERROR(Y61/H61,"0")+IFERROR(Y62/H62,"0")+IFERROR(Y63/H63,"0")+IFERROR(Y64/H64,"0")</f>
        <v>0</v>
      </c>
      <c r="Z65" s="575">
        <f>IFERROR(IF(Z61="",0,Z61),"0")+IFERROR(IF(Z62="",0,Z62),"0")+IFERROR(IF(Z63="",0,Z63),"0")+IFERROR(IF(Z64="",0,Z64),"0")</f>
        <v>0</v>
      </c>
      <c r="AA65" s="576"/>
      <c r="AB65" s="576"/>
      <c r="AC65" s="57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2"/>
      <c r="P66" s="594" t="s">
        <v>70</v>
      </c>
      <c r="Q66" s="595"/>
      <c r="R66" s="595"/>
      <c r="S66" s="595"/>
      <c r="T66" s="595"/>
      <c r="U66" s="595"/>
      <c r="V66" s="596"/>
      <c r="W66" s="37" t="s">
        <v>68</v>
      </c>
      <c r="X66" s="575">
        <f>IFERROR(SUM(X61:X64),"0")</f>
        <v>0</v>
      </c>
      <c r="Y66" s="575">
        <f>IFERROR(SUM(Y61:Y64),"0")</f>
        <v>0</v>
      </c>
      <c r="Z66" s="37"/>
      <c r="AA66" s="576"/>
      <c r="AB66" s="576"/>
      <c r="AC66" s="576"/>
    </row>
    <row r="67" spans="1:68" ht="14.25" customHeight="1" x14ac:dyDescent="0.25">
      <c r="A67" s="589" t="s">
        <v>62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69"/>
      <c r="AB67" s="569"/>
      <c r="AC67" s="569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83">
        <v>4680115885073</v>
      </c>
      <c r="E68" s="584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83">
        <v>4680115885059</v>
      </c>
      <c r="E69" s="584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83">
        <v>4680115885097</v>
      </c>
      <c r="E70" s="584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1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2"/>
      <c r="P71" s="594" t="s">
        <v>70</v>
      </c>
      <c r="Q71" s="595"/>
      <c r="R71" s="595"/>
      <c r="S71" s="595"/>
      <c r="T71" s="595"/>
      <c r="U71" s="595"/>
      <c r="V71" s="596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2"/>
      <c r="P72" s="594" t="s">
        <v>70</v>
      </c>
      <c r="Q72" s="595"/>
      <c r="R72" s="595"/>
      <c r="S72" s="595"/>
      <c r="T72" s="595"/>
      <c r="U72" s="595"/>
      <c r="V72" s="596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customHeight="1" x14ac:dyDescent="0.25">
      <c r="A73" s="589" t="s">
        <v>72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69"/>
      <c r="AB73" s="569"/>
      <c r="AC73" s="569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83">
        <v>4680115881891</v>
      </c>
      <c r="E74" s="584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83">
        <v>4680115885769</v>
      </c>
      <c r="E75" s="584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83">
        <v>4680115884410</v>
      </c>
      <c r="E76" s="584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83">
        <v>4680115884311</v>
      </c>
      <c r="E77" s="584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83">
        <v>4680115885929</v>
      </c>
      <c r="E78" s="584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83">
        <v>4680115884403</v>
      </c>
      <c r="E79" s="584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1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2"/>
      <c r="P80" s="594" t="s">
        <v>70</v>
      </c>
      <c r="Q80" s="595"/>
      <c r="R80" s="595"/>
      <c r="S80" s="595"/>
      <c r="T80" s="595"/>
      <c r="U80" s="595"/>
      <c r="V80" s="596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2"/>
      <c r="P81" s="594" t="s">
        <v>70</v>
      </c>
      <c r="Q81" s="595"/>
      <c r="R81" s="595"/>
      <c r="S81" s="595"/>
      <c r="T81" s="595"/>
      <c r="U81" s="595"/>
      <c r="V81" s="596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customHeight="1" x14ac:dyDescent="0.25">
      <c r="A82" s="589" t="s">
        <v>168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69"/>
      <c r="AB82" s="569"/>
      <c r="AC82" s="569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83">
        <v>4680115881532</v>
      </c>
      <c r="E83" s="584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83">
        <v>4680115881464</v>
      </c>
      <c r="E84" s="584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1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2"/>
      <c r="P85" s="594" t="s">
        <v>70</v>
      </c>
      <c r="Q85" s="595"/>
      <c r="R85" s="595"/>
      <c r="S85" s="595"/>
      <c r="T85" s="595"/>
      <c r="U85" s="595"/>
      <c r="V85" s="596"/>
      <c r="W85" s="37" t="s">
        <v>71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2"/>
      <c r="P86" s="594" t="s">
        <v>70</v>
      </c>
      <c r="Q86" s="595"/>
      <c r="R86" s="595"/>
      <c r="S86" s="595"/>
      <c r="T86" s="595"/>
      <c r="U86" s="595"/>
      <c r="V86" s="596"/>
      <c r="W86" s="37" t="s">
        <v>68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customHeight="1" x14ac:dyDescent="0.25">
      <c r="A87" s="591" t="s">
        <v>175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68"/>
      <c r="AB87" s="568"/>
      <c r="AC87" s="568"/>
    </row>
    <row r="88" spans="1:68" ht="14.25" customHeight="1" x14ac:dyDescent="0.25">
      <c r="A88" s="589" t="s">
        <v>101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69"/>
      <c r="AB88" s="569"/>
      <c r="AC88" s="569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83">
        <v>4680115881327</v>
      </c>
      <c r="E89" s="584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179</v>
      </c>
      <c r="B90" s="54" t="s">
        <v>180</v>
      </c>
      <c r="C90" s="31">
        <v>4301011476</v>
      </c>
      <c r="D90" s="583">
        <v>4680115881518</v>
      </c>
      <c r="E90" s="584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8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83">
        <v>4680115881303</v>
      </c>
      <c r="E91" s="584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1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2"/>
      <c r="P92" s="594" t="s">
        <v>70</v>
      </c>
      <c r="Q92" s="595"/>
      <c r="R92" s="595"/>
      <c r="S92" s="595"/>
      <c r="T92" s="595"/>
      <c r="U92" s="595"/>
      <c r="V92" s="596"/>
      <c r="W92" s="37" t="s">
        <v>71</v>
      </c>
      <c r="X92" s="575">
        <f>IFERROR(X89/H89,"0")+IFERROR(X90/H90,"0")+IFERROR(X91/H91,"0")</f>
        <v>0</v>
      </c>
      <c r="Y92" s="575">
        <f>IFERROR(Y89/H89,"0")+IFERROR(Y90/H90,"0")+IFERROR(Y91/H91,"0")</f>
        <v>0</v>
      </c>
      <c r="Z92" s="575">
        <f>IFERROR(IF(Z89="",0,Z89),"0")+IFERROR(IF(Z90="",0,Z90),"0")+IFERROR(IF(Z91="",0,Z91),"0")</f>
        <v>0</v>
      </c>
      <c r="AA92" s="576"/>
      <c r="AB92" s="576"/>
      <c r="AC92" s="57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2"/>
      <c r="P93" s="594" t="s">
        <v>70</v>
      </c>
      <c r="Q93" s="595"/>
      <c r="R93" s="595"/>
      <c r="S93" s="595"/>
      <c r="T93" s="595"/>
      <c r="U93" s="595"/>
      <c r="V93" s="596"/>
      <c r="W93" s="37" t="s">
        <v>68</v>
      </c>
      <c r="X93" s="575">
        <f>IFERROR(SUM(X89:X91),"0")</f>
        <v>0</v>
      </c>
      <c r="Y93" s="575">
        <f>IFERROR(SUM(Y89:Y91),"0")</f>
        <v>0</v>
      </c>
      <c r="Z93" s="37"/>
      <c r="AA93" s="576"/>
      <c r="AB93" s="576"/>
      <c r="AC93" s="576"/>
    </row>
    <row r="94" spans="1:68" ht="14.25" customHeight="1" x14ac:dyDescent="0.25">
      <c r="A94" s="589" t="s">
        <v>72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69"/>
      <c r="AB94" s="569"/>
      <c r="AC94" s="569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83">
        <v>4607091386967</v>
      </c>
      <c r="E95" s="584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0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159</v>
      </c>
      <c r="Y95" s="574">
        <f t="shared" ref="Y95:Y100" si="16">IFERROR(IF(X95="",0,CEILING((X95/$H95),1)*$H95),"")</f>
        <v>162</v>
      </c>
      <c r="Z95" s="36">
        <f>IFERROR(IF(Y95=0,"",ROUNDUP(Y95/H95,0)*0.01898),"")</f>
        <v>0.37959999999999999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169.1877777777778</v>
      </c>
      <c r="BN95" s="64">
        <f t="shared" ref="BN95:BN100" si="18">IFERROR(Y95*I95/H95,"0")</f>
        <v>172.38000000000002</v>
      </c>
      <c r="BO95" s="64">
        <f t="shared" ref="BO95:BO100" si="19">IFERROR(1/J95*(X95/H95),"0")</f>
        <v>0.30671296296296297</v>
      </c>
      <c r="BP95" s="64">
        <f t="shared" ref="BP95:BP100" si="20">IFERROR(1/J95*(Y95/H95),"0")</f>
        <v>0.3125</v>
      </c>
    </row>
    <row r="96" spans="1:68" ht="16.5" customHeight="1" x14ac:dyDescent="0.25">
      <c r="A96" s="54" t="s">
        <v>183</v>
      </c>
      <c r="B96" s="54" t="s">
        <v>187</v>
      </c>
      <c r="C96" s="31">
        <v>4301051437</v>
      </c>
      <c r="D96" s="583">
        <v>4607091386967</v>
      </c>
      <c r="E96" s="584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78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188</v>
      </c>
      <c r="B97" s="54" t="s">
        <v>189</v>
      </c>
      <c r="C97" s="31">
        <v>4301051788</v>
      </c>
      <c r="D97" s="583">
        <v>4680115884953</v>
      </c>
      <c r="E97" s="584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3">
        <v>4607091385731</v>
      </c>
      <c r="E98" s="584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1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191</v>
      </c>
      <c r="B99" s="54" t="s">
        <v>194</v>
      </c>
      <c r="C99" s="31">
        <v>4301051718</v>
      </c>
      <c r="D99" s="583">
        <v>4607091385731</v>
      </c>
      <c r="E99" s="584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195</v>
      </c>
      <c r="B100" s="54" t="s">
        <v>196</v>
      </c>
      <c r="C100" s="31">
        <v>4301051438</v>
      </c>
      <c r="D100" s="583">
        <v>4680115880894</v>
      </c>
      <c r="E100" s="584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1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2"/>
      <c r="P101" s="594" t="s">
        <v>70</v>
      </c>
      <c r="Q101" s="595"/>
      <c r="R101" s="595"/>
      <c r="S101" s="595"/>
      <c r="T101" s="595"/>
      <c r="U101" s="595"/>
      <c r="V101" s="596"/>
      <c r="W101" s="37" t="s">
        <v>71</v>
      </c>
      <c r="X101" s="575">
        <f>IFERROR(X95/H95,"0")+IFERROR(X96/H96,"0")+IFERROR(X97/H97,"0")+IFERROR(X98/H98,"0")+IFERROR(X99/H99,"0")+IFERROR(X100/H100,"0")</f>
        <v>19.62962962962963</v>
      </c>
      <c r="Y101" s="575">
        <f>IFERROR(Y95/H95,"0")+IFERROR(Y96/H96,"0")+IFERROR(Y97/H97,"0")+IFERROR(Y98/H98,"0")+IFERROR(Y99/H99,"0")+IFERROR(Y100/H100,"0")</f>
        <v>20</v>
      </c>
      <c r="Z101" s="575">
        <f>IFERROR(IF(Z95="",0,Z95),"0")+IFERROR(IF(Z96="",0,Z96),"0")+IFERROR(IF(Z97="",0,Z97),"0")+IFERROR(IF(Z98="",0,Z98),"0")+IFERROR(IF(Z99="",0,Z99),"0")+IFERROR(IF(Z100="",0,Z100),"0")</f>
        <v>0.37959999999999999</v>
      </c>
      <c r="AA101" s="576"/>
      <c r="AB101" s="576"/>
      <c r="AC101" s="57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2"/>
      <c r="P102" s="594" t="s">
        <v>70</v>
      </c>
      <c r="Q102" s="595"/>
      <c r="R102" s="595"/>
      <c r="S102" s="595"/>
      <c r="T102" s="595"/>
      <c r="U102" s="595"/>
      <c r="V102" s="596"/>
      <c r="W102" s="37" t="s">
        <v>68</v>
      </c>
      <c r="X102" s="575">
        <f>IFERROR(SUM(X95:X100),"0")</f>
        <v>159</v>
      </c>
      <c r="Y102" s="575">
        <f>IFERROR(SUM(Y95:Y100),"0")</f>
        <v>162</v>
      </c>
      <c r="Z102" s="37"/>
      <c r="AA102" s="576"/>
      <c r="AB102" s="576"/>
      <c r="AC102" s="576"/>
    </row>
    <row r="103" spans="1:68" ht="16.5" customHeight="1" x14ac:dyDescent="0.25">
      <c r="A103" s="591" t="s">
        <v>198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68"/>
      <c r="AB103" s="568"/>
      <c r="AC103" s="568"/>
    </row>
    <row r="104" spans="1:68" ht="14.25" customHeight="1" x14ac:dyDescent="0.25">
      <c r="A104" s="589" t="s">
        <v>101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69"/>
      <c r="AB104" s="569"/>
      <c r="AC104" s="569"/>
    </row>
    <row r="105" spans="1:68" ht="16.5" customHeight="1" x14ac:dyDescent="0.25">
      <c r="A105" s="54" t="s">
        <v>199</v>
      </c>
      <c r="B105" s="54" t="s">
        <v>200</v>
      </c>
      <c r="C105" s="31">
        <v>4301011514</v>
      </c>
      <c r="D105" s="583">
        <v>4680115882133</v>
      </c>
      <c r="E105" s="584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4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202</v>
      </c>
      <c r="B106" s="54" t="s">
        <v>203</v>
      </c>
      <c r="C106" s="31">
        <v>4301011417</v>
      </c>
      <c r="D106" s="583">
        <v>4680115880269</v>
      </c>
      <c r="E106" s="584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3">
        <v>4680115880429</v>
      </c>
      <c r="E107" s="584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206</v>
      </c>
      <c r="B108" s="54" t="s">
        <v>207</v>
      </c>
      <c r="C108" s="31">
        <v>4301011462</v>
      </c>
      <c r="D108" s="583">
        <v>4680115881457</v>
      </c>
      <c r="E108" s="584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1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2"/>
      <c r="P109" s="594" t="s">
        <v>70</v>
      </c>
      <c r="Q109" s="595"/>
      <c r="R109" s="595"/>
      <c r="S109" s="595"/>
      <c r="T109" s="595"/>
      <c r="U109" s="595"/>
      <c r="V109" s="596"/>
      <c r="W109" s="37" t="s">
        <v>71</v>
      </c>
      <c r="X109" s="575">
        <f>IFERROR(X105/H105,"0")+IFERROR(X106/H106,"0")+IFERROR(X107/H107,"0")+IFERROR(X108/H108,"0")</f>
        <v>0</v>
      </c>
      <c r="Y109" s="575">
        <f>IFERROR(Y105/H105,"0")+IFERROR(Y106/H106,"0")+IFERROR(Y107/H107,"0")+IFERROR(Y108/H108,"0")</f>
        <v>0</v>
      </c>
      <c r="Z109" s="575">
        <f>IFERROR(IF(Z105="",0,Z105),"0")+IFERROR(IF(Z106="",0,Z106),"0")+IFERROR(IF(Z107="",0,Z107),"0")+IFERROR(IF(Z108="",0,Z108),"0")</f>
        <v>0</v>
      </c>
      <c r="AA109" s="576"/>
      <c r="AB109" s="576"/>
      <c r="AC109" s="57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2"/>
      <c r="P110" s="594" t="s">
        <v>70</v>
      </c>
      <c r="Q110" s="595"/>
      <c r="R110" s="595"/>
      <c r="S110" s="595"/>
      <c r="T110" s="595"/>
      <c r="U110" s="595"/>
      <c r="V110" s="596"/>
      <c r="W110" s="37" t="s">
        <v>68</v>
      </c>
      <c r="X110" s="575">
        <f>IFERROR(SUM(X105:X108),"0")</f>
        <v>0</v>
      </c>
      <c r="Y110" s="575">
        <f>IFERROR(SUM(Y105:Y108),"0")</f>
        <v>0</v>
      </c>
      <c r="Z110" s="37"/>
      <c r="AA110" s="576"/>
      <c r="AB110" s="576"/>
      <c r="AC110" s="576"/>
    </row>
    <row r="111" spans="1:68" ht="14.25" customHeight="1" x14ac:dyDescent="0.25">
      <c r="A111" s="589" t="s">
        <v>133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69"/>
      <c r="AB111" s="569"/>
      <c r="AC111" s="569"/>
    </row>
    <row r="112" spans="1:68" ht="16.5" customHeight="1" x14ac:dyDescent="0.25">
      <c r="A112" s="54" t="s">
        <v>208</v>
      </c>
      <c r="B112" s="54" t="s">
        <v>209</v>
      </c>
      <c r="C112" s="31">
        <v>4301020345</v>
      </c>
      <c r="D112" s="583">
        <v>4680115881488</v>
      </c>
      <c r="E112" s="584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211</v>
      </c>
      <c r="B113" s="54" t="s">
        <v>212</v>
      </c>
      <c r="C113" s="31">
        <v>4301020346</v>
      </c>
      <c r="D113" s="583">
        <v>4680115882775</v>
      </c>
      <c r="E113" s="584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3">
        <v>4680115880658</v>
      </c>
      <c r="E114" s="584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1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2"/>
      <c r="P115" s="594" t="s">
        <v>70</v>
      </c>
      <c r="Q115" s="595"/>
      <c r="R115" s="595"/>
      <c r="S115" s="595"/>
      <c r="T115" s="595"/>
      <c r="U115" s="595"/>
      <c r="V115" s="596"/>
      <c r="W115" s="37" t="s">
        <v>71</v>
      </c>
      <c r="X115" s="575">
        <f>IFERROR(X112/H112,"0")+IFERROR(X113/H113,"0")+IFERROR(X114/H114,"0")</f>
        <v>0</v>
      </c>
      <c r="Y115" s="575">
        <f>IFERROR(Y112/H112,"0")+IFERROR(Y113/H113,"0")+IFERROR(Y114/H114,"0")</f>
        <v>0</v>
      </c>
      <c r="Z115" s="575">
        <f>IFERROR(IF(Z112="",0,Z112),"0")+IFERROR(IF(Z113="",0,Z113),"0")+IFERROR(IF(Z114="",0,Z114),"0")</f>
        <v>0</v>
      </c>
      <c r="AA115" s="576"/>
      <c r="AB115" s="576"/>
      <c r="AC115" s="57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2"/>
      <c r="P116" s="594" t="s">
        <v>70</v>
      </c>
      <c r="Q116" s="595"/>
      <c r="R116" s="595"/>
      <c r="S116" s="595"/>
      <c r="T116" s="595"/>
      <c r="U116" s="595"/>
      <c r="V116" s="596"/>
      <c r="W116" s="37" t="s">
        <v>68</v>
      </c>
      <c r="X116" s="575">
        <f>IFERROR(SUM(X112:X114),"0")</f>
        <v>0</v>
      </c>
      <c r="Y116" s="575">
        <f>IFERROR(SUM(Y112:Y114),"0")</f>
        <v>0</v>
      </c>
      <c r="Z116" s="37"/>
      <c r="AA116" s="576"/>
      <c r="AB116" s="576"/>
      <c r="AC116" s="576"/>
    </row>
    <row r="117" spans="1:68" ht="14.25" customHeight="1" x14ac:dyDescent="0.25">
      <c r="A117" s="589" t="s">
        <v>72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69"/>
      <c r="AB117" s="569"/>
      <c r="AC117" s="569"/>
    </row>
    <row r="118" spans="1:68" ht="16.5" customHeight="1" x14ac:dyDescent="0.25">
      <c r="A118" s="54" t="s">
        <v>215</v>
      </c>
      <c r="B118" s="54" t="s">
        <v>216</v>
      </c>
      <c r="C118" s="31">
        <v>4301051724</v>
      </c>
      <c r="D118" s="583">
        <v>4607091385168</v>
      </c>
      <c r="E118" s="584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100</v>
      </c>
      <c r="Y118" s="574">
        <f>IFERROR(IF(X118="",0,CEILING((X118/$H118),1)*$H118),"")</f>
        <v>105.3</v>
      </c>
      <c r="Z118" s="36">
        <f>IFERROR(IF(Y118=0,"",ROUNDUP(Y118/H118,0)*0.01898),"")</f>
        <v>0.24674000000000001</v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106.33333333333333</v>
      </c>
      <c r="BN118" s="64">
        <f>IFERROR(Y118*I118/H118,"0")</f>
        <v>111.96900000000001</v>
      </c>
      <c r="BO118" s="64">
        <f>IFERROR(1/J118*(X118/H118),"0")</f>
        <v>0.19290123456790123</v>
      </c>
      <c r="BP118" s="64">
        <f>IFERROR(1/J118*(Y118/H118),"0")</f>
        <v>0.203125</v>
      </c>
    </row>
    <row r="119" spans="1:68" ht="27" customHeight="1" x14ac:dyDescent="0.25">
      <c r="A119" s="54" t="s">
        <v>218</v>
      </c>
      <c r="B119" s="54" t="s">
        <v>219</v>
      </c>
      <c r="C119" s="31">
        <v>4301051730</v>
      </c>
      <c r="D119" s="583">
        <v>4607091383256</v>
      </c>
      <c r="E119" s="584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3">
        <v>4607091385748</v>
      </c>
      <c r="E120" s="584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5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222</v>
      </c>
      <c r="B121" s="54" t="s">
        <v>223</v>
      </c>
      <c r="C121" s="31">
        <v>4301051740</v>
      </c>
      <c r="D121" s="583">
        <v>4680115884533</v>
      </c>
      <c r="E121" s="584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1"/>
      <c r="B122" s="590"/>
      <c r="C122" s="590"/>
      <c r="D122" s="590"/>
      <c r="E122" s="590"/>
      <c r="F122" s="590"/>
      <c r="G122" s="590"/>
      <c r="H122" s="590"/>
      <c r="I122" s="590"/>
      <c r="J122" s="590"/>
      <c r="K122" s="590"/>
      <c r="L122" s="590"/>
      <c r="M122" s="590"/>
      <c r="N122" s="590"/>
      <c r="O122" s="602"/>
      <c r="P122" s="594" t="s">
        <v>70</v>
      </c>
      <c r="Q122" s="595"/>
      <c r="R122" s="595"/>
      <c r="S122" s="595"/>
      <c r="T122" s="595"/>
      <c r="U122" s="595"/>
      <c r="V122" s="596"/>
      <c r="W122" s="37" t="s">
        <v>71</v>
      </c>
      <c r="X122" s="575">
        <f>IFERROR(X118/H118,"0")+IFERROR(X119/H119,"0")+IFERROR(X120/H120,"0")+IFERROR(X121/H121,"0")</f>
        <v>12.345679012345679</v>
      </c>
      <c r="Y122" s="575">
        <f>IFERROR(Y118/H118,"0")+IFERROR(Y119/H119,"0")+IFERROR(Y120/H120,"0")+IFERROR(Y121/H121,"0")</f>
        <v>13</v>
      </c>
      <c r="Z122" s="575">
        <f>IFERROR(IF(Z118="",0,Z118),"0")+IFERROR(IF(Z119="",0,Z119),"0")+IFERROR(IF(Z120="",0,Z120),"0")+IFERROR(IF(Z121="",0,Z121),"0")</f>
        <v>0.24674000000000001</v>
      </c>
      <c r="AA122" s="576"/>
      <c r="AB122" s="576"/>
      <c r="AC122" s="576"/>
    </row>
    <row r="123" spans="1:68" x14ac:dyDescent="0.2">
      <c r="A123" s="590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2"/>
      <c r="P123" s="594" t="s">
        <v>70</v>
      </c>
      <c r="Q123" s="595"/>
      <c r="R123" s="595"/>
      <c r="S123" s="595"/>
      <c r="T123" s="595"/>
      <c r="U123" s="595"/>
      <c r="V123" s="596"/>
      <c r="W123" s="37" t="s">
        <v>68</v>
      </c>
      <c r="X123" s="575">
        <f>IFERROR(SUM(X118:X121),"0")</f>
        <v>100</v>
      </c>
      <c r="Y123" s="575">
        <f>IFERROR(SUM(Y118:Y121),"0")</f>
        <v>105.3</v>
      </c>
      <c r="Z123" s="37"/>
      <c r="AA123" s="576"/>
      <c r="AB123" s="576"/>
      <c r="AC123" s="576"/>
    </row>
    <row r="124" spans="1:68" ht="14.25" customHeight="1" x14ac:dyDescent="0.25">
      <c r="A124" s="589" t="s">
        <v>168</v>
      </c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0"/>
      <c r="P124" s="590"/>
      <c r="Q124" s="590"/>
      <c r="R124" s="590"/>
      <c r="S124" s="590"/>
      <c r="T124" s="590"/>
      <c r="U124" s="590"/>
      <c r="V124" s="590"/>
      <c r="W124" s="590"/>
      <c r="X124" s="590"/>
      <c r="Y124" s="590"/>
      <c r="Z124" s="590"/>
      <c r="AA124" s="569"/>
      <c r="AB124" s="569"/>
      <c r="AC124" s="569"/>
    </row>
    <row r="125" spans="1:68" ht="27" customHeight="1" x14ac:dyDescent="0.25">
      <c r="A125" s="54" t="s">
        <v>225</v>
      </c>
      <c r="B125" s="54" t="s">
        <v>226</v>
      </c>
      <c r="C125" s="31">
        <v>4301060357</v>
      </c>
      <c r="D125" s="583">
        <v>4680115882652</v>
      </c>
      <c r="E125" s="584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228</v>
      </c>
      <c r="B126" s="54" t="s">
        <v>229</v>
      </c>
      <c r="C126" s="31">
        <v>4301060317</v>
      </c>
      <c r="D126" s="583">
        <v>4680115880238</v>
      </c>
      <c r="E126" s="584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601"/>
      <c r="B127" s="590"/>
      <c r="C127" s="590"/>
      <c r="D127" s="590"/>
      <c r="E127" s="590"/>
      <c r="F127" s="590"/>
      <c r="G127" s="590"/>
      <c r="H127" s="590"/>
      <c r="I127" s="590"/>
      <c r="J127" s="590"/>
      <c r="K127" s="590"/>
      <c r="L127" s="590"/>
      <c r="M127" s="590"/>
      <c r="N127" s="590"/>
      <c r="O127" s="602"/>
      <c r="P127" s="594" t="s">
        <v>70</v>
      </c>
      <c r="Q127" s="595"/>
      <c r="R127" s="595"/>
      <c r="S127" s="595"/>
      <c r="T127" s="595"/>
      <c r="U127" s="595"/>
      <c r="V127" s="596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x14ac:dyDescent="0.2">
      <c r="A128" s="590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2"/>
      <c r="P128" s="594" t="s">
        <v>70</v>
      </c>
      <c r="Q128" s="595"/>
      <c r="R128" s="595"/>
      <c r="S128" s="595"/>
      <c r="T128" s="595"/>
      <c r="U128" s="595"/>
      <c r="V128" s="596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customHeight="1" x14ac:dyDescent="0.25">
      <c r="A129" s="591" t="s">
        <v>231</v>
      </c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0"/>
      <c r="P129" s="590"/>
      <c r="Q129" s="590"/>
      <c r="R129" s="590"/>
      <c r="S129" s="590"/>
      <c r="T129" s="590"/>
      <c r="U129" s="590"/>
      <c r="V129" s="590"/>
      <c r="W129" s="590"/>
      <c r="X129" s="590"/>
      <c r="Y129" s="590"/>
      <c r="Z129" s="590"/>
      <c r="AA129" s="568"/>
      <c r="AB129" s="568"/>
      <c r="AC129" s="568"/>
    </row>
    <row r="130" spans="1:68" ht="14.25" customHeight="1" x14ac:dyDescent="0.25">
      <c r="A130" s="589" t="s">
        <v>101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69"/>
      <c r="AB130" s="569"/>
      <c r="AC130" s="569"/>
    </row>
    <row r="131" spans="1:68" ht="27" customHeight="1" x14ac:dyDescent="0.25">
      <c r="A131" s="54" t="s">
        <v>232</v>
      </c>
      <c r="B131" s="54" t="s">
        <v>233</v>
      </c>
      <c r="C131" s="31">
        <v>4301011564</v>
      </c>
      <c r="D131" s="583">
        <v>4680115882577</v>
      </c>
      <c r="E131" s="584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232</v>
      </c>
      <c r="B132" s="54" t="s">
        <v>235</v>
      </c>
      <c r="C132" s="31">
        <v>4301011562</v>
      </c>
      <c r="D132" s="583">
        <v>4680115882577</v>
      </c>
      <c r="E132" s="584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590"/>
      <c r="C133" s="590"/>
      <c r="D133" s="590"/>
      <c r="E133" s="590"/>
      <c r="F133" s="590"/>
      <c r="G133" s="590"/>
      <c r="H133" s="590"/>
      <c r="I133" s="590"/>
      <c r="J133" s="590"/>
      <c r="K133" s="590"/>
      <c r="L133" s="590"/>
      <c r="M133" s="590"/>
      <c r="N133" s="590"/>
      <c r="O133" s="602"/>
      <c r="P133" s="594" t="s">
        <v>70</v>
      </c>
      <c r="Q133" s="595"/>
      <c r="R133" s="595"/>
      <c r="S133" s="595"/>
      <c r="T133" s="595"/>
      <c r="U133" s="595"/>
      <c r="V133" s="596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x14ac:dyDescent="0.2">
      <c r="A134" s="590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2"/>
      <c r="P134" s="594" t="s">
        <v>70</v>
      </c>
      <c r="Q134" s="595"/>
      <c r="R134" s="595"/>
      <c r="S134" s="595"/>
      <c r="T134" s="595"/>
      <c r="U134" s="595"/>
      <c r="V134" s="596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customHeight="1" x14ac:dyDescent="0.25">
      <c r="A135" s="589" t="s">
        <v>62</v>
      </c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0"/>
      <c r="P135" s="590"/>
      <c r="Q135" s="590"/>
      <c r="R135" s="590"/>
      <c r="S135" s="590"/>
      <c r="T135" s="590"/>
      <c r="U135" s="590"/>
      <c r="V135" s="590"/>
      <c r="W135" s="590"/>
      <c r="X135" s="590"/>
      <c r="Y135" s="590"/>
      <c r="Z135" s="590"/>
      <c r="AA135" s="569"/>
      <c r="AB135" s="569"/>
      <c r="AC135" s="569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3">
        <v>4680115883444</v>
      </c>
      <c r="E136" s="584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3">
        <v>4680115883444</v>
      </c>
      <c r="E137" s="584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601"/>
      <c r="B138" s="590"/>
      <c r="C138" s="590"/>
      <c r="D138" s="590"/>
      <c r="E138" s="590"/>
      <c r="F138" s="590"/>
      <c r="G138" s="590"/>
      <c r="H138" s="590"/>
      <c r="I138" s="590"/>
      <c r="J138" s="590"/>
      <c r="K138" s="590"/>
      <c r="L138" s="590"/>
      <c r="M138" s="590"/>
      <c r="N138" s="590"/>
      <c r="O138" s="602"/>
      <c r="P138" s="594" t="s">
        <v>70</v>
      </c>
      <c r="Q138" s="595"/>
      <c r="R138" s="595"/>
      <c r="S138" s="595"/>
      <c r="T138" s="595"/>
      <c r="U138" s="595"/>
      <c r="V138" s="596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x14ac:dyDescent="0.2">
      <c r="A139" s="590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2"/>
      <c r="P139" s="594" t="s">
        <v>70</v>
      </c>
      <c r="Q139" s="595"/>
      <c r="R139" s="595"/>
      <c r="S139" s="595"/>
      <c r="T139" s="595"/>
      <c r="U139" s="595"/>
      <c r="V139" s="596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customHeight="1" x14ac:dyDescent="0.25">
      <c r="A140" s="589" t="s">
        <v>72</v>
      </c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0"/>
      <c r="P140" s="590"/>
      <c r="Q140" s="590"/>
      <c r="R140" s="590"/>
      <c r="S140" s="590"/>
      <c r="T140" s="590"/>
      <c r="U140" s="590"/>
      <c r="V140" s="590"/>
      <c r="W140" s="590"/>
      <c r="X140" s="590"/>
      <c r="Y140" s="590"/>
      <c r="Z140" s="590"/>
      <c r="AA140" s="569"/>
      <c r="AB140" s="569"/>
      <c r="AC140" s="569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3">
        <v>4680115882584</v>
      </c>
      <c r="E141" s="584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3">
        <v>4680115882584</v>
      </c>
      <c r="E142" s="584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601"/>
      <c r="B143" s="590"/>
      <c r="C143" s="590"/>
      <c r="D143" s="590"/>
      <c r="E143" s="590"/>
      <c r="F143" s="590"/>
      <c r="G143" s="590"/>
      <c r="H143" s="590"/>
      <c r="I143" s="590"/>
      <c r="J143" s="590"/>
      <c r="K143" s="590"/>
      <c r="L143" s="590"/>
      <c r="M143" s="590"/>
      <c r="N143" s="590"/>
      <c r="O143" s="602"/>
      <c r="P143" s="594" t="s">
        <v>70</v>
      </c>
      <c r="Q143" s="595"/>
      <c r="R143" s="595"/>
      <c r="S143" s="595"/>
      <c r="T143" s="595"/>
      <c r="U143" s="595"/>
      <c r="V143" s="596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x14ac:dyDescent="0.2">
      <c r="A144" s="590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2"/>
      <c r="P144" s="594" t="s">
        <v>70</v>
      </c>
      <c r="Q144" s="595"/>
      <c r="R144" s="595"/>
      <c r="S144" s="595"/>
      <c r="T144" s="595"/>
      <c r="U144" s="595"/>
      <c r="V144" s="596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customHeight="1" x14ac:dyDescent="0.25">
      <c r="A145" s="591" t="s">
        <v>99</v>
      </c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0"/>
      <c r="P145" s="590"/>
      <c r="Q145" s="590"/>
      <c r="R145" s="590"/>
      <c r="S145" s="590"/>
      <c r="T145" s="590"/>
      <c r="U145" s="590"/>
      <c r="V145" s="590"/>
      <c r="W145" s="590"/>
      <c r="X145" s="590"/>
      <c r="Y145" s="590"/>
      <c r="Z145" s="590"/>
      <c r="AA145" s="568"/>
      <c r="AB145" s="568"/>
      <c r="AC145" s="568"/>
    </row>
    <row r="146" spans="1:68" ht="14.25" customHeight="1" x14ac:dyDescent="0.25">
      <c r="A146" s="589" t="s">
        <v>101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69"/>
      <c r="AB146" s="569"/>
      <c r="AC146" s="569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3">
        <v>4607091384604</v>
      </c>
      <c r="E147" s="584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2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601"/>
      <c r="B148" s="590"/>
      <c r="C148" s="590"/>
      <c r="D148" s="590"/>
      <c r="E148" s="590"/>
      <c r="F148" s="590"/>
      <c r="G148" s="590"/>
      <c r="H148" s="590"/>
      <c r="I148" s="590"/>
      <c r="J148" s="590"/>
      <c r="K148" s="590"/>
      <c r="L148" s="590"/>
      <c r="M148" s="590"/>
      <c r="N148" s="590"/>
      <c r="O148" s="602"/>
      <c r="P148" s="594" t="s">
        <v>70</v>
      </c>
      <c r="Q148" s="595"/>
      <c r="R148" s="595"/>
      <c r="S148" s="595"/>
      <c r="T148" s="595"/>
      <c r="U148" s="595"/>
      <c r="V148" s="596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x14ac:dyDescent="0.2">
      <c r="A149" s="590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2"/>
      <c r="P149" s="594" t="s">
        <v>70</v>
      </c>
      <c r="Q149" s="595"/>
      <c r="R149" s="595"/>
      <c r="S149" s="595"/>
      <c r="T149" s="595"/>
      <c r="U149" s="595"/>
      <c r="V149" s="596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customHeight="1" x14ac:dyDescent="0.25">
      <c r="A150" s="589" t="s">
        <v>62</v>
      </c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0"/>
      <c r="P150" s="590"/>
      <c r="Q150" s="590"/>
      <c r="R150" s="590"/>
      <c r="S150" s="590"/>
      <c r="T150" s="590"/>
      <c r="U150" s="590"/>
      <c r="V150" s="590"/>
      <c r="W150" s="590"/>
      <c r="X150" s="590"/>
      <c r="Y150" s="590"/>
      <c r="Z150" s="590"/>
      <c r="AA150" s="569"/>
      <c r="AB150" s="569"/>
      <c r="AC150" s="569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3">
        <v>4607091387667</v>
      </c>
      <c r="E151" s="584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3">
        <v>4607091387636</v>
      </c>
      <c r="E152" s="584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3">
        <v>4607091382426</v>
      </c>
      <c r="E153" s="584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590"/>
      <c r="C154" s="590"/>
      <c r="D154" s="590"/>
      <c r="E154" s="590"/>
      <c r="F154" s="590"/>
      <c r="G154" s="590"/>
      <c r="H154" s="590"/>
      <c r="I154" s="590"/>
      <c r="J154" s="590"/>
      <c r="K154" s="590"/>
      <c r="L154" s="590"/>
      <c r="M154" s="590"/>
      <c r="N154" s="590"/>
      <c r="O154" s="602"/>
      <c r="P154" s="594" t="s">
        <v>70</v>
      </c>
      <c r="Q154" s="595"/>
      <c r="R154" s="595"/>
      <c r="S154" s="595"/>
      <c r="T154" s="595"/>
      <c r="U154" s="595"/>
      <c r="V154" s="596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x14ac:dyDescent="0.2">
      <c r="A155" s="590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2"/>
      <c r="P155" s="594" t="s">
        <v>70</v>
      </c>
      <c r="Q155" s="595"/>
      <c r="R155" s="595"/>
      <c r="S155" s="595"/>
      <c r="T155" s="595"/>
      <c r="U155" s="595"/>
      <c r="V155" s="596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customHeight="1" x14ac:dyDescent="0.2">
      <c r="A156" s="657" t="s">
        <v>256</v>
      </c>
      <c r="B156" s="658"/>
      <c r="C156" s="658"/>
      <c r="D156" s="658"/>
      <c r="E156" s="658"/>
      <c r="F156" s="658"/>
      <c r="G156" s="658"/>
      <c r="H156" s="658"/>
      <c r="I156" s="658"/>
      <c r="J156" s="658"/>
      <c r="K156" s="658"/>
      <c r="L156" s="658"/>
      <c r="M156" s="658"/>
      <c r="N156" s="658"/>
      <c r="O156" s="658"/>
      <c r="P156" s="658"/>
      <c r="Q156" s="658"/>
      <c r="R156" s="658"/>
      <c r="S156" s="658"/>
      <c r="T156" s="658"/>
      <c r="U156" s="658"/>
      <c r="V156" s="658"/>
      <c r="W156" s="658"/>
      <c r="X156" s="658"/>
      <c r="Y156" s="658"/>
      <c r="Z156" s="658"/>
      <c r="AA156" s="48"/>
      <c r="AB156" s="48"/>
      <c r="AC156" s="48"/>
    </row>
    <row r="157" spans="1:68" ht="16.5" customHeight="1" x14ac:dyDescent="0.25">
      <c r="A157" s="591" t="s">
        <v>257</v>
      </c>
      <c r="B157" s="590"/>
      <c r="C157" s="590"/>
      <c r="D157" s="590"/>
      <c r="E157" s="590"/>
      <c r="F157" s="590"/>
      <c r="G157" s="590"/>
      <c r="H157" s="590"/>
      <c r="I157" s="590"/>
      <c r="J157" s="590"/>
      <c r="K157" s="590"/>
      <c r="L157" s="590"/>
      <c r="M157" s="590"/>
      <c r="N157" s="590"/>
      <c r="O157" s="590"/>
      <c r="P157" s="590"/>
      <c r="Q157" s="590"/>
      <c r="R157" s="590"/>
      <c r="S157" s="590"/>
      <c r="T157" s="590"/>
      <c r="U157" s="590"/>
      <c r="V157" s="590"/>
      <c r="W157" s="590"/>
      <c r="X157" s="590"/>
      <c r="Y157" s="590"/>
      <c r="Z157" s="590"/>
      <c r="AA157" s="568"/>
      <c r="AB157" s="568"/>
      <c r="AC157" s="568"/>
    </row>
    <row r="158" spans="1:68" ht="14.25" customHeight="1" x14ac:dyDescent="0.25">
      <c r="A158" s="589" t="s">
        <v>133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69"/>
      <c r="AB158" s="569"/>
      <c r="AC158" s="569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3">
        <v>4680115886223</v>
      </c>
      <c r="E159" s="584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590"/>
      <c r="C160" s="590"/>
      <c r="D160" s="590"/>
      <c r="E160" s="590"/>
      <c r="F160" s="590"/>
      <c r="G160" s="590"/>
      <c r="H160" s="590"/>
      <c r="I160" s="590"/>
      <c r="J160" s="590"/>
      <c r="K160" s="590"/>
      <c r="L160" s="590"/>
      <c r="M160" s="590"/>
      <c r="N160" s="590"/>
      <c r="O160" s="602"/>
      <c r="P160" s="594" t="s">
        <v>70</v>
      </c>
      <c r="Q160" s="595"/>
      <c r="R160" s="595"/>
      <c r="S160" s="595"/>
      <c r="T160" s="595"/>
      <c r="U160" s="595"/>
      <c r="V160" s="596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x14ac:dyDescent="0.2">
      <c r="A161" s="590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2"/>
      <c r="P161" s="594" t="s">
        <v>70</v>
      </c>
      <c r="Q161" s="595"/>
      <c r="R161" s="595"/>
      <c r="S161" s="595"/>
      <c r="T161" s="595"/>
      <c r="U161" s="595"/>
      <c r="V161" s="596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customHeight="1" x14ac:dyDescent="0.25">
      <c r="A162" s="589" t="s">
        <v>62</v>
      </c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0"/>
      <c r="P162" s="590"/>
      <c r="Q162" s="590"/>
      <c r="R162" s="590"/>
      <c r="S162" s="590"/>
      <c r="T162" s="590"/>
      <c r="U162" s="590"/>
      <c r="V162" s="590"/>
      <c r="W162" s="590"/>
      <c r="X162" s="590"/>
      <c r="Y162" s="590"/>
      <c r="Z162" s="590"/>
      <c r="AA162" s="569"/>
      <c r="AB162" s="569"/>
      <c r="AC162" s="569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3">
        <v>4680115880993</v>
      </c>
      <c r="E163" s="584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3">
        <v>4680115881761</v>
      </c>
      <c r="E164" s="584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3">
        <v>4680115881563</v>
      </c>
      <c r="E165" s="584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3">
        <v>4680115880986</v>
      </c>
      <c r="E166" s="584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3">
        <v>4680115881785</v>
      </c>
      <c r="E167" s="584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3">
        <v>4680115886537</v>
      </c>
      <c r="E168" s="584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3">
        <v>4680115881679</v>
      </c>
      <c r="E169" s="584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3">
        <v>4680115880191</v>
      </c>
      <c r="E170" s="584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3">
        <v>4680115883963</v>
      </c>
      <c r="E171" s="584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601"/>
      <c r="B172" s="590"/>
      <c r="C172" s="590"/>
      <c r="D172" s="590"/>
      <c r="E172" s="590"/>
      <c r="F172" s="590"/>
      <c r="G172" s="590"/>
      <c r="H172" s="590"/>
      <c r="I172" s="590"/>
      <c r="J172" s="590"/>
      <c r="K172" s="590"/>
      <c r="L172" s="590"/>
      <c r="M172" s="590"/>
      <c r="N172" s="590"/>
      <c r="O172" s="602"/>
      <c r="P172" s="594" t="s">
        <v>70</v>
      </c>
      <c r="Q172" s="595"/>
      <c r="R172" s="595"/>
      <c r="S172" s="595"/>
      <c r="T172" s="595"/>
      <c r="U172" s="595"/>
      <c r="V172" s="596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0</v>
      </c>
      <c r="Y172" s="575">
        <f>IFERROR(Y163/H163,"0")+IFERROR(Y164/H164,"0")+IFERROR(Y165/H165,"0")+IFERROR(Y166/H166,"0")+IFERROR(Y167/H167,"0")+IFERROR(Y168/H168,"0")+IFERROR(Y169/H169,"0")+IFERROR(Y170/H170,"0")+IFERROR(Y171/H171,"0")</f>
        <v>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6"/>
      <c r="AB172" s="576"/>
      <c r="AC172" s="576"/>
    </row>
    <row r="173" spans="1:68" x14ac:dyDescent="0.2">
      <c r="A173" s="590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2"/>
      <c r="P173" s="594" t="s">
        <v>70</v>
      </c>
      <c r="Q173" s="595"/>
      <c r="R173" s="595"/>
      <c r="S173" s="595"/>
      <c r="T173" s="595"/>
      <c r="U173" s="595"/>
      <c r="V173" s="596"/>
      <c r="W173" s="37" t="s">
        <v>68</v>
      </c>
      <c r="X173" s="575">
        <f>IFERROR(SUM(X163:X171),"0")</f>
        <v>0</v>
      </c>
      <c r="Y173" s="575">
        <f>IFERROR(SUM(Y163:Y171),"0")</f>
        <v>0</v>
      </c>
      <c r="Z173" s="37"/>
      <c r="AA173" s="576"/>
      <c r="AB173" s="576"/>
      <c r="AC173" s="576"/>
    </row>
    <row r="174" spans="1:68" ht="14.25" customHeight="1" x14ac:dyDescent="0.25">
      <c r="A174" s="589" t="s">
        <v>93</v>
      </c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0"/>
      <c r="P174" s="590"/>
      <c r="Q174" s="590"/>
      <c r="R174" s="590"/>
      <c r="S174" s="590"/>
      <c r="T174" s="590"/>
      <c r="U174" s="590"/>
      <c r="V174" s="590"/>
      <c r="W174" s="590"/>
      <c r="X174" s="590"/>
      <c r="Y174" s="590"/>
      <c r="Z174" s="590"/>
      <c r="AA174" s="569"/>
      <c r="AB174" s="569"/>
      <c r="AC174" s="569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3">
        <v>4680115886780</v>
      </c>
      <c r="E175" s="584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3">
        <v>4680115886742</v>
      </c>
      <c r="E176" s="584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4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3">
        <v>4680115886766</v>
      </c>
      <c r="E177" s="584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601"/>
      <c r="B178" s="590"/>
      <c r="C178" s="590"/>
      <c r="D178" s="590"/>
      <c r="E178" s="590"/>
      <c r="F178" s="590"/>
      <c r="G178" s="590"/>
      <c r="H178" s="590"/>
      <c r="I178" s="590"/>
      <c r="J178" s="590"/>
      <c r="K178" s="590"/>
      <c r="L178" s="590"/>
      <c r="M178" s="590"/>
      <c r="N178" s="590"/>
      <c r="O178" s="602"/>
      <c r="P178" s="594" t="s">
        <v>70</v>
      </c>
      <c r="Q178" s="595"/>
      <c r="R178" s="595"/>
      <c r="S178" s="595"/>
      <c r="T178" s="595"/>
      <c r="U178" s="595"/>
      <c r="V178" s="596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x14ac:dyDescent="0.2">
      <c r="A179" s="590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2"/>
      <c r="P179" s="594" t="s">
        <v>70</v>
      </c>
      <c r="Q179" s="595"/>
      <c r="R179" s="595"/>
      <c r="S179" s="595"/>
      <c r="T179" s="595"/>
      <c r="U179" s="595"/>
      <c r="V179" s="596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customHeight="1" x14ac:dyDescent="0.25">
      <c r="A180" s="589" t="s">
        <v>294</v>
      </c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0"/>
      <c r="P180" s="590"/>
      <c r="Q180" s="590"/>
      <c r="R180" s="590"/>
      <c r="S180" s="590"/>
      <c r="T180" s="590"/>
      <c r="U180" s="590"/>
      <c r="V180" s="590"/>
      <c r="W180" s="590"/>
      <c r="X180" s="590"/>
      <c r="Y180" s="590"/>
      <c r="Z180" s="590"/>
      <c r="AA180" s="569"/>
      <c r="AB180" s="569"/>
      <c r="AC180" s="569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3">
        <v>4680115886797</v>
      </c>
      <c r="E181" s="584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601"/>
      <c r="B182" s="590"/>
      <c r="C182" s="590"/>
      <c r="D182" s="590"/>
      <c r="E182" s="590"/>
      <c r="F182" s="590"/>
      <c r="G182" s="590"/>
      <c r="H182" s="590"/>
      <c r="I182" s="590"/>
      <c r="J182" s="590"/>
      <c r="K182" s="590"/>
      <c r="L182" s="590"/>
      <c r="M182" s="590"/>
      <c r="N182" s="590"/>
      <c r="O182" s="602"/>
      <c r="P182" s="594" t="s">
        <v>70</v>
      </c>
      <c r="Q182" s="595"/>
      <c r="R182" s="595"/>
      <c r="S182" s="595"/>
      <c r="T182" s="595"/>
      <c r="U182" s="595"/>
      <c r="V182" s="596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x14ac:dyDescent="0.2">
      <c r="A183" s="590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2"/>
      <c r="P183" s="594" t="s">
        <v>70</v>
      </c>
      <c r="Q183" s="595"/>
      <c r="R183" s="595"/>
      <c r="S183" s="595"/>
      <c r="T183" s="595"/>
      <c r="U183" s="595"/>
      <c r="V183" s="596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customHeight="1" x14ac:dyDescent="0.25">
      <c r="A184" s="591" t="s">
        <v>297</v>
      </c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0"/>
      <c r="P184" s="590"/>
      <c r="Q184" s="590"/>
      <c r="R184" s="590"/>
      <c r="S184" s="590"/>
      <c r="T184" s="590"/>
      <c r="U184" s="590"/>
      <c r="V184" s="590"/>
      <c r="W184" s="590"/>
      <c r="X184" s="590"/>
      <c r="Y184" s="590"/>
      <c r="Z184" s="590"/>
      <c r="AA184" s="568"/>
      <c r="AB184" s="568"/>
      <c r="AC184" s="568"/>
    </row>
    <row r="185" spans="1:68" ht="14.25" customHeight="1" x14ac:dyDescent="0.25">
      <c r="A185" s="589" t="s">
        <v>101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69"/>
      <c r="AB185" s="569"/>
      <c r="AC185" s="569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3">
        <v>4680115881402</v>
      </c>
      <c r="E186" s="584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3">
        <v>4680115881396</v>
      </c>
      <c r="E187" s="584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590"/>
      <c r="C188" s="590"/>
      <c r="D188" s="590"/>
      <c r="E188" s="590"/>
      <c r="F188" s="590"/>
      <c r="G188" s="590"/>
      <c r="H188" s="590"/>
      <c r="I188" s="590"/>
      <c r="J188" s="590"/>
      <c r="K188" s="590"/>
      <c r="L188" s="590"/>
      <c r="M188" s="590"/>
      <c r="N188" s="590"/>
      <c r="O188" s="602"/>
      <c r="P188" s="594" t="s">
        <v>70</v>
      </c>
      <c r="Q188" s="595"/>
      <c r="R188" s="595"/>
      <c r="S188" s="595"/>
      <c r="T188" s="595"/>
      <c r="U188" s="595"/>
      <c r="V188" s="596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x14ac:dyDescent="0.2">
      <c r="A189" s="590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2"/>
      <c r="P189" s="594" t="s">
        <v>70</v>
      </c>
      <c r="Q189" s="595"/>
      <c r="R189" s="595"/>
      <c r="S189" s="595"/>
      <c r="T189" s="595"/>
      <c r="U189" s="595"/>
      <c r="V189" s="596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customHeight="1" x14ac:dyDescent="0.25">
      <c r="A190" s="589" t="s">
        <v>133</v>
      </c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0"/>
      <c r="P190" s="590"/>
      <c r="Q190" s="590"/>
      <c r="R190" s="590"/>
      <c r="S190" s="590"/>
      <c r="T190" s="590"/>
      <c r="U190" s="590"/>
      <c r="V190" s="590"/>
      <c r="W190" s="590"/>
      <c r="X190" s="590"/>
      <c r="Y190" s="590"/>
      <c r="Z190" s="590"/>
      <c r="AA190" s="569"/>
      <c r="AB190" s="569"/>
      <c r="AC190" s="569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3">
        <v>4680115882935</v>
      </c>
      <c r="E191" s="584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3">
        <v>4680115880764</v>
      </c>
      <c r="E192" s="584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601"/>
      <c r="B193" s="590"/>
      <c r="C193" s="590"/>
      <c r="D193" s="590"/>
      <c r="E193" s="590"/>
      <c r="F193" s="590"/>
      <c r="G193" s="590"/>
      <c r="H193" s="590"/>
      <c r="I193" s="590"/>
      <c r="J193" s="590"/>
      <c r="K193" s="590"/>
      <c r="L193" s="590"/>
      <c r="M193" s="590"/>
      <c r="N193" s="590"/>
      <c r="O193" s="602"/>
      <c r="P193" s="594" t="s">
        <v>70</v>
      </c>
      <c r="Q193" s="595"/>
      <c r="R193" s="595"/>
      <c r="S193" s="595"/>
      <c r="T193" s="595"/>
      <c r="U193" s="595"/>
      <c r="V193" s="596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x14ac:dyDescent="0.2">
      <c r="A194" s="590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2"/>
      <c r="P194" s="594" t="s">
        <v>70</v>
      </c>
      <c r="Q194" s="595"/>
      <c r="R194" s="595"/>
      <c r="S194" s="595"/>
      <c r="T194" s="595"/>
      <c r="U194" s="595"/>
      <c r="V194" s="596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customHeight="1" x14ac:dyDescent="0.25">
      <c r="A195" s="589" t="s">
        <v>62</v>
      </c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0"/>
      <c r="P195" s="590"/>
      <c r="Q195" s="590"/>
      <c r="R195" s="590"/>
      <c r="S195" s="590"/>
      <c r="T195" s="590"/>
      <c r="U195" s="590"/>
      <c r="V195" s="590"/>
      <c r="W195" s="590"/>
      <c r="X195" s="590"/>
      <c r="Y195" s="590"/>
      <c r="Z195" s="590"/>
      <c r="AA195" s="569"/>
      <c r="AB195" s="569"/>
      <c r="AC195" s="569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3">
        <v>4680115882683</v>
      </c>
      <c r="E196" s="584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3">
        <v>4680115882690</v>
      </c>
      <c r="E197" s="584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3">
        <v>4680115882669</v>
      </c>
      <c r="E198" s="584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3">
        <v>4680115882676</v>
      </c>
      <c r="E199" s="584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3">
        <v>4680115884014</v>
      </c>
      <c r="E200" s="584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3">
        <v>4680115884007</v>
      </c>
      <c r="E201" s="584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84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3">
        <v>4680115884038</v>
      </c>
      <c r="E202" s="584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3">
        <v>4680115884021</v>
      </c>
      <c r="E203" s="584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601"/>
      <c r="B204" s="590"/>
      <c r="C204" s="590"/>
      <c r="D204" s="590"/>
      <c r="E204" s="590"/>
      <c r="F204" s="590"/>
      <c r="G204" s="590"/>
      <c r="H204" s="590"/>
      <c r="I204" s="590"/>
      <c r="J204" s="590"/>
      <c r="K204" s="590"/>
      <c r="L204" s="590"/>
      <c r="M204" s="590"/>
      <c r="N204" s="590"/>
      <c r="O204" s="602"/>
      <c r="P204" s="594" t="s">
        <v>70</v>
      </c>
      <c r="Q204" s="595"/>
      <c r="R204" s="595"/>
      <c r="S204" s="595"/>
      <c r="T204" s="595"/>
      <c r="U204" s="595"/>
      <c r="V204" s="596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0</v>
      </c>
      <c r="Y204" s="575">
        <f>IFERROR(Y196/H196,"0")+IFERROR(Y197/H197,"0")+IFERROR(Y198/H198,"0")+IFERROR(Y199/H199,"0")+IFERROR(Y200/H200,"0")+IFERROR(Y201/H201,"0")+IFERROR(Y202/H202,"0")+IFERROR(Y203/H203,"0")</f>
        <v>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6"/>
      <c r="AB204" s="576"/>
      <c r="AC204" s="576"/>
    </row>
    <row r="205" spans="1:68" x14ac:dyDescent="0.2">
      <c r="A205" s="590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2"/>
      <c r="P205" s="594" t="s">
        <v>70</v>
      </c>
      <c r="Q205" s="595"/>
      <c r="R205" s="595"/>
      <c r="S205" s="595"/>
      <c r="T205" s="595"/>
      <c r="U205" s="595"/>
      <c r="V205" s="596"/>
      <c r="W205" s="37" t="s">
        <v>68</v>
      </c>
      <c r="X205" s="575">
        <f>IFERROR(SUM(X196:X203),"0")</f>
        <v>0</v>
      </c>
      <c r="Y205" s="575">
        <f>IFERROR(SUM(Y196:Y203),"0")</f>
        <v>0</v>
      </c>
      <c r="Z205" s="37"/>
      <c r="AA205" s="576"/>
      <c r="AB205" s="576"/>
      <c r="AC205" s="576"/>
    </row>
    <row r="206" spans="1:68" ht="14.25" customHeight="1" x14ac:dyDescent="0.25">
      <c r="A206" s="589" t="s">
        <v>72</v>
      </c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0"/>
      <c r="P206" s="590"/>
      <c r="Q206" s="590"/>
      <c r="R206" s="590"/>
      <c r="S206" s="590"/>
      <c r="T206" s="590"/>
      <c r="U206" s="590"/>
      <c r="V206" s="590"/>
      <c r="W206" s="590"/>
      <c r="X206" s="590"/>
      <c r="Y206" s="590"/>
      <c r="Z206" s="590"/>
      <c r="AA206" s="569"/>
      <c r="AB206" s="569"/>
      <c r="AC206" s="569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3">
        <v>4680115881594</v>
      </c>
      <c r="E207" s="584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3">
        <v>4680115881617</v>
      </c>
      <c r="E208" s="584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3">
        <v>4680115880573</v>
      </c>
      <c r="E209" s="584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3">
        <v>4680115882195</v>
      </c>
      <c r="E210" s="584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3">
        <v>4680115882607</v>
      </c>
      <c r="E211" s="584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3">
        <v>4680115880092</v>
      </c>
      <c r="E212" s="584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107</v>
      </c>
      <c r="Y212" s="574">
        <f t="shared" si="31"/>
        <v>108</v>
      </c>
      <c r="Z212" s="36">
        <f t="shared" si="36"/>
        <v>0.29294999999999999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118.23500000000001</v>
      </c>
      <c r="BN212" s="64">
        <f t="shared" si="33"/>
        <v>119.34</v>
      </c>
      <c r="BO212" s="64">
        <f t="shared" si="34"/>
        <v>0.24496336996337001</v>
      </c>
      <c r="BP212" s="64">
        <f t="shared" si="35"/>
        <v>0.24725274725274726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3">
        <v>4680115880221</v>
      </c>
      <c r="E213" s="584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112</v>
      </c>
      <c r="Y213" s="574">
        <f t="shared" si="31"/>
        <v>112.8</v>
      </c>
      <c r="Z213" s="36">
        <f t="shared" si="36"/>
        <v>0.30597000000000002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123.76</v>
      </c>
      <c r="BN213" s="64">
        <f t="shared" si="33"/>
        <v>124.64400000000001</v>
      </c>
      <c r="BO213" s="64">
        <f t="shared" si="34"/>
        <v>0.25641025641025644</v>
      </c>
      <c r="BP213" s="64">
        <f t="shared" si="35"/>
        <v>0.25824175824175827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3">
        <v>4680115880504</v>
      </c>
      <c r="E214" s="584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0</v>
      </c>
      <c r="Y214" s="574">
        <f t="shared" si="31"/>
        <v>0</v>
      </c>
      <c r="Z214" s="36" t="str">
        <f t="shared" si="36"/>
        <v/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3">
        <v>4680115882164</v>
      </c>
      <c r="E215" s="584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0</v>
      </c>
      <c r="Y215" s="574">
        <f t="shared" si="31"/>
        <v>0</v>
      </c>
      <c r="Z215" s="36" t="str">
        <f t="shared" si="36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601"/>
      <c r="B216" s="590"/>
      <c r="C216" s="590"/>
      <c r="D216" s="590"/>
      <c r="E216" s="590"/>
      <c r="F216" s="590"/>
      <c r="G216" s="590"/>
      <c r="H216" s="590"/>
      <c r="I216" s="590"/>
      <c r="J216" s="590"/>
      <c r="K216" s="590"/>
      <c r="L216" s="590"/>
      <c r="M216" s="590"/>
      <c r="N216" s="590"/>
      <c r="O216" s="602"/>
      <c r="P216" s="594" t="s">
        <v>70</v>
      </c>
      <c r="Q216" s="595"/>
      <c r="R216" s="595"/>
      <c r="S216" s="595"/>
      <c r="T216" s="595"/>
      <c r="U216" s="595"/>
      <c r="V216" s="596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91.25</v>
      </c>
      <c r="Y216" s="575">
        <f>IFERROR(Y207/H207,"0")+IFERROR(Y208/H208,"0")+IFERROR(Y209/H209,"0")+IFERROR(Y210/H210,"0")+IFERROR(Y211/H211,"0")+IFERROR(Y212/H212,"0")+IFERROR(Y213/H213,"0")+IFERROR(Y214/H214,"0")+IFERROR(Y215/H215,"0")</f>
        <v>92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0.59892000000000001</v>
      </c>
      <c r="AA216" s="576"/>
      <c r="AB216" s="576"/>
      <c r="AC216" s="576"/>
    </row>
    <row r="217" spans="1:68" x14ac:dyDescent="0.2">
      <c r="A217" s="590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2"/>
      <c r="P217" s="594" t="s">
        <v>70</v>
      </c>
      <c r="Q217" s="595"/>
      <c r="R217" s="595"/>
      <c r="S217" s="595"/>
      <c r="T217" s="595"/>
      <c r="U217" s="595"/>
      <c r="V217" s="596"/>
      <c r="W217" s="37" t="s">
        <v>68</v>
      </c>
      <c r="X217" s="575">
        <f>IFERROR(SUM(X207:X215),"0")</f>
        <v>219</v>
      </c>
      <c r="Y217" s="575">
        <f>IFERROR(SUM(Y207:Y215),"0")</f>
        <v>220.8</v>
      </c>
      <c r="Z217" s="37"/>
      <c r="AA217" s="576"/>
      <c r="AB217" s="576"/>
      <c r="AC217" s="576"/>
    </row>
    <row r="218" spans="1:68" ht="14.25" customHeight="1" x14ac:dyDescent="0.25">
      <c r="A218" s="589" t="s">
        <v>168</v>
      </c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69"/>
      <c r="AB218" s="569"/>
      <c r="AC218" s="569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3">
        <v>4680115880818</v>
      </c>
      <c r="E219" s="584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3">
        <v>4680115880801</v>
      </c>
      <c r="E220" s="584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601"/>
      <c r="B221" s="590"/>
      <c r="C221" s="590"/>
      <c r="D221" s="590"/>
      <c r="E221" s="590"/>
      <c r="F221" s="590"/>
      <c r="G221" s="590"/>
      <c r="H221" s="590"/>
      <c r="I221" s="590"/>
      <c r="J221" s="590"/>
      <c r="K221" s="590"/>
      <c r="L221" s="590"/>
      <c r="M221" s="590"/>
      <c r="N221" s="590"/>
      <c r="O221" s="602"/>
      <c r="P221" s="594" t="s">
        <v>70</v>
      </c>
      <c r="Q221" s="595"/>
      <c r="R221" s="595"/>
      <c r="S221" s="595"/>
      <c r="T221" s="595"/>
      <c r="U221" s="595"/>
      <c r="V221" s="596"/>
      <c r="W221" s="37" t="s">
        <v>71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x14ac:dyDescent="0.2">
      <c r="A222" s="590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2"/>
      <c r="P222" s="594" t="s">
        <v>70</v>
      </c>
      <c r="Q222" s="595"/>
      <c r="R222" s="595"/>
      <c r="S222" s="595"/>
      <c r="T222" s="595"/>
      <c r="U222" s="595"/>
      <c r="V222" s="596"/>
      <c r="W222" s="37" t="s">
        <v>68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customHeight="1" x14ac:dyDescent="0.25">
      <c r="A223" s="591" t="s">
        <v>358</v>
      </c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0"/>
      <c r="P223" s="590"/>
      <c r="Q223" s="590"/>
      <c r="R223" s="590"/>
      <c r="S223" s="590"/>
      <c r="T223" s="590"/>
      <c r="U223" s="590"/>
      <c r="V223" s="590"/>
      <c r="W223" s="590"/>
      <c r="X223" s="590"/>
      <c r="Y223" s="590"/>
      <c r="Z223" s="590"/>
      <c r="AA223" s="568"/>
      <c r="AB223" s="568"/>
      <c r="AC223" s="568"/>
    </row>
    <row r="224" spans="1:68" ht="14.25" customHeight="1" x14ac:dyDescent="0.25">
      <c r="A224" s="589" t="s">
        <v>101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69"/>
      <c r="AB224" s="569"/>
      <c r="AC224" s="569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3">
        <v>4680115884137</v>
      </c>
      <c r="E225" s="584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3">
        <v>4680115884236</v>
      </c>
      <c r="E226" s="584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3">
        <v>4680115884175</v>
      </c>
      <c r="E227" s="584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3">
        <v>4680115884144</v>
      </c>
      <c r="E228" s="584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3">
        <v>4680115886551</v>
      </c>
      <c r="E229" s="584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6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3">
        <v>4680115884182</v>
      </c>
      <c r="E230" s="584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3">
        <v>4680115884205</v>
      </c>
      <c r="E231" s="584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601"/>
      <c r="B232" s="590"/>
      <c r="C232" s="590"/>
      <c r="D232" s="590"/>
      <c r="E232" s="590"/>
      <c r="F232" s="590"/>
      <c r="G232" s="590"/>
      <c r="H232" s="590"/>
      <c r="I232" s="590"/>
      <c r="J232" s="590"/>
      <c r="K232" s="590"/>
      <c r="L232" s="590"/>
      <c r="M232" s="590"/>
      <c r="N232" s="590"/>
      <c r="O232" s="602"/>
      <c r="P232" s="594" t="s">
        <v>70</v>
      </c>
      <c r="Q232" s="595"/>
      <c r="R232" s="595"/>
      <c r="S232" s="595"/>
      <c r="T232" s="595"/>
      <c r="U232" s="595"/>
      <c r="V232" s="596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x14ac:dyDescent="0.2">
      <c r="A233" s="590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2"/>
      <c r="P233" s="594" t="s">
        <v>70</v>
      </c>
      <c r="Q233" s="595"/>
      <c r="R233" s="595"/>
      <c r="S233" s="595"/>
      <c r="T233" s="595"/>
      <c r="U233" s="595"/>
      <c r="V233" s="596"/>
      <c r="W233" s="37" t="s">
        <v>68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customHeight="1" x14ac:dyDescent="0.25">
      <c r="A234" s="589" t="s">
        <v>133</v>
      </c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0"/>
      <c r="P234" s="590"/>
      <c r="Q234" s="590"/>
      <c r="R234" s="590"/>
      <c r="S234" s="590"/>
      <c r="T234" s="590"/>
      <c r="U234" s="590"/>
      <c r="V234" s="590"/>
      <c r="W234" s="590"/>
      <c r="X234" s="590"/>
      <c r="Y234" s="590"/>
      <c r="Z234" s="590"/>
      <c r="AA234" s="569"/>
      <c r="AB234" s="569"/>
      <c r="AC234" s="569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3">
        <v>4680115885721</v>
      </c>
      <c r="E235" s="584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3">
        <v>4680115885981</v>
      </c>
      <c r="E236" s="584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601"/>
      <c r="B237" s="590"/>
      <c r="C237" s="590"/>
      <c r="D237" s="590"/>
      <c r="E237" s="590"/>
      <c r="F237" s="590"/>
      <c r="G237" s="590"/>
      <c r="H237" s="590"/>
      <c r="I237" s="590"/>
      <c r="J237" s="590"/>
      <c r="K237" s="590"/>
      <c r="L237" s="590"/>
      <c r="M237" s="590"/>
      <c r="N237" s="590"/>
      <c r="O237" s="602"/>
      <c r="P237" s="594" t="s">
        <v>70</v>
      </c>
      <c r="Q237" s="595"/>
      <c r="R237" s="595"/>
      <c r="S237" s="595"/>
      <c r="T237" s="595"/>
      <c r="U237" s="595"/>
      <c r="V237" s="596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x14ac:dyDescent="0.2">
      <c r="A238" s="590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2"/>
      <c r="P238" s="594" t="s">
        <v>70</v>
      </c>
      <c r="Q238" s="595"/>
      <c r="R238" s="595"/>
      <c r="S238" s="595"/>
      <c r="T238" s="595"/>
      <c r="U238" s="595"/>
      <c r="V238" s="596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customHeight="1" x14ac:dyDescent="0.25">
      <c r="A239" s="589" t="s">
        <v>381</v>
      </c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0"/>
      <c r="P239" s="590"/>
      <c r="Q239" s="590"/>
      <c r="R239" s="590"/>
      <c r="S239" s="590"/>
      <c r="T239" s="590"/>
      <c r="U239" s="590"/>
      <c r="V239" s="590"/>
      <c r="W239" s="590"/>
      <c r="X239" s="590"/>
      <c r="Y239" s="590"/>
      <c r="Z239" s="590"/>
      <c r="AA239" s="569"/>
      <c r="AB239" s="569"/>
      <c r="AC239" s="569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3">
        <v>4680115886803</v>
      </c>
      <c r="E240" s="584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9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601"/>
      <c r="B241" s="590"/>
      <c r="C241" s="590"/>
      <c r="D241" s="590"/>
      <c r="E241" s="590"/>
      <c r="F241" s="590"/>
      <c r="G241" s="590"/>
      <c r="H241" s="590"/>
      <c r="I241" s="590"/>
      <c r="J241" s="590"/>
      <c r="K241" s="590"/>
      <c r="L241" s="590"/>
      <c r="M241" s="590"/>
      <c r="N241" s="590"/>
      <c r="O241" s="602"/>
      <c r="P241" s="594" t="s">
        <v>70</v>
      </c>
      <c r="Q241" s="595"/>
      <c r="R241" s="595"/>
      <c r="S241" s="595"/>
      <c r="T241" s="595"/>
      <c r="U241" s="595"/>
      <c r="V241" s="596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x14ac:dyDescent="0.2">
      <c r="A242" s="590"/>
      <c r="B242" s="590"/>
      <c r="C242" s="590"/>
      <c r="D242" s="590"/>
      <c r="E242" s="590"/>
      <c r="F242" s="590"/>
      <c r="G242" s="590"/>
      <c r="H242" s="590"/>
      <c r="I242" s="590"/>
      <c r="J242" s="590"/>
      <c r="K242" s="590"/>
      <c r="L242" s="590"/>
      <c r="M242" s="590"/>
      <c r="N242" s="590"/>
      <c r="O242" s="602"/>
      <c r="P242" s="594" t="s">
        <v>70</v>
      </c>
      <c r="Q242" s="595"/>
      <c r="R242" s="595"/>
      <c r="S242" s="595"/>
      <c r="T242" s="595"/>
      <c r="U242" s="595"/>
      <c r="V242" s="596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customHeight="1" x14ac:dyDescent="0.25">
      <c r="A243" s="589" t="s">
        <v>386</v>
      </c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0"/>
      <c r="P243" s="590"/>
      <c r="Q243" s="590"/>
      <c r="R243" s="590"/>
      <c r="S243" s="590"/>
      <c r="T243" s="590"/>
      <c r="U243" s="590"/>
      <c r="V243" s="590"/>
      <c r="W243" s="590"/>
      <c r="X243" s="590"/>
      <c r="Y243" s="590"/>
      <c r="Z243" s="590"/>
      <c r="AA243" s="569"/>
      <c r="AB243" s="569"/>
      <c r="AC243" s="569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3">
        <v>4680115886704</v>
      </c>
      <c r="E244" s="584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3">
        <v>4680115886681</v>
      </c>
      <c r="E245" s="584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2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customHeight="1" x14ac:dyDescent="0.25">
      <c r="A246" s="54" t="s">
        <v>390</v>
      </c>
      <c r="B246" s="54" t="s">
        <v>393</v>
      </c>
      <c r="C246" s="31">
        <v>4301041003</v>
      </c>
      <c r="D246" s="583">
        <v>4680115886681</v>
      </c>
      <c r="E246" s="584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4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4301041007</v>
      </c>
      <c r="D247" s="583">
        <v>4680115886735</v>
      </c>
      <c r="E247" s="584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4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4301041006</v>
      </c>
      <c r="D248" s="583">
        <v>4680115886728</v>
      </c>
      <c r="E248" s="584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4301041005</v>
      </c>
      <c r="D249" s="583">
        <v>4680115886711</v>
      </c>
      <c r="E249" s="584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x14ac:dyDescent="0.2">
      <c r="A250" s="601"/>
      <c r="B250" s="590"/>
      <c r="C250" s="590"/>
      <c r="D250" s="590"/>
      <c r="E250" s="590"/>
      <c r="F250" s="590"/>
      <c r="G250" s="590"/>
      <c r="H250" s="590"/>
      <c r="I250" s="590"/>
      <c r="J250" s="590"/>
      <c r="K250" s="590"/>
      <c r="L250" s="590"/>
      <c r="M250" s="590"/>
      <c r="N250" s="590"/>
      <c r="O250" s="602"/>
      <c r="P250" s="594" t="s">
        <v>70</v>
      </c>
      <c r="Q250" s="595"/>
      <c r="R250" s="595"/>
      <c r="S250" s="595"/>
      <c r="T250" s="595"/>
      <c r="U250" s="595"/>
      <c r="V250" s="596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x14ac:dyDescent="0.2">
      <c r="A251" s="590"/>
      <c r="B251" s="590"/>
      <c r="C251" s="590"/>
      <c r="D251" s="590"/>
      <c r="E251" s="590"/>
      <c r="F251" s="590"/>
      <c r="G251" s="590"/>
      <c r="H251" s="590"/>
      <c r="I251" s="590"/>
      <c r="J251" s="590"/>
      <c r="K251" s="590"/>
      <c r="L251" s="590"/>
      <c r="M251" s="590"/>
      <c r="N251" s="590"/>
      <c r="O251" s="602"/>
      <c r="P251" s="594" t="s">
        <v>70</v>
      </c>
      <c r="Q251" s="595"/>
      <c r="R251" s="595"/>
      <c r="S251" s="595"/>
      <c r="T251" s="595"/>
      <c r="U251" s="595"/>
      <c r="V251" s="596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customHeight="1" x14ac:dyDescent="0.25">
      <c r="A252" s="591" t="s">
        <v>400</v>
      </c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0"/>
      <c r="P252" s="590"/>
      <c r="Q252" s="590"/>
      <c r="R252" s="590"/>
      <c r="S252" s="590"/>
      <c r="T252" s="590"/>
      <c r="U252" s="590"/>
      <c r="V252" s="590"/>
      <c r="W252" s="590"/>
      <c r="X252" s="590"/>
      <c r="Y252" s="590"/>
      <c r="Z252" s="590"/>
      <c r="AA252" s="568"/>
      <c r="AB252" s="568"/>
      <c r="AC252" s="568"/>
    </row>
    <row r="253" spans="1:68" ht="14.25" customHeight="1" x14ac:dyDescent="0.25">
      <c r="A253" s="589" t="s">
        <v>101</v>
      </c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0"/>
      <c r="P253" s="590"/>
      <c r="Q253" s="590"/>
      <c r="R253" s="590"/>
      <c r="S253" s="590"/>
      <c r="T253" s="590"/>
      <c r="U253" s="590"/>
      <c r="V253" s="590"/>
      <c r="W253" s="590"/>
      <c r="X253" s="590"/>
      <c r="Y253" s="590"/>
      <c r="Z253" s="590"/>
      <c r="AA253" s="569"/>
      <c r="AB253" s="569"/>
      <c r="AC253" s="569"/>
    </row>
    <row r="254" spans="1:68" ht="27" customHeight="1" x14ac:dyDescent="0.25">
      <c r="A254" s="54" t="s">
        <v>401</v>
      </c>
      <c r="B254" s="54" t="s">
        <v>402</v>
      </c>
      <c r="C254" s="31">
        <v>4301011855</v>
      </c>
      <c r="D254" s="583">
        <v>4680115885837</v>
      </c>
      <c r="E254" s="584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404</v>
      </c>
      <c r="B255" s="54" t="s">
        <v>405</v>
      </c>
      <c r="C255" s="31">
        <v>4301011850</v>
      </c>
      <c r="D255" s="583">
        <v>4680115885806</v>
      </c>
      <c r="E255" s="584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407</v>
      </c>
      <c r="B256" s="54" t="s">
        <v>408</v>
      </c>
      <c r="C256" s="31">
        <v>4301011853</v>
      </c>
      <c r="D256" s="583">
        <v>4680115885851</v>
      </c>
      <c r="E256" s="584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4301011852</v>
      </c>
      <c r="D257" s="583">
        <v>4680115885844</v>
      </c>
      <c r="E257" s="584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413</v>
      </c>
      <c r="B258" s="54" t="s">
        <v>414</v>
      </c>
      <c r="C258" s="31">
        <v>4301011851</v>
      </c>
      <c r="D258" s="583">
        <v>4680115885820</v>
      </c>
      <c r="E258" s="584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601"/>
      <c r="B259" s="590"/>
      <c r="C259" s="590"/>
      <c r="D259" s="590"/>
      <c r="E259" s="590"/>
      <c r="F259" s="590"/>
      <c r="G259" s="590"/>
      <c r="H259" s="590"/>
      <c r="I259" s="590"/>
      <c r="J259" s="590"/>
      <c r="K259" s="590"/>
      <c r="L259" s="590"/>
      <c r="M259" s="590"/>
      <c r="N259" s="590"/>
      <c r="O259" s="602"/>
      <c r="P259" s="594" t="s">
        <v>70</v>
      </c>
      <c r="Q259" s="595"/>
      <c r="R259" s="595"/>
      <c r="S259" s="595"/>
      <c r="T259" s="595"/>
      <c r="U259" s="595"/>
      <c r="V259" s="596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x14ac:dyDescent="0.2">
      <c r="A260" s="590"/>
      <c r="B260" s="590"/>
      <c r="C260" s="590"/>
      <c r="D260" s="590"/>
      <c r="E260" s="590"/>
      <c r="F260" s="590"/>
      <c r="G260" s="590"/>
      <c r="H260" s="590"/>
      <c r="I260" s="590"/>
      <c r="J260" s="590"/>
      <c r="K260" s="590"/>
      <c r="L260" s="590"/>
      <c r="M260" s="590"/>
      <c r="N260" s="590"/>
      <c r="O260" s="602"/>
      <c r="P260" s="594" t="s">
        <v>70</v>
      </c>
      <c r="Q260" s="595"/>
      <c r="R260" s="595"/>
      <c r="S260" s="595"/>
      <c r="T260" s="595"/>
      <c r="U260" s="595"/>
      <c r="V260" s="596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customHeight="1" x14ac:dyDescent="0.25">
      <c r="A261" s="591" t="s">
        <v>416</v>
      </c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0"/>
      <c r="P261" s="590"/>
      <c r="Q261" s="590"/>
      <c r="R261" s="590"/>
      <c r="S261" s="590"/>
      <c r="T261" s="590"/>
      <c r="U261" s="590"/>
      <c r="V261" s="590"/>
      <c r="W261" s="590"/>
      <c r="X261" s="590"/>
      <c r="Y261" s="590"/>
      <c r="Z261" s="590"/>
      <c r="AA261" s="568"/>
      <c r="AB261" s="568"/>
      <c r="AC261" s="568"/>
    </row>
    <row r="262" spans="1:68" ht="14.25" customHeight="1" x14ac:dyDescent="0.25">
      <c r="A262" s="589" t="s">
        <v>101</v>
      </c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0"/>
      <c r="P262" s="590"/>
      <c r="Q262" s="590"/>
      <c r="R262" s="590"/>
      <c r="S262" s="590"/>
      <c r="T262" s="590"/>
      <c r="U262" s="590"/>
      <c r="V262" s="590"/>
      <c r="W262" s="590"/>
      <c r="X262" s="590"/>
      <c r="Y262" s="590"/>
      <c r="Z262" s="590"/>
      <c r="AA262" s="569"/>
      <c r="AB262" s="569"/>
      <c r="AC262" s="569"/>
    </row>
    <row r="263" spans="1:68" ht="27" customHeight="1" x14ac:dyDescent="0.25">
      <c r="A263" s="54" t="s">
        <v>417</v>
      </c>
      <c r="B263" s="54" t="s">
        <v>418</v>
      </c>
      <c r="C263" s="31">
        <v>4301011223</v>
      </c>
      <c r="D263" s="583">
        <v>4607091383423</v>
      </c>
      <c r="E263" s="584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customHeight="1" x14ac:dyDescent="0.25">
      <c r="A264" s="54" t="s">
        <v>419</v>
      </c>
      <c r="B264" s="54" t="s">
        <v>420</v>
      </c>
      <c r="C264" s="31">
        <v>4301012099</v>
      </c>
      <c r="D264" s="583">
        <v>4680115885691</v>
      </c>
      <c r="E264" s="584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7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422</v>
      </c>
      <c r="B265" s="54" t="s">
        <v>423</v>
      </c>
      <c r="C265" s="31">
        <v>4301012098</v>
      </c>
      <c r="D265" s="583">
        <v>4680115885660</v>
      </c>
      <c r="E265" s="584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4301012176</v>
      </c>
      <c r="D266" s="583">
        <v>4680115886773</v>
      </c>
      <c r="E266" s="584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49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x14ac:dyDescent="0.2">
      <c r="A267" s="601"/>
      <c r="B267" s="590"/>
      <c r="C267" s="590"/>
      <c r="D267" s="590"/>
      <c r="E267" s="590"/>
      <c r="F267" s="590"/>
      <c r="G267" s="590"/>
      <c r="H267" s="590"/>
      <c r="I267" s="590"/>
      <c r="J267" s="590"/>
      <c r="K267" s="590"/>
      <c r="L267" s="590"/>
      <c r="M267" s="590"/>
      <c r="N267" s="590"/>
      <c r="O267" s="602"/>
      <c r="P267" s="594" t="s">
        <v>70</v>
      </c>
      <c r="Q267" s="595"/>
      <c r="R267" s="595"/>
      <c r="S267" s="595"/>
      <c r="T267" s="595"/>
      <c r="U267" s="595"/>
      <c r="V267" s="596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x14ac:dyDescent="0.2">
      <c r="A268" s="590"/>
      <c r="B268" s="590"/>
      <c r="C268" s="590"/>
      <c r="D268" s="590"/>
      <c r="E268" s="590"/>
      <c r="F268" s="590"/>
      <c r="G268" s="590"/>
      <c r="H268" s="590"/>
      <c r="I268" s="590"/>
      <c r="J268" s="590"/>
      <c r="K268" s="590"/>
      <c r="L268" s="590"/>
      <c r="M268" s="590"/>
      <c r="N268" s="590"/>
      <c r="O268" s="602"/>
      <c r="P268" s="594" t="s">
        <v>70</v>
      </c>
      <c r="Q268" s="595"/>
      <c r="R268" s="595"/>
      <c r="S268" s="595"/>
      <c r="T268" s="595"/>
      <c r="U268" s="595"/>
      <c r="V268" s="596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customHeight="1" x14ac:dyDescent="0.25">
      <c r="A269" s="591" t="s">
        <v>429</v>
      </c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0"/>
      <c r="P269" s="590"/>
      <c r="Q269" s="590"/>
      <c r="R269" s="590"/>
      <c r="S269" s="590"/>
      <c r="T269" s="590"/>
      <c r="U269" s="590"/>
      <c r="V269" s="590"/>
      <c r="W269" s="590"/>
      <c r="X269" s="590"/>
      <c r="Y269" s="590"/>
      <c r="Z269" s="590"/>
      <c r="AA269" s="568"/>
      <c r="AB269" s="568"/>
      <c r="AC269" s="568"/>
    </row>
    <row r="270" spans="1:68" ht="14.25" customHeight="1" x14ac:dyDescent="0.25">
      <c r="A270" s="589" t="s">
        <v>72</v>
      </c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0"/>
      <c r="P270" s="590"/>
      <c r="Q270" s="590"/>
      <c r="R270" s="590"/>
      <c r="S270" s="590"/>
      <c r="T270" s="590"/>
      <c r="U270" s="590"/>
      <c r="V270" s="590"/>
      <c r="W270" s="590"/>
      <c r="X270" s="590"/>
      <c r="Y270" s="590"/>
      <c r="Z270" s="590"/>
      <c r="AA270" s="569"/>
      <c r="AB270" s="569"/>
      <c r="AC270" s="569"/>
    </row>
    <row r="271" spans="1:68" ht="27" customHeight="1" x14ac:dyDescent="0.25">
      <c r="A271" s="54" t="s">
        <v>430</v>
      </c>
      <c r="B271" s="54" t="s">
        <v>431</v>
      </c>
      <c r="C271" s="31">
        <v>4301051893</v>
      </c>
      <c r="D271" s="583">
        <v>4680115886186</v>
      </c>
      <c r="E271" s="584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3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433</v>
      </c>
      <c r="B272" s="54" t="s">
        <v>434</v>
      </c>
      <c r="C272" s="31">
        <v>4301051795</v>
      </c>
      <c r="D272" s="583">
        <v>4680115881228</v>
      </c>
      <c r="E272" s="584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56</v>
      </c>
      <c r="Y272" s="574">
        <f>IFERROR(IF(X272="",0,CEILING((X272/$H272),1)*$H272),"")</f>
        <v>57.599999999999994</v>
      </c>
      <c r="Z272" s="36">
        <f>IFERROR(IF(Y272=0,"",ROUNDUP(Y272/H272,0)*0.00651),"")</f>
        <v>0.15623999999999999</v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61.88</v>
      </c>
      <c r="BN272" s="64">
        <f>IFERROR(Y272*I272/H272,"0")</f>
        <v>63.648000000000003</v>
      </c>
      <c r="BO272" s="64">
        <f>IFERROR(1/J272*(X272/H272),"0")</f>
        <v>0.12820512820512822</v>
      </c>
      <c r="BP272" s="64">
        <f>IFERROR(1/J272*(Y272/H272),"0")</f>
        <v>0.13186813186813187</v>
      </c>
    </row>
    <row r="273" spans="1:68" ht="37.5" customHeight="1" x14ac:dyDescent="0.25">
      <c r="A273" s="54" t="s">
        <v>436</v>
      </c>
      <c r="B273" s="54" t="s">
        <v>437</v>
      </c>
      <c r="C273" s="31">
        <v>4301051388</v>
      </c>
      <c r="D273" s="583">
        <v>4680115881211</v>
      </c>
      <c r="E273" s="584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6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68</v>
      </c>
      <c r="Y273" s="574">
        <f>IFERROR(IF(X273="",0,CEILING((X273/$H273),1)*$H273),"")</f>
        <v>69.599999999999994</v>
      </c>
      <c r="Z273" s="36">
        <f>IFERROR(IF(Y273=0,"",ROUNDUP(Y273/H273,0)*0.00651),"")</f>
        <v>0.18879000000000001</v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73.100000000000009</v>
      </c>
      <c r="BN273" s="64">
        <f>IFERROR(Y273*I273/H273,"0")</f>
        <v>74.819999999999993</v>
      </c>
      <c r="BO273" s="64">
        <f>IFERROR(1/J273*(X273/H273),"0")</f>
        <v>0.15567765567765571</v>
      </c>
      <c r="BP273" s="64">
        <f>IFERROR(1/J273*(Y273/H273),"0")</f>
        <v>0.15934065934065936</v>
      </c>
    </row>
    <row r="274" spans="1:68" x14ac:dyDescent="0.2">
      <c r="A274" s="601"/>
      <c r="B274" s="590"/>
      <c r="C274" s="590"/>
      <c r="D274" s="590"/>
      <c r="E274" s="590"/>
      <c r="F274" s="590"/>
      <c r="G274" s="590"/>
      <c r="H274" s="590"/>
      <c r="I274" s="590"/>
      <c r="J274" s="590"/>
      <c r="K274" s="590"/>
      <c r="L274" s="590"/>
      <c r="M274" s="590"/>
      <c r="N274" s="590"/>
      <c r="O274" s="602"/>
      <c r="P274" s="594" t="s">
        <v>70</v>
      </c>
      <c r="Q274" s="595"/>
      <c r="R274" s="595"/>
      <c r="S274" s="595"/>
      <c r="T274" s="595"/>
      <c r="U274" s="595"/>
      <c r="V274" s="596"/>
      <c r="W274" s="37" t="s">
        <v>71</v>
      </c>
      <c r="X274" s="575">
        <f>IFERROR(X271/H271,"0")+IFERROR(X272/H272,"0")+IFERROR(X273/H273,"0")</f>
        <v>51.666666666666671</v>
      </c>
      <c r="Y274" s="575">
        <f>IFERROR(Y271/H271,"0")+IFERROR(Y272/H272,"0")+IFERROR(Y273/H273,"0")</f>
        <v>53</v>
      </c>
      <c r="Z274" s="575">
        <f>IFERROR(IF(Z271="",0,Z271),"0")+IFERROR(IF(Z272="",0,Z272),"0")+IFERROR(IF(Z273="",0,Z273),"0")</f>
        <v>0.34503</v>
      </c>
      <c r="AA274" s="576"/>
      <c r="AB274" s="576"/>
      <c r="AC274" s="576"/>
    </row>
    <row r="275" spans="1:68" x14ac:dyDescent="0.2">
      <c r="A275" s="590"/>
      <c r="B275" s="590"/>
      <c r="C275" s="590"/>
      <c r="D275" s="590"/>
      <c r="E275" s="590"/>
      <c r="F275" s="590"/>
      <c r="G275" s="590"/>
      <c r="H275" s="590"/>
      <c r="I275" s="590"/>
      <c r="J275" s="590"/>
      <c r="K275" s="590"/>
      <c r="L275" s="590"/>
      <c r="M275" s="590"/>
      <c r="N275" s="590"/>
      <c r="O275" s="602"/>
      <c r="P275" s="594" t="s">
        <v>70</v>
      </c>
      <c r="Q275" s="595"/>
      <c r="R275" s="595"/>
      <c r="S275" s="595"/>
      <c r="T275" s="595"/>
      <c r="U275" s="595"/>
      <c r="V275" s="596"/>
      <c r="W275" s="37" t="s">
        <v>68</v>
      </c>
      <c r="X275" s="575">
        <f>IFERROR(SUM(X271:X273),"0")</f>
        <v>124</v>
      </c>
      <c r="Y275" s="575">
        <f>IFERROR(SUM(Y271:Y273),"0")</f>
        <v>127.19999999999999</v>
      </c>
      <c r="Z275" s="37"/>
      <c r="AA275" s="576"/>
      <c r="AB275" s="576"/>
      <c r="AC275" s="576"/>
    </row>
    <row r="276" spans="1:68" ht="16.5" customHeight="1" x14ac:dyDescent="0.25">
      <c r="A276" s="591" t="s">
        <v>439</v>
      </c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0"/>
      <c r="P276" s="590"/>
      <c r="Q276" s="590"/>
      <c r="R276" s="590"/>
      <c r="S276" s="590"/>
      <c r="T276" s="590"/>
      <c r="U276" s="590"/>
      <c r="V276" s="590"/>
      <c r="W276" s="590"/>
      <c r="X276" s="590"/>
      <c r="Y276" s="590"/>
      <c r="Z276" s="590"/>
      <c r="AA276" s="568"/>
      <c r="AB276" s="568"/>
      <c r="AC276" s="568"/>
    </row>
    <row r="277" spans="1:68" ht="14.25" customHeight="1" x14ac:dyDescent="0.25">
      <c r="A277" s="589" t="s">
        <v>62</v>
      </c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0"/>
      <c r="P277" s="590"/>
      <c r="Q277" s="590"/>
      <c r="R277" s="590"/>
      <c r="S277" s="590"/>
      <c r="T277" s="590"/>
      <c r="U277" s="590"/>
      <c r="V277" s="590"/>
      <c r="W277" s="590"/>
      <c r="X277" s="590"/>
      <c r="Y277" s="590"/>
      <c r="Z277" s="590"/>
      <c r="AA277" s="569"/>
      <c r="AB277" s="569"/>
      <c r="AC277" s="569"/>
    </row>
    <row r="278" spans="1:68" ht="27" customHeight="1" x14ac:dyDescent="0.25">
      <c r="A278" s="54" t="s">
        <v>440</v>
      </c>
      <c r="B278" s="54" t="s">
        <v>441</v>
      </c>
      <c r="C278" s="31">
        <v>4301031307</v>
      </c>
      <c r="D278" s="583">
        <v>4680115880344</v>
      </c>
      <c r="E278" s="584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601"/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602"/>
      <c r="P279" s="594" t="s">
        <v>70</v>
      </c>
      <c r="Q279" s="595"/>
      <c r="R279" s="595"/>
      <c r="S279" s="595"/>
      <c r="T279" s="595"/>
      <c r="U279" s="595"/>
      <c r="V279" s="596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x14ac:dyDescent="0.2">
      <c r="A280" s="590"/>
      <c r="B280" s="590"/>
      <c r="C280" s="590"/>
      <c r="D280" s="590"/>
      <c r="E280" s="590"/>
      <c r="F280" s="590"/>
      <c r="G280" s="590"/>
      <c r="H280" s="590"/>
      <c r="I280" s="590"/>
      <c r="J280" s="590"/>
      <c r="K280" s="590"/>
      <c r="L280" s="590"/>
      <c r="M280" s="590"/>
      <c r="N280" s="590"/>
      <c r="O280" s="602"/>
      <c r="P280" s="594" t="s">
        <v>70</v>
      </c>
      <c r="Q280" s="595"/>
      <c r="R280" s="595"/>
      <c r="S280" s="595"/>
      <c r="T280" s="595"/>
      <c r="U280" s="595"/>
      <c r="V280" s="596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customHeight="1" x14ac:dyDescent="0.25">
      <c r="A281" s="589" t="s">
        <v>72</v>
      </c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0"/>
      <c r="P281" s="590"/>
      <c r="Q281" s="590"/>
      <c r="R281" s="590"/>
      <c r="S281" s="590"/>
      <c r="T281" s="590"/>
      <c r="U281" s="590"/>
      <c r="V281" s="590"/>
      <c r="W281" s="590"/>
      <c r="X281" s="590"/>
      <c r="Y281" s="590"/>
      <c r="Z281" s="590"/>
      <c r="AA281" s="569"/>
      <c r="AB281" s="569"/>
      <c r="AC281" s="569"/>
    </row>
    <row r="282" spans="1:68" ht="27" customHeight="1" x14ac:dyDescent="0.25">
      <c r="A282" s="54" t="s">
        <v>443</v>
      </c>
      <c r="B282" s="54" t="s">
        <v>444</v>
      </c>
      <c r="C282" s="31">
        <v>4301051782</v>
      </c>
      <c r="D282" s="583">
        <v>4680115884618</v>
      </c>
      <c r="E282" s="584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01"/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602"/>
      <c r="P283" s="594" t="s">
        <v>70</v>
      </c>
      <c r="Q283" s="595"/>
      <c r="R283" s="595"/>
      <c r="S283" s="595"/>
      <c r="T283" s="595"/>
      <c r="U283" s="595"/>
      <c r="V283" s="596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x14ac:dyDescent="0.2">
      <c r="A284" s="590"/>
      <c r="B284" s="590"/>
      <c r="C284" s="590"/>
      <c r="D284" s="590"/>
      <c r="E284" s="590"/>
      <c r="F284" s="590"/>
      <c r="G284" s="590"/>
      <c r="H284" s="590"/>
      <c r="I284" s="590"/>
      <c r="J284" s="590"/>
      <c r="K284" s="590"/>
      <c r="L284" s="590"/>
      <c r="M284" s="590"/>
      <c r="N284" s="590"/>
      <c r="O284" s="602"/>
      <c r="P284" s="594" t="s">
        <v>70</v>
      </c>
      <c r="Q284" s="595"/>
      <c r="R284" s="595"/>
      <c r="S284" s="595"/>
      <c r="T284" s="595"/>
      <c r="U284" s="595"/>
      <c r="V284" s="596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customHeight="1" x14ac:dyDescent="0.25">
      <c r="A285" s="591" t="s">
        <v>446</v>
      </c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0"/>
      <c r="P285" s="590"/>
      <c r="Q285" s="590"/>
      <c r="R285" s="590"/>
      <c r="S285" s="590"/>
      <c r="T285" s="590"/>
      <c r="U285" s="590"/>
      <c r="V285" s="590"/>
      <c r="W285" s="590"/>
      <c r="X285" s="590"/>
      <c r="Y285" s="590"/>
      <c r="Z285" s="590"/>
      <c r="AA285" s="568"/>
      <c r="AB285" s="568"/>
      <c r="AC285" s="568"/>
    </row>
    <row r="286" spans="1:68" ht="14.25" customHeight="1" x14ac:dyDescent="0.25">
      <c r="A286" s="589" t="s">
        <v>101</v>
      </c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0"/>
      <c r="P286" s="590"/>
      <c r="Q286" s="590"/>
      <c r="R286" s="590"/>
      <c r="S286" s="590"/>
      <c r="T286" s="590"/>
      <c r="U286" s="590"/>
      <c r="V286" s="590"/>
      <c r="W286" s="590"/>
      <c r="X286" s="590"/>
      <c r="Y286" s="590"/>
      <c r="Z286" s="590"/>
      <c r="AA286" s="569"/>
      <c r="AB286" s="569"/>
      <c r="AC286" s="569"/>
    </row>
    <row r="287" spans="1:68" ht="27" customHeight="1" x14ac:dyDescent="0.25">
      <c r="A287" s="54" t="s">
        <v>447</v>
      </c>
      <c r="B287" s="54" t="s">
        <v>448</v>
      </c>
      <c r="C287" s="31">
        <v>4301011662</v>
      </c>
      <c r="D287" s="583">
        <v>4680115883703</v>
      </c>
      <c r="E287" s="584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69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601"/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602"/>
      <c r="P288" s="594" t="s">
        <v>70</v>
      </c>
      <c r="Q288" s="595"/>
      <c r="R288" s="595"/>
      <c r="S288" s="595"/>
      <c r="T288" s="595"/>
      <c r="U288" s="595"/>
      <c r="V288" s="596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x14ac:dyDescent="0.2">
      <c r="A289" s="590"/>
      <c r="B289" s="590"/>
      <c r="C289" s="590"/>
      <c r="D289" s="590"/>
      <c r="E289" s="590"/>
      <c r="F289" s="590"/>
      <c r="G289" s="590"/>
      <c r="H289" s="590"/>
      <c r="I289" s="590"/>
      <c r="J289" s="590"/>
      <c r="K289" s="590"/>
      <c r="L289" s="590"/>
      <c r="M289" s="590"/>
      <c r="N289" s="590"/>
      <c r="O289" s="602"/>
      <c r="P289" s="594" t="s">
        <v>70</v>
      </c>
      <c r="Q289" s="595"/>
      <c r="R289" s="595"/>
      <c r="S289" s="595"/>
      <c r="T289" s="595"/>
      <c r="U289" s="595"/>
      <c r="V289" s="596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customHeight="1" x14ac:dyDescent="0.25">
      <c r="A290" s="591" t="s">
        <v>451</v>
      </c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0"/>
      <c r="P290" s="590"/>
      <c r="Q290" s="590"/>
      <c r="R290" s="590"/>
      <c r="S290" s="590"/>
      <c r="T290" s="590"/>
      <c r="U290" s="590"/>
      <c r="V290" s="590"/>
      <c r="W290" s="590"/>
      <c r="X290" s="590"/>
      <c r="Y290" s="590"/>
      <c r="Z290" s="590"/>
      <c r="AA290" s="568"/>
      <c r="AB290" s="568"/>
      <c r="AC290" s="568"/>
    </row>
    <row r="291" spans="1:68" ht="14.25" customHeight="1" x14ac:dyDescent="0.25">
      <c r="A291" s="589" t="s">
        <v>101</v>
      </c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0"/>
      <c r="P291" s="590"/>
      <c r="Q291" s="590"/>
      <c r="R291" s="590"/>
      <c r="S291" s="590"/>
      <c r="T291" s="590"/>
      <c r="U291" s="590"/>
      <c r="V291" s="590"/>
      <c r="W291" s="590"/>
      <c r="X291" s="590"/>
      <c r="Y291" s="590"/>
      <c r="Z291" s="590"/>
      <c r="AA291" s="569"/>
      <c r="AB291" s="569"/>
      <c r="AC291" s="569"/>
    </row>
    <row r="292" spans="1:68" ht="27" customHeight="1" x14ac:dyDescent="0.25">
      <c r="A292" s="54" t="s">
        <v>452</v>
      </c>
      <c r="B292" s="54" t="s">
        <v>453</v>
      </c>
      <c r="C292" s="31">
        <v>4301012024</v>
      </c>
      <c r="D292" s="583">
        <v>4680115885615</v>
      </c>
      <c r="E292" s="584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customHeight="1" x14ac:dyDescent="0.25">
      <c r="A293" s="54" t="s">
        <v>455</v>
      </c>
      <c r="B293" s="54" t="s">
        <v>456</v>
      </c>
      <c r="C293" s="31">
        <v>4301011911</v>
      </c>
      <c r="D293" s="583">
        <v>4680115885554</v>
      </c>
      <c r="E293" s="584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customHeight="1" x14ac:dyDescent="0.25">
      <c r="A294" s="54" t="s">
        <v>455</v>
      </c>
      <c r="B294" s="54" t="s">
        <v>459</v>
      </c>
      <c r="C294" s="31">
        <v>4301012016</v>
      </c>
      <c r="D294" s="583">
        <v>4680115885554</v>
      </c>
      <c r="E294" s="584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customHeight="1" x14ac:dyDescent="0.25">
      <c r="A295" s="54" t="s">
        <v>461</v>
      </c>
      <c r="B295" s="54" t="s">
        <v>462</v>
      </c>
      <c r="C295" s="31">
        <v>4301011858</v>
      </c>
      <c r="D295" s="583">
        <v>4680115885646</v>
      </c>
      <c r="E295" s="584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464</v>
      </c>
      <c r="B296" s="54" t="s">
        <v>465</v>
      </c>
      <c r="C296" s="31">
        <v>4301011857</v>
      </c>
      <c r="D296" s="583">
        <v>4680115885622</v>
      </c>
      <c r="E296" s="584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5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4301011859</v>
      </c>
      <c r="D297" s="583">
        <v>4680115885608</v>
      </c>
      <c r="E297" s="584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x14ac:dyDescent="0.2">
      <c r="A298" s="601"/>
      <c r="B298" s="590"/>
      <c r="C298" s="590"/>
      <c r="D298" s="590"/>
      <c r="E298" s="590"/>
      <c r="F298" s="590"/>
      <c r="G298" s="590"/>
      <c r="H298" s="590"/>
      <c r="I298" s="590"/>
      <c r="J298" s="590"/>
      <c r="K298" s="590"/>
      <c r="L298" s="590"/>
      <c r="M298" s="590"/>
      <c r="N298" s="590"/>
      <c r="O298" s="602"/>
      <c r="P298" s="594" t="s">
        <v>70</v>
      </c>
      <c r="Q298" s="595"/>
      <c r="R298" s="595"/>
      <c r="S298" s="595"/>
      <c r="T298" s="595"/>
      <c r="U298" s="595"/>
      <c r="V298" s="596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x14ac:dyDescent="0.2">
      <c r="A299" s="590"/>
      <c r="B299" s="590"/>
      <c r="C299" s="590"/>
      <c r="D299" s="590"/>
      <c r="E299" s="590"/>
      <c r="F299" s="590"/>
      <c r="G299" s="590"/>
      <c r="H299" s="590"/>
      <c r="I299" s="590"/>
      <c r="J299" s="590"/>
      <c r="K299" s="590"/>
      <c r="L299" s="590"/>
      <c r="M299" s="590"/>
      <c r="N299" s="590"/>
      <c r="O299" s="602"/>
      <c r="P299" s="594" t="s">
        <v>70</v>
      </c>
      <c r="Q299" s="595"/>
      <c r="R299" s="595"/>
      <c r="S299" s="595"/>
      <c r="T299" s="595"/>
      <c r="U299" s="595"/>
      <c r="V299" s="596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customHeight="1" x14ac:dyDescent="0.25">
      <c r="A300" s="589" t="s">
        <v>62</v>
      </c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0"/>
      <c r="P300" s="590"/>
      <c r="Q300" s="590"/>
      <c r="R300" s="590"/>
      <c r="S300" s="590"/>
      <c r="T300" s="590"/>
      <c r="U300" s="590"/>
      <c r="V300" s="590"/>
      <c r="W300" s="590"/>
      <c r="X300" s="590"/>
      <c r="Y300" s="590"/>
      <c r="Z300" s="590"/>
      <c r="AA300" s="569"/>
      <c r="AB300" s="569"/>
      <c r="AC300" s="569"/>
    </row>
    <row r="301" spans="1:68" ht="27" customHeight="1" x14ac:dyDescent="0.25">
      <c r="A301" s="54" t="s">
        <v>469</v>
      </c>
      <c r="B301" s="54" t="s">
        <v>470</v>
      </c>
      <c r="C301" s="31">
        <v>4301030878</v>
      </c>
      <c r="D301" s="583">
        <v>4607091387193</v>
      </c>
      <c r="E301" s="584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customHeight="1" x14ac:dyDescent="0.25">
      <c r="A302" s="54" t="s">
        <v>472</v>
      </c>
      <c r="B302" s="54" t="s">
        <v>473</v>
      </c>
      <c r="C302" s="31">
        <v>4301031153</v>
      </c>
      <c r="D302" s="583">
        <v>4607091387230</v>
      </c>
      <c r="E302" s="584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5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customHeight="1" x14ac:dyDescent="0.25">
      <c r="A303" s="54" t="s">
        <v>475</v>
      </c>
      <c r="B303" s="54" t="s">
        <v>476</v>
      </c>
      <c r="C303" s="31">
        <v>4301031154</v>
      </c>
      <c r="D303" s="583">
        <v>4607091387292</v>
      </c>
      <c r="E303" s="584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customHeight="1" x14ac:dyDescent="0.25">
      <c r="A304" s="54" t="s">
        <v>478</v>
      </c>
      <c r="B304" s="54" t="s">
        <v>479</v>
      </c>
      <c r="C304" s="31">
        <v>4301031152</v>
      </c>
      <c r="D304" s="583">
        <v>4607091387285</v>
      </c>
      <c r="E304" s="584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4301031305</v>
      </c>
      <c r="D305" s="583">
        <v>4607091389845</v>
      </c>
      <c r="E305" s="584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483</v>
      </c>
      <c r="B306" s="54" t="s">
        <v>484</v>
      </c>
      <c r="C306" s="31">
        <v>4301031306</v>
      </c>
      <c r="D306" s="583">
        <v>4680115882881</v>
      </c>
      <c r="E306" s="584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4301031066</v>
      </c>
      <c r="D307" s="583">
        <v>4607091383836</v>
      </c>
      <c r="E307" s="584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x14ac:dyDescent="0.2">
      <c r="A308" s="601"/>
      <c r="B308" s="590"/>
      <c r="C308" s="590"/>
      <c r="D308" s="590"/>
      <c r="E308" s="590"/>
      <c r="F308" s="590"/>
      <c r="G308" s="590"/>
      <c r="H308" s="590"/>
      <c r="I308" s="590"/>
      <c r="J308" s="590"/>
      <c r="K308" s="590"/>
      <c r="L308" s="590"/>
      <c r="M308" s="590"/>
      <c r="N308" s="590"/>
      <c r="O308" s="602"/>
      <c r="P308" s="594" t="s">
        <v>70</v>
      </c>
      <c r="Q308" s="595"/>
      <c r="R308" s="595"/>
      <c r="S308" s="595"/>
      <c r="T308" s="595"/>
      <c r="U308" s="595"/>
      <c r="V308" s="596"/>
      <c r="W308" s="37" t="s">
        <v>71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x14ac:dyDescent="0.2">
      <c r="A309" s="590"/>
      <c r="B309" s="590"/>
      <c r="C309" s="590"/>
      <c r="D309" s="590"/>
      <c r="E309" s="590"/>
      <c r="F309" s="590"/>
      <c r="G309" s="590"/>
      <c r="H309" s="590"/>
      <c r="I309" s="590"/>
      <c r="J309" s="590"/>
      <c r="K309" s="590"/>
      <c r="L309" s="590"/>
      <c r="M309" s="590"/>
      <c r="N309" s="590"/>
      <c r="O309" s="602"/>
      <c r="P309" s="594" t="s">
        <v>70</v>
      </c>
      <c r="Q309" s="595"/>
      <c r="R309" s="595"/>
      <c r="S309" s="595"/>
      <c r="T309" s="595"/>
      <c r="U309" s="595"/>
      <c r="V309" s="596"/>
      <c r="W309" s="37" t="s">
        <v>68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customHeight="1" x14ac:dyDescent="0.25">
      <c r="A310" s="589" t="s">
        <v>72</v>
      </c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0"/>
      <c r="P310" s="590"/>
      <c r="Q310" s="590"/>
      <c r="R310" s="590"/>
      <c r="S310" s="590"/>
      <c r="T310" s="590"/>
      <c r="U310" s="590"/>
      <c r="V310" s="590"/>
      <c r="W310" s="590"/>
      <c r="X310" s="590"/>
      <c r="Y310" s="590"/>
      <c r="Z310" s="590"/>
      <c r="AA310" s="569"/>
      <c r="AB310" s="569"/>
      <c r="AC310" s="569"/>
    </row>
    <row r="311" spans="1:68" ht="27" customHeight="1" x14ac:dyDescent="0.25">
      <c r="A311" s="54" t="s">
        <v>488</v>
      </c>
      <c r="B311" s="54" t="s">
        <v>489</v>
      </c>
      <c r="C311" s="31">
        <v>4301051100</v>
      </c>
      <c r="D311" s="583">
        <v>4607091387766</v>
      </c>
      <c r="E311" s="584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491</v>
      </c>
      <c r="B312" s="54" t="s">
        <v>492</v>
      </c>
      <c r="C312" s="31">
        <v>4301051818</v>
      </c>
      <c r="D312" s="583">
        <v>4607091387957</v>
      </c>
      <c r="E312" s="584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494</v>
      </c>
      <c r="B313" s="54" t="s">
        <v>495</v>
      </c>
      <c r="C313" s="31">
        <v>4301051819</v>
      </c>
      <c r="D313" s="583">
        <v>4607091387964</v>
      </c>
      <c r="E313" s="584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497</v>
      </c>
      <c r="B314" s="54" t="s">
        <v>498</v>
      </c>
      <c r="C314" s="31">
        <v>4301051734</v>
      </c>
      <c r="D314" s="583">
        <v>4680115884588</v>
      </c>
      <c r="E314" s="584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500</v>
      </c>
      <c r="B315" s="54" t="s">
        <v>501</v>
      </c>
      <c r="C315" s="31">
        <v>4301051578</v>
      </c>
      <c r="D315" s="583">
        <v>4607091387513</v>
      </c>
      <c r="E315" s="584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5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601"/>
      <c r="B316" s="590"/>
      <c r="C316" s="590"/>
      <c r="D316" s="590"/>
      <c r="E316" s="590"/>
      <c r="F316" s="590"/>
      <c r="G316" s="590"/>
      <c r="H316" s="590"/>
      <c r="I316" s="590"/>
      <c r="J316" s="590"/>
      <c r="K316" s="590"/>
      <c r="L316" s="590"/>
      <c r="M316" s="590"/>
      <c r="N316" s="590"/>
      <c r="O316" s="602"/>
      <c r="P316" s="594" t="s">
        <v>70</v>
      </c>
      <c r="Q316" s="595"/>
      <c r="R316" s="595"/>
      <c r="S316" s="595"/>
      <c r="T316" s="595"/>
      <c r="U316" s="595"/>
      <c r="V316" s="596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x14ac:dyDescent="0.2">
      <c r="A317" s="590"/>
      <c r="B317" s="590"/>
      <c r="C317" s="590"/>
      <c r="D317" s="590"/>
      <c r="E317" s="590"/>
      <c r="F317" s="590"/>
      <c r="G317" s="590"/>
      <c r="H317" s="590"/>
      <c r="I317" s="590"/>
      <c r="J317" s="590"/>
      <c r="K317" s="590"/>
      <c r="L317" s="590"/>
      <c r="M317" s="590"/>
      <c r="N317" s="590"/>
      <c r="O317" s="602"/>
      <c r="P317" s="594" t="s">
        <v>70</v>
      </c>
      <c r="Q317" s="595"/>
      <c r="R317" s="595"/>
      <c r="S317" s="595"/>
      <c r="T317" s="595"/>
      <c r="U317" s="595"/>
      <c r="V317" s="596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customHeight="1" x14ac:dyDescent="0.25">
      <c r="A318" s="589" t="s">
        <v>168</v>
      </c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0"/>
      <c r="P318" s="590"/>
      <c r="Q318" s="590"/>
      <c r="R318" s="590"/>
      <c r="S318" s="590"/>
      <c r="T318" s="590"/>
      <c r="U318" s="590"/>
      <c r="V318" s="590"/>
      <c r="W318" s="590"/>
      <c r="X318" s="590"/>
      <c r="Y318" s="590"/>
      <c r="Z318" s="590"/>
      <c r="AA318" s="569"/>
      <c r="AB318" s="569"/>
      <c r="AC318" s="569"/>
    </row>
    <row r="319" spans="1:68" ht="27" customHeight="1" x14ac:dyDescent="0.25">
      <c r="A319" s="54" t="s">
        <v>503</v>
      </c>
      <c r="B319" s="54" t="s">
        <v>504</v>
      </c>
      <c r="C319" s="31">
        <v>4301060387</v>
      </c>
      <c r="D319" s="583">
        <v>4607091380880</v>
      </c>
      <c r="E319" s="584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3">
        <v>4607091384482</v>
      </c>
      <c r="E320" s="584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124</v>
      </c>
      <c r="Y320" s="574">
        <f>IFERROR(IF(X320="",0,CEILING((X320/$H320),1)*$H320),"")</f>
        <v>124.8</v>
      </c>
      <c r="Z320" s="36">
        <f>IFERROR(IF(Y320=0,"",ROUNDUP(Y320/H320,0)*0.01898),"")</f>
        <v>0.30368000000000001</v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132.25076923076924</v>
      </c>
      <c r="BN320" s="64">
        <f>IFERROR(Y320*I320/H320,"0")</f>
        <v>133.10400000000001</v>
      </c>
      <c r="BO320" s="64">
        <f>IFERROR(1/J320*(X320/H320),"0")</f>
        <v>0.2483974358974359</v>
      </c>
      <c r="BP320" s="64">
        <f>IFERROR(1/J320*(Y320/H320),"0")</f>
        <v>0.25</v>
      </c>
    </row>
    <row r="321" spans="1:68" ht="16.5" customHeight="1" x14ac:dyDescent="0.25">
      <c r="A321" s="54" t="s">
        <v>509</v>
      </c>
      <c r="B321" s="54" t="s">
        <v>510</v>
      </c>
      <c r="C321" s="31">
        <v>4301060484</v>
      </c>
      <c r="D321" s="583">
        <v>4607091380897</v>
      </c>
      <c r="E321" s="584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601"/>
      <c r="B322" s="590"/>
      <c r="C322" s="590"/>
      <c r="D322" s="590"/>
      <c r="E322" s="590"/>
      <c r="F322" s="590"/>
      <c r="G322" s="590"/>
      <c r="H322" s="590"/>
      <c r="I322" s="590"/>
      <c r="J322" s="590"/>
      <c r="K322" s="590"/>
      <c r="L322" s="590"/>
      <c r="M322" s="590"/>
      <c r="N322" s="590"/>
      <c r="O322" s="602"/>
      <c r="P322" s="594" t="s">
        <v>70</v>
      </c>
      <c r="Q322" s="595"/>
      <c r="R322" s="595"/>
      <c r="S322" s="595"/>
      <c r="T322" s="595"/>
      <c r="U322" s="595"/>
      <c r="V322" s="596"/>
      <c r="W322" s="37" t="s">
        <v>71</v>
      </c>
      <c r="X322" s="575">
        <f>IFERROR(X319/H319,"0")+IFERROR(X320/H320,"0")+IFERROR(X321/H321,"0")</f>
        <v>15.897435897435898</v>
      </c>
      <c r="Y322" s="575">
        <f>IFERROR(Y319/H319,"0")+IFERROR(Y320/H320,"0")+IFERROR(Y321/H321,"0")</f>
        <v>16</v>
      </c>
      <c r="Z322" s="575">
        <f>IFERROR(IF(Z319="",0,Z319),"0")+IFERROR(IF(Z320="",0,Z320),"0")+IFERROR(IF(Z321="",0,Z321),"0")</f>
        <v>0.30368000000000001</v>
      </c>
      <c r="AA322" s="576"/>
      <c r="AB322" s="576"/>
      <c r="AC322" s="576"/>
    </row>
    <row r="323" spans="1:68" x14ac:dyDescent="0.2">
      <c r="A323" s="590"/>
      <c r="B323" s="590"/>
      <c r="C323" s="590"/>
      <c r="D323" s="590"/>
      <c r="E323" s="590"/>
      <c r="F323" s="590"/>
      <c r="G323" s="590"/>
      <c r="H323" s="590"/>
      <c r="I323" s="590"/>
      <c r="J323" s="590"/>
      <c r="K323" s="590"/>
      <c r="L323" s="590"/>
      <c r="M323" s="590"/>
      <c r="N323" s="590"/>
      <c r="O323" s="602"/>
      <c r="P323" s="594" t="s">
        <v>70</v>
      </c>
      <c r="Q323" s="595"/>
      <c r="R323" s="595"/>
      <c r="S323" s="595"/>
      <c r="T323" s="595"/>
      <c r="U323" s="595"/>
      <c r="V323" s="596"/>
      <c r="W323" s="37" t="s">
        <v>68</v>
      </c>
      <c r="X323" s="575">
        <f>IFERROR(SUM(X319:X321),"0")</f>
        <v>124</v>
      </c>
      <c r="Y323" s="575">
        <f>IFERROR(SUM(Y319:Y321),"0")</f>
        <v>124.8</v>
      </c>
      <c r="Z323" s="37"/>
      <c r="AA323" s="576"/>
      <c r="AB323" s="576"/>
      <c r="AC323" s="576"/>
    </row>
    <row r="324" spans="1:68" ht="14.25" customHeight="1" x14ac:dyDescent="0.25">
      <c r="A324" s="589" t="s">
        <v>93</v>
      </c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0"/>
      <c r="P324" s="590"/>
      <c r="Q324" s="590"/>
      <c r="R324" s="590"/>
      <c r="S324" s="590"/>
      <c r="T324" s="590"/>
      <c r="U324" s="590"/>
      <c r="V324" s="590"/>
      <c r="W324" s="590"/>
      <c r="X324" s="590"/>
      <c r="Y324" s="590"/>
      <c r="Z324" s="590"/>
      <c r="AA324" s="569"/>
      <c r="AB324" s="569"/>
      <c r="AC324" s="569"/>
    </row>
    <row r="325" spans="1:68" ht="27" customHeight="1" x14ac:dyDescent="0.25">
      <c r="A325" s="54" t="s">
        <v>512</v>
      </c>
      <c r="B325" s="54" t="s">
        <v>513</v>
      </c>
      <c r="C325" s="31">
        <v>4301030235</v>
      </c>
      <c r="D325" s="583">
        <v>4607091388381</v>
      </c>
      <c r="E325" s="584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8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516</v>
      </c>
      <c r="B326" s="54" t="s">
        <v>517</v>
      </c>
      <c r="C326" s="31">
        <v>4301032055</v>
      </c>
      <c r="D326" s="583">
        <v>4680115886476</v>
      </c>
      <c r="E326" s="584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10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4301030232</v>
      </c>
      <c r="D327" s="583">
        <v>4607091388374</v>
      </c>
      <c r="E327" s="584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90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523</v>
      </c>
      <c r="B328" s="54" t="s">
        <v>524</v>
      </c>
      <c r="C328" s="31">
        <v>4301032015</v>
      </c>
      <c r="D328" s="583">
        <v>4607091383102</v>
      </c>
      <c r="E328" s="584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4301030233</v>
      </c>
      <c r="D329" s="583">
        <v>4607091388404</v>
      </c>
      <c r="E329" s="584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601"/>
      <c r="B330" s="590"/>
      <c r="C330" s="590"/>
      <c r="D330" s="590"/>
      <c r="E330" s="590"/>
      <c r="F330" s="590"/>
      <c r="G330" s="590"/>
      <c r="H330" s="590"/>
      <c r="I330" s="590"/>
      <c r="J330" s="590"/>
      <c r="K330" s="590"/>
      <c r="L330" s="590"/>
      <c r="M330" s="590"/>
      <c r="N330" s="590"/>
      <c r="O330" s="602"/>
      <c r="P330" s="594" t="s">
        <v>70</v>
      </c>
      <c r="Q330" s="595"/>
      <c r="R330" s="595"/>
      <c r="S330" s="595"/>
      <c r="T330" s="595"/>
      <c r="U330" s="595"/>
      <c r="V330" s="596"/>
      <c r="W330" s="37" t="s">
        <v>71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x14ac:dyDescent="0.2">
      <c r="A331" s="590"/>
      <c r="B331" s="590"/>
      <c r="C331" s="590"/>
      <c r="D331" s="590"/>
      <c r="E331" s="590"/>
      <c r="F331" s="590"/>
      <c r="G331" s="590"/>
      <c r="H331" s="590"/>
      <c r="I331" s="590"/>
      <c r="J331" s="590"/>
      <c r="K331" s="590"/>
      <c r="L331" s="590"/>
      <c r="M331" s="590"/>
      <c r="N331" s="590"/>
      <c r="O331" s="602"/>
      <c r="P331" s="594" t="s">
        <v>70</v>
      </c>
      <c r="Q331" s="595"/>
      <c r="R331" s="595"/>
      <c r="S331" s="595"/>
      <c r="T331" s="595"/>
      <c r="U331" s="595"/>
      <c r="V331" s="596"/>
      <c r="W331" s="37" t="s">
        <v>68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customHeight="1" x14ac:dyDescent="0.25">
      <c r="A332" s="589" t="s">
        <v>528</v>
      </c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0"/>
      <c r="P332" s="590"/>
      <c r="Q332" s="590"/>
      <c r="R332" s="590"/>
      <c r="S332" s="590"/>
      <c r="T332" s="590"/>
      <c r="U332" s="590"/>
      <c r="V332" s="590"/>
      <c r="W332" s="590"/>
      <c r="X332" s="590"/>
      <c r="Y332" s="590"/>
      <c r="Z332" s="590"/>
      <c r="AA332" s="569"/>
      <c r="AB332" s="569"/>
      <c r="AC332" s="569"/>
    </row>
    <row r="333" spans="1:68" ht="16.5" customHeight="1" x14ac:dyDescent="0.25">
      <c r="A333" s="54" t="s">
        <v>529</v>
      </c>
      <c r="B333" s="54" t="s">
        <v>530</v>
      </c>
      <c r="C333" s="31">
        <v>4301180007</v>
      </c>
      <c r="D333" s="583">
        <v>4680115881808</v>
      </c>
      <c r="E333" s="584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533</v>
      </c>
      <c r="B334" s="54" t="s">
        <v>534</v>
      </c>
      <c r="C334" s="31">
        <v>4301180006</v>
      </c>
      <c r="D334" s="583">
        <v>4680115881822</v>
      </c>
      <c r="E334" s="584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4301180001</v>
      </c>
      <c r="D335" s="583">
        <v>4680115880016</v>
      </c>
      <c r="E335" s="584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601"/>
      <c r="B336" s="590"/>
      <c r="C336" s="590"/>
      <c r="D336" s="590"/>
      <c r="E336" s="590"/>
      <c r="F336" s="590"/>
      <c r="G336" s="590"/>
      <c r="H336" s="590"/>
      <c r="I336" s="590"/>
      <c r="J336" s="590"/>
      <c r="K336" s="590"/>
      <c r="L336" s="590"/>
      <c r="M336" s="590"/>
      <c r="N336" s="590"/>
      <c r="O336" s="602"/>
      <c r="P336" s="594" t="s">
        <v>70</v>
      </c>
      <c r="Q336" s="595"/>
      <c r="R336" s="595"/>
      <c r="S336" s="595"/>
      <c r="T336" s="595"/>
      <c r="U336" s="595"/>
      <c r="V336" s="596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x14ac:dyDescent="0.2">
      <c r="A337" s="590"/>
      <c r="B337" s="590"/>
      <c r="C337" s="590"/>
      <c r="D337" s="590"/>
      <c r="E337" s="590"/>
      <c r="F337" s="590"/>
      <c r="G337" s="590"/>
      <c r="H337" s="590"/>
      <c r="I337" s="590"/>
      <c r="J337" s="590"/>
      <c r="K337" s="590"/>
      <c r="L337" s="590"/>
      <c r="M337" s="590"/>
      <c r="N337" s="590"/>
      <c r="O337" s="602"/>
      <c r="P337" s="594" t="s">
        <v>70</v>
      </c>
      <c r="Q337" s="595"/>
      <c r="R337" s="595"/>
      <c r="S337" s="595"/>
      <c r="T337" s="595"/>
      <c r="U337" s="595"/>
      <c r="V337" s="596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customHeight="1" x14ac:dyDescent="0.25">
      <c r="A338" s="591" t="s">
        <v>537</v>
      </c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0"/>
      <c r="P338" s="590"/>
      <c r="Q338" s="590"/>
      <c r="R338" s="590"/>
      <c r="S338" s="590"/>
      <c r="T338" s="590"/>
      <c r="U338" s="590"/>
      <c r="V338" s="590"/>
      <c r="W338" s="590"/>
      <c r="X338" s="590"/>
      <c r="Y338" s="590"/>
      <c r="Z338" s="590"/>
      <c r="AA338" s="568"/>
      <c r="AB338" s="568"/>
      <c r="AC338" s="568"/>
    </row>
    <row r="339" spans="1:68" ht="14.25" customHeight="1" x14ac:dyDescent="0.25">
      <c r="A339" s="589" t="s">
        <v>72</v>
      </c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0"/>
      <c r="P339" s="590"/>
      <c r="Q339" s="590"/>
      <c r="R339" s="590"/>
      <c r="S339" s="590"/>
      <c r="T339" s="590"/>
      <c r="U339" s="590"/>
      <c r="V339" s="590"/>
      <c r="W339" s="590"/>
      <c r="X339" s="590"/>
      <c r="Y339" s="590"/>
      <c r="Z339" s="590"/>
      <c r="AA339" s="569"/>
      <c r="AB339" s="569"/>
      <c r="AC339" s="569"/>
    </row>
    <row r="340" spans="1:68" ht="27" customHeight="1" x14ac:dyDescent="0.25">
      <c r="A340" s="54" t="s">
        <v>538</v>
      </c>
      <c r="B340" s="54" t="s">
        <v>539</v>
      </c>
      <c r="C340" s="31">
        <v>4301051489</v>
      </c>
      <c r="D340" s="583">
        <v>4607091387919</v>
      </c>
      <c r="E340" s="584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4301051461</v>
      </c>
      <c r="D341" s="583">
        <v>4680115883604</v>
      </c>
      <c r="E341" s="584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544</v>
      </c>
      <c r="B342" s="54" t="s">
        <v>545</v>
      </c>
      <c r="C342" s="31">
        <v>4301051864</v>
      </c>
      <c r="D342" s="583">
        <v>4680115883567</v>
      </c>
      <c r="E342" s="584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601"/>
      <c r="B343" s="590"/>
      <c r="C343" s="590"/>
      <c r="D343" s="590"/>
      <c r="E343" s="590"/>
      <c r="F343" s="590"/>
      <c r="G343" s="590"/>
      <c r="H343" s="590"/>
      <c r="I343" s="590"/>
      <c r="J343" s="590"/>
      <c r="K343" s="590"/>
      <c r="L343" s="590"/>
      <c r="M343" s="590"/>
      <c r="N343" s="590"/>
      <c r="O343" s="602"/>
      <c r="P343" s="594" t="s">
        <v>70</v>
      </c>
      <c r="Q343" s="595"/>
      <c r="R343" s="595"/>
      <c r="S343" s="595"/>
      <c r="T343" s="595"/>
      <c r="U343" s="595"/>
      <c r="V343" s="596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x14ac:dyDescent="0.2">
      <c r="A344" s="590"/>
      <c r="B344" s="590"/>
      <c r="C344" s="590"/>
      <c r="D344" s="590"/>
      <c r="E344" s="590"/>
      <c r="F344" s="590"/>
      <c r="G344" s="590"/>
      <c r="H344" s="590"/>
      <c r="I344" s="590"/>
      <c r="J344" s="590"/>
      <c r="K344" s="590"/>
      <c r="L344" s="590"/>
      <c r="M344" s="590"/>
      <c r="N344" s="590"/>
      <c r="O344" s="602"/>
      <c r="P344" s="594" t="s">
        <v>70</v>
      </c>
      <c r="Q344" s="595"/>
      <c r="R344" s="595"/>
      <c r="S344" s="595"/>
      <c r="T344" s="595"/>
      <c r="U344" s="595"/>
      <c r="V344" s="596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customHeight="1" x14ac:dyDescent="0.2">
      <c r="A345" s="657" t="s">
        <v>547</v>
      </c>
      <c r="B345" s="658"/>
      <c r="C345" s="658"/>
      <c r="D345" s="658"/>
      <c r="E345" s="658"/>
      <c r="F345" s="658"/>
      <c r="G345" s="658"/>
      <c r="H345" s="658"/>
      <c r="I345" s="658"/>
      <c r="J345" s="658"/>
      <c r="K345" s="658"/>
      <c r="L345" s="658"/>
      <c r="M345" s="658"/>
      <c r="N345" s="658"/>
      <c r="O345" s="658"/>
      <c r="P345" s="658"/>
      <c r="Q345" s="658"/>
      <c r="R345" s="658"/>
      <c r="S345" s="658"/>
      <c r="T345" s="658"/>
      <c r="U345" s="658"/>
      <c r="V345" s="658"/>
      <c r="W345" s="658"/>
      <c r="X345" s="658"/>
      <c r="Y345" s="658"/>
      <c r="Z345" s="658"/>
      <c r="AA345" s="48"/>
      <c r="AB345" s="48"/>
      <c r="AC345" s="48"/>
    </row>
    <row r="346" spans="1:68" ht="16.5" customHeight="1" x14ac:dyDescent="0.25">
      <c r="A346" s="591" t="s">
        <v>548</v>
      </c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0"/>
      <c r="P346" s="590"/>
      <c r="Q346" s="590"/>
      <c r="R346" s="590"/>
      <c r="S346" s="590"/>
      <c r="T346" s="590"/>
      <c r="U346" s="590"/>
      <c r="V346" s="590"/>
      <c r="W346" s="590"/>
      <c r="X346" s="590"/>
      <c r="Y346" s="590"/>
      <c r="Z346" s="590"/>
      <c r="AA346" s="568"/>
      <c r="AB346" s="568"/>
      <c r="AC346" s="568"/>
    </row>
    <row r="347" spans="1:68" ht="14.25" customHeight="1" x14ac:dyDescent="0.25">
      <c r="A347" s="589" t="s">
        <v>101</v>
      </c>
      <c r="B347" s="590"/>
      <c r="C347" s="590"/>
      <c r="D347" s="590"/>
      <c r="E347" s="590"/>
      <c r="F347" s="590"/>
      <c r="G347" s="590"/>
      <c r="H347" s="590"/>
      <c r="I347" s="590"/>
      <c r="J347" s="590"/>
      <c r="K347" s="590"/>
      <c r="L347" s="590"/>
      <c r="M347" s="590"/>
      <c r="N347" s="590"/>
      <c r="O347" s="590"/>
      <c r="P347" s="590"/>
      <c r="Q347" s="590"/>
      <c r="R347" s="590"/>
      <c r="S347" s="590"/>
      <c r="T347" s="590"/>
      <c r="U347" s="590"/>
      <c r="V347" s="590"/>
      <c r="W347" s="590"/>
      <c r="X347" s="590"/>
      <c r="Y347" s="590"/>
      <c r="Z347" s="590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3">
        <v>4680115884847</v>
      </c>
      <c r="E348" s="584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177</v>
      </c>
      <c r="Y348" s="574">
        <f t="shared" ref="Y348:Y354" si="58">IFERROR(IF(X348="",0,CEILING((X348/$H348),1)*$H348),"")</f>
        <v>180</v>
      </c>
      <c r="Z348" s="36">
        <f>IFERROR(IF(Y348=0,"",ROUNDUP(Y348/H348,0)*0.02175),"")</f>
        <v>0.26100000000000001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182.66400000000002</v>
      </c>
      <c r="BN348" s="64">
        <f t="shared" ref="BN348:BN354" si="60">IFERROR(Y348*I348/H348,"0")</f>
        <v>185.76000000000002</v>
      </c>
      <c r="BO348" s="64">
        <f t="shared" ref="BO348:BO354" si="61">IFERROR(1/J348*(X348/H348),"0")</f>
        <v>0.24583333333333335</v>
      </c>
      <c r="BP348" s="64">
        <f t="shared" ref="BP348:BP354" si="62">IFERROR(1/J348*(Y348/H348),"0")</f>
        <v>0.25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3">
        <v>4680115884854</v>
      </c>
      <c r="E349" s="584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0</v>
      </c>
      <c r="Y349" s="574">
        <f t="shared" si="58"/>
        <v>0</v>
      </c>
      <c r="Z349" s="36" t="str">
        <f>IFERROR(IF(Y349=0,"",ROUNDUP(Y349/H349,0)*0.02175),"")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0</v>
      </c>
      <c r="BN349" s="64">
        <f t="shared" si="60"/>
        <v>0</v>
      </c>
      <c r="BO349" s="64">
        <f t="shared" si="61"/>
        <v>0</v>
      </c>
      <c r="BP349" s="64">
        <f t="shared" si="62"/>
        <v>0</v>
      </c>
    </row>
    <row r="350" spans="1:68" ht="37.5" customHeight="1" x14ac:dyDescent="0.25">
      <c r="A350" s="54" t="s">
        <v>555</v>
      </c>
      <c r="B350" s="54" t="s">
        <v>556</v>
      </c>
      <c r="C350" s="31">
        <v>4301011867</v>
      </c>
      <c r="D350" s="583">
        <v>4680115884830</v>
      </c>
      <c r="E350" s="584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3">
        <v>4607091383997</v>
      </c>
      <c r="E351" s="584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171</v>
      </c>
      <c r="Y351" s="574">
        <f t="shared" si="58"/>
        <v>180</v>
      </c>
      <c r="Z351" s="36">
        <f>IFERROR(IF(Y351=0,"",ROUNDUP(Y351/H351,0)*0.02175),"")</f>
        <v>0.26100000000000001</v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176.47200000000001</v>
      </c>
      <c r="BN351" s="64">
        <f t="shared" si="60"/>
        <v>185.76000000000002</v>
      </c>
      <c r="BO351" s="64">
        <f t="shared" si="61"/>
        <v>0.23749999999999999</v>
      </c>
      <c r="BP351" s="64">
        <f t="shared" si="62"/>
        <v>0.25</v>
      </c>
    </row>
    <row r="352" spans="1:68" ht="27" customHeight="1" x14ac:dyDescent="0.25">
      <c r="A352" s="54" t="s">
        <v>561</v>
      </c>
      <c r="B352" s="54" t="s">
        <v>562</v>
      </c>
      <c r="C352" s="31">
        <v>4301011433</v>
      </c>
      <c r="D352" s="583">
        <v>4680115882638</v>
      </c>
      <c r="E352" s="584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6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564</v>
      </c>
      <c r="B353" s="54" t="s">
        <v>565</v>
      </c>
      <c r="C353" s="31">
        <v>4301011952</v>
      </c>
      <c r="D353" s="583">
        <v>4680115884922</v>
      </c>
      <c r="E353" s="584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customHeight="1" x14ac:dyDescent="0.25">
      <c r="A354" s="54" t="s">
        <v>566</v>
      </c>
      <c r="B354" s="54" t="s">
        <v>567</v>
      </c>
      <c r="C354" s="31">
        <v>4301011868</v>
      </c>
      <c r="D354" s="583">
        <v>4680115884861</v>
      </c>
      <c r="E354" s="584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601"/>
      <c r="B355" s="590"/>
      <c r="C355" s="590"/>
      <c r="D355" s="590"/>
      <c r="E355" s="590"/>
      <c r="F355" s="590"/>
      <c r="G355" s="590"/>
      <c r="H355" s="590"/>
      <c r="I355" s="590"/>
      <c r="J355" s="590"/>
      <c r="K355" s="590"/>
      <c r="L355" s="590"/>
      <c r="M355" s="590"/>
      <c r="N355" s="590"/>
      <c r="O355" s="602"/>
      <c r="P355" s="594" t="s">
        <v>70</v>
      </c>
      <c r="Q355" s="595"/>
      <c r="R355" s="595"/>
      <c r="S355" s="595"/>
      <c r="T355" s="595"/>
      <c r="U355" s="595"/>
      <c r="V355" s="596"/>
      <c r="W355" s="37" t="s">
        <v>71</v>
      </c>
      <c r="X355" s="575">
        <f>IFERROR(X348/H348,"0")+IFERROR(X349/H349,"0")+IFERROR(X350/H350,"0")+IFERROR(X351/H351,"0")+IFERROR(X352/H352,"0")+IFERROR(X353/H353,"0")+IFERROR(X354/H354,"0")</f>
        <v>23.200000000000003</v>
      </c>
      <c r="Y355" s="575">
        <f>IFERROR(Y348/H348,"0")+IFERROR(Y349/H349,"0")+IFERROR(Y350/H350,"0")+IFERROR(Y351/H351,"0")+IFERROR(Y352/H352,"0")+IFERROR(Y353/H353,"0")+IFERROR(Y354/H354,"0")</f>
        <v>24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0.52200000000000002</v>
      </c>
      <c r="AA355" s="576"/>
      <c r="AB355" s="576"/>
      <c r="AC355" s="576"/>
    </row>
    <row r="356" spans="1:68" x14ac:dyDescent="0.2">
      <c r="A356" s="590"/>
      <c r="B356" s="590"/>
      <c r="C356" s="590"/>
      <c r="D356" s="590"/>
      <c r="E356" s="590"/>
      <c r="F356" s="590"/>
      <c r="G356" s="590"/>
      <c r="H356" s="590"/>
      <c r="I356" s="590"/>
      <c r="J356" s="590"/>
      <c r="K356" s="590"/>
      <c r="L356" s="590"/>
      <c r="M356" s="590"/>
      <c r="N356" s="590"/>
      <c r="O356" s="602"/>
      <c r="P356" s="594" t="s">
        <v>70</v>
      </c>
      <c r="Q356" s="595"/>
      <c r="R356" s="595"/>
      <c r="S356" s="595"/>
      <c r="T356" s="595"/>
      <c r="U356" s="595"/>
      <c r="V356" s="596"/>
      <c r="W356" s="37" t="s">
        <v>68</v>
      </c>
      <c r="X356" s="575">
        <f>IFERROR(SUM(X348:X354),"0")</f>
        <v>348</v>
      </c>
      <c r="Y356" s="575">
        <f>IFERROR(SUM(Y348:Y354),"0")</f>
        <v>360</v>
      </c>
      <c r="Z356" s="37"/>
      <c r="AA356" s="576"/>
      <c r="AB356" s="576"/>
      <c r="AC356" s="576"/>
    </row>
    <row r="357" spans="1:68" ht="14.25" customHeight="1" x14ac:dyDescent="0.25">
      <c r="A357" s="589" t="s">
        <v>133</v>
      </c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0"/>
      <c r="P357" s="590"/>
      <c r="Q357" s="590"/>
      <c r="R357" s="590"/>
      <c r="S357" s="590"/>
      <c r="T357" s="590"/>
      <c r="U357" s="590"/>
      <c r="V357" s="590"/>
      <c r="W357" s="590"/>
      <c r="X357" s="590"/>
      <c r="Y357" s="590"/>
      <c r="Z357" s="590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3">
        <v>4607091383980</v>
      </c>
      <c r="E358" s="584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169</v>
      </c>
      <c r="Y358" s="574">
        <f>IFERROR(IF(X358="",0,CEILING((X358/$H358),1)*$H358),"")</f>
        <v>180</v>
      </c>
      <c r="Z358" s="36">
        <f>IFERROR(IF(Y358=0,"",ROUNDUP(Y358/H358,0)*0.02175),"")</f>
        <v>0.26100000000000001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174.40799999999999</v>
      </c>
      <c r="BN358" s="64">
        <f>IFERROR(Y358*I358/H358,"0")</f>
        <v>185.76000000000002</v>
      </c>
      <c r="BO358" s="64">
        <f>IFERROR(1/J358*(X358/H358),"0")</f>
        <v>0.23472222222222222</v>
      </c>
      <c r="BP358" s="64">
        <f>IFERROR(1/J358*(Y358/H358),"0")</f>
        <v>0.25</v>
      </c>
    </row>
    <row r="359" spans="1:68" ht="16.5" customHeight="1" x14ac:dyDescent="0.25">
      <c r="A359" s="54" t="s">
        <v>571</v>
      </c>
      <c r="B359" s="54" t="s">
        <v>572</v>
      </c>
      <c r="C359" s="31">
        <v>4301020179</v>
      </c>
      <c r="D359" s="583">
        <v>4607091384178</v>
      </c>
      <c r="E359" s="584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601"/>
      <c r="B360" s="590"/>
      <c r="C360" s="590"/>
      <c r="D360" s="590"/>
      <c r="E360" s="590"/>
      <c r="F360" s="590"/>
      <c r="G360" s="590"/>
      <c r="H360" s="590"/>
      <c r="I360" s="590"/>
      <c r="J360" s="590"/>
      <c r="K360" s="590"/>
      <c r="L360" s="590"/>
      <c r="M360" s="590"/>
      <c r="N360" s="590"/>
      <c r="O360" s="602"/>
      <c r="P360" s="594" t="s">
        <v>70</v>
      </c>
      <c r="Q360" s="595"/>
      <c r="R360" s="595"/>
      <c r="S360" s="595"/>
      <c r="T360" s="595"/>
      <c r="U360" s="595"/>
      <c r="V360" s="596"/>
      <c r="W360" s="37" t="s">
        <v>71</v>
      </c>
      <c r="X360" s="575">
        <f>IFERROR(X358/H358,"0")+IFERROR(X359/H359,"0")</f>
        <v>11.266666666666667</v>
      </c>
      <c r="Y360" s="575">
        <f>IFERROR(Y358/H358,"0")+IFERROR(Y359/H359,"0")</f>
        <v>12</v>
      </c>
      <c r="Z360" s="575">
        <f>IFERROR(IF(Z358="",0,Z358),"0")+IFERROR(IF(Z359="",0,Z359),"0")</f>
        <v>0.26100000000000001</v>
      </c>
      <c r="AA360" s="576"/>
      <c r="AB360" s="576"/>
      <c r="AC360" s="576"/>
    </row>
    <row r="361" spans="1:68" x14ac:dyDescent="0.2">
      <c r="A361" s="590"/>
      <c r="B361" s="590"/>
      <c r="C361" s="590"/>
      <c r="D361" s="590"/>
      <c r="E361" s="590"/>
      <c r="F361" s="590"/>
      <c r="G361" s="590"/>
      <c r="H361" s="590"/>
      <c r="I361" s="590"/>
      <c r="J361" s="590"/>
      <c r="K361" s="590"/>
      <c r="L361" s="590"/>
      <c r="M361" s="590"/>
      <c r="N361" s="590"/>
      <c r="O361" s="602"/>
      <c r="P361" s="594" t="s">
        <v>70</v>
      </c>
      <c r="Q361" s="595"/>
      <c r="R361" s="595"/>
      <c r="S361" s="595"/>
      <c r="T361" s="595"/>
      <c r="U361" s="595"/>
      <c r="V361" s="596"/>
      <c r="W361" s="37" t="s">
        <v>68</v>
      </c>
      <c r="X361" s="575">
        <f>IFERROR(SUM(X358:X359),"0")</f>
        <v>169</v>
      </c>
      <c r="Y361" s="575">
        <f>IFERROR(SUM(Y358:Y359),"0")</f>
        <v>180</v>
      </c>
      <c r="Z361" s="37"/>
      <c r="AA361" s="576"/>
      <c r="AB361" s="576"/>
      <c r="AC361" s="576"/>
    </row>
    <row r="362" spans="1:68" ht="14.25" customHeight="1" x14ac:dyDescent="0.25">
      <c r="A362" s="589" t="s">
        <v>72</v>
      </c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0"/>
      <c r="P362" s="590"/>
      <c r="Q362" s="590"/>
      <c r="R362" s="590"/>
      <c r="S362" s="590"/>
      <c r="T362" s="590"/>
      <c r="U362" s="590"/>
      <c r="V362" s="590"/>
      <c r="W362" s="590"/>
      <c r="X362" s="590"/>
      <c r="Y362" s="590"/>
      <c r="Z362" s="590"/>
      <c r="AA362" s="569"/>
      <c r="AB362" s="569"/>
      <c r="AC362" s="569"/>
    </row>
    <row r="363" spans="1:68" ht="27" customHeight="1" x14ac:dyDescent="0.25">
      <c r="A363" s="54" t="s">
        <v>573</v>
      </c>
      <c r="B363" s="54" t="s">
        <v>574</v>
      </c>
      <c r="C363" s="31">
        <v>4301051903</v>
      </c>
      <c r="D363" s="583">
        <v>4607091383928</v>
      </c>
      <c r="E363" s="584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576</v>
      </c>
      <c r="B364" s="54" t="s">
        <v>577</v>
      </c>
      <c r="C364" s="31">
        <v>4301051897</v>
      </c>
      <c r="D364" s="583">
        <v>4607091384260</v>
      </c>
      <c r="E364" s="584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601"/>
      <c r="B365" s="590"/>
      <c r="C365" s="590"/>
      <c r="D365" s="590"/>
      <c r="E365" s="590"/>
      <c r="F365" s="590"/>
      <c r="G365" s="590"/>
      <c r="H365" s="590"/>
      <c r="I365" s="590"/>
      <c r="J365" s="590"/>
      <c r="K365" s="590"/>
      <c r="L365" s="590"/>
      <c r="M365" s="590"/>
      <c r="N365" s="590"/>
      <c r="O365" s="602"/>
      <c r="P365" s="594" t="s">
        <v>70</v>
      </c>
      <c r="Q365" s="595"/>
      <c r="R365" s="595"/>
      <c r="S365" s="595"/>
      <c r="T365" s="595"/>
      <c r="U365" s="595"/>
      <c r="V365" s="596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x14ac:dyDescent="0.2">
      <c r="A366" s="590"/>
      <c r="B366" s="590"/>
      <c r="C366" s="590"/>
      <c r="D366" s="590"/>
      <c r="E366" s="590"/>
      <c r="F366" s="590"/>
      <c r="G366" s="590"/>
      <c r="H366" s="590"/>
      <c r="I366" s="590"/>
      <c r="J366" s="590"/>
      <c r="K366" s="590"/>
      <c r="L366" s="590"/>
      <c r="M366" s="590"/>
      <c r="N366" s="590"/>
      <c r="O366" s="602"/>
      <c r="P366" s="594" t="s">
        <v>70</v>
      </c>
      <c r="Q366" s="595"/>
      <c r="R366" s="595"/>
      <c r="S366" s="595"/>
      <c r="T366" s="595"/>
      <c r="U366" s="595"/>
      <c r="V366" s="596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customHeight="1" x14ac:dyDescent="0.25">
      <c r="A367" s="589" t="s">
        <v>168</v>
      </c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0"/>
      <c r="P367" s="590"/>
      <c r="Q367" s="590"/>
      <c r="R367" s="590"/>
      <c r="S367" s="590"/>
      <c r="T367" s="590"/>
      <c r="U367" s="590"/>
      <c r="V367" s="590"/>
      <c r="W367" s="590"/>
      <c r="X367" s="590"/>
      <c r="Y367" s="590"/>
      <c r="Z367" s="590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3">
        <v>4607091384673</v>
      </c>
      <c r="E368" s="584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0</v>
      </c>
      <c r="Y368" s="57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601"/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602"/>
      <c r="P369" s="594" t="s">
        <v>70</v>
      </c>
      <c r="Q369" s="595"/>
      <c r="R369" s="595"/>
      <c r="S369" s="595"/>
      <c r="T369" s="595"/>
      <c r="U369" s="595"/>
      <c r="V369" s="596"/>
      <c r="W369" s="37" t="s">
        <v>71</v>
      </c>
      <c r="X369" s="575">
        <f>IFERROR(X368/H368,"0")</f>
        <v>0</v>
      </c>
      <c r="Y369" s="575">
        <f>IFERROR(Y368/H368,"0")</f>
        <v>0</v>
      </c>
      <c r="Z369" s="575">
        <f>IFERROR(IF(Z368="",0,Z368),"0")</f>
        <v>0</v>
      </c>
      <c r="AA369" s="576"/>
      <c r="AB369" s="576"/>
      <c r="AC369" s="576"/>
    </row>
    <row r="370" spans="1:68" x14ac:dyDescent="0.2">
      <c r="A370" s="590"/>
      <c r="B370" s="590"/>
      <c r="C370" s="590"/>
      <c r="D370" s="590"/>
      <c r="E370" s="590"/>
      <c r="F370" s="590"/>
      <c r="G370" s="590"/>
      <c r="H370" s="590"/>
      <c r="I370" s="590"/>
      <c r="J370" s="590"/>
      <c r="K370" s="590"/>
      <c r="L370" s="590"/>
      <c r="M370" s="590"/>
      <c r="N370" s="590"/>
      <c r="O370" s="602"/>
      <c r="P370" s="594" t="s">
        <v>70</v>
      </c>
      <c r="Q370" s="595"/>
      <c r="R370" s="595"/>
      <c r="S370" s="595"/>
      <c r="T370" s="595"/>
      <c r="U370" s="595"/>
      <c r="V370" s="596"/>
      <c r="W370" s="37" t="s">
        <v>68</v>
      </c>
      <c r="X370" s="575">
        <f>IFERROR(SUM(X368:X368),"0")</f>
        <v>0</v>
      </c>
      <c r="Y370" s="575">
        <f>IFERROR(SUM(Y368:Y368),"0")</f>
        <v>0</v>
      </c>
      <c r="Z370" s="37"/>
      <c r="AA370" s="576"/>
      <c r="AB370" s="576"/>
      <c r="AC370" s="576"/>
    </row>
    <row r="371" spans="1:68" ht="16.5" customHeight="1" x14ac:dyDescent="0.25">
      <c r="A371" s="591" t="s">
        <v>582</v>
      </c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0"/>
      <c r="P371" s="590"/>
      <c r="Q371" s="590"/>
      <c r="R371" s="590"/>
      <c r="S371" s="590"/>
      <c r="T371" s="590"/>
      <c r="U371" s="590"/>
      <c r="V371" s="590"/>
      <c r="W371" s="590"/>
      <c r="X371" s="590"/>
      <c r="Y371" s="590"/>
      <c r="Z371" s="590"/>
      <c r="AA371" s="568"/>
      <c r="AB371" s="568"/>
      <c r="AC371" s="568"/>
    </row>
    <row r="372" spans="1:68" ht="14.25" customHeight="1" x14ac:dyDescent="0.25">
      <c r="A372" s="589" t="s">
        <v>101</v>
      </c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0"/>
      <c r="P372" s="590"/>
      <c r="Q372" s="590"/>
      <c r="R372" s="590"/>
      <c r="S372" s="590"/>
      <c r="T372" s="590"/>
      <c r="U372" s="590"/>
      <c r="V372" s="590"/>
      <c r="W372" s="590"/>
      <c r="X372" s="590"/>
      <c r="Y372" s="590"/>
      <c r="Z372" s="590"/>
      <c r="AA372" s="569"/>
      <c r="AB372" s="569"/>
      <c r="AC372" s="569"/>
    </row>
    <row r="373" spans="1:68" ht="37.5" customHeight="1" x14ac:dyDescent="0.25">
      <c r="A373" s="54" t="s">
        <v>583</v>
      </c>
      <c r="B373" s="54" t="s">
        <v>584</v>
      </c>
      <c r="C373" s="31">
        <v>4301011873</v>
      </c>
      <c r="D373" s="583">
        <v>4680115881907</v>
      </c>
      <c r="E373" s="584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4301011874</v>
      </c>
      <c r="D374" s="583">
        <v>4680115884892</v>
      </c>
      <c r="E374" s="584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589</v>
      </c>
      <c r="B375" s="54" t="s">
        <v>590</v>
      </c>
      <c r="C375" s="31">
        <v>4301011875</v>
      </c>
      <c r="D375" s="583">
        <v>4680115884885</v>
      </c>
      <c r="E375" s="584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4301011871</v>
      </c>
      <c r="D376" s="583">
        <v>4680115884908</v>
      </c>
      <c r="E376" s="584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601"/>
      <c r="B377" s="590"/>
      <c r="C377" s="590"/>
      <c r="D377" s="590"/>
      <c r="E377" s="590"/>
      <c r="F377" s="590"/>
      <c r="G377" s="590"/>
      <c r="H377" s="590"/>
      <c r="I377" s="590"/>
      <c r="J377" s="590"/>
      <c r="K377" s="590"/>
      <c r="L377" s="590"/>
      <c r="M377" s="590"/>
      <c r="N377" s="590"/>
      <c r="O377" s="602"/>
      <c r="P377" s="594" t="s">
        <v>70</v>
      </c>
      <c r="Q377" s="595"/>
      <c r="R377" s="595"/>
      <c r="S377" s="595"/>
      <c r="T377" s="595"/>
      <c r="U377" s="595"/>
      <c r="V377" s="596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x14ac:dyDescent="0.2">
      <c r="A378" s="590"/>
      <c r="B378" s="590"/>
      <c r="C378" s="590"/>
      <c r="D378" s="590"/>
      <c r="E378" s="590"/>
      <c r="F378" s="590"/>
      <c r="G378" s="590"/>
      <c r="H378" s="590"/>
      <c r="I378" s="590"/>
      <c r="J378" s="590"/>
      <c r="K378" s="590"/>
      <c r="L378" s="590"/>
      <c r="M378" s="590"/>
      <c r="N378" s="590"/>
      <c r="O378" s="602"/>
      <c r="P378" s="594" t="s">
        <v>70</v>
      </c>
      <c r="Q378" s="595"/>
      <c r="R378" s="595"/>
      <c r="S378" s="595"/>
      <c r="T378" s="595"/>
      <c r="U378" s="595"/>
      <c r="V378" s="596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customHeight="1" x14ac:dyDescent="0.25">
      <c r="A379" s="589" t="s">
        <v>62</v>
      </c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0"/>
      <c r="P379" s="590"/>
      <c r="Q379" s="590"/>
      <c r="R379" s="590"/>
      <c r="S379" s="590"/>
      <c r="T379" s="590"/>
      <c r="U379" s="590"/>
      <c r="V379" s="590"/>
      <c r="W379" s="590"/>
      <c r="X379" s="590"/>
      <c r="Y379" s="590"/>
      <c r="Z379" s="590"/>
      <c r="AA379" s="569"/>
      <c r="AB379" s="569"/>
      <c r="AC379" s="569"/>
    </row>
    <row r="380" spans="1:68" ht="27" customHeight="1" x14ac:dyDescent="0.25">
      <c r="A380" s="54" t="s">
        <v>593</v>
      </c>
      <c r="B380" s="54" t="s">
        <v>594</v>
      </c>
      <c r="C380" s="31">
        <v>4301031303</v>
      </c>
      <c r="D380" s="583">
        <v>4607091384802</v>
      </c>
      <c r="E380" s="584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6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01"/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602"/>
      <c r="P381" s="594" t="s">
        <v>70</v>
      </c>
      <c r="Q381" s="595"/>
      <c r="R381" s="595"/>
      <c r="S381" s="595"/>
      <c r="T381" s="595"/>
      <c r="U381" s="595"/>
      <c r="V381" s="596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x14ac:dyDescent="0.2">
      <c r="A382" s="590"/>
      <c r="B382" s="590"/>
      <c r="C382" s="590"/>
      <c r="D382" s="590"/>
      <c r="E382" s="590"/>
      <c r="F382" s="590"/>
      <c r="G382" s="590"/>
      <c r="H382" s="590"/>
      <c r="I382" s="590"/>
      <c r="J382" s="590"/>
      <c r="K382" s="590"/>
      <c r="L382" s="590"/>
      <c r="M382" s="590"/>
      <c r="N382" s="590"/>
      <c r="O382" s="602"/>
      <c r="P382" s="594" t="s">
        <v>70</v>
      </c>
      <c r="Q382" s="595"/>
      <c r="R382" s="595"/>
      <c r="S382" s="595"/>
      <c r="T382" s="595"/>
      <c r="U382" s="595"/>
      <c r="V382" s="596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customHeight="1" x14ac:dyDescent="0.25">
      <c r="A383" s="589" t="s">
        <v>72</v>
      </c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0"/>
      <c r="P383" s="590"/>
      <c r="Q383" s="590"/>
      <c r="R383" s="590"/>
      <c r="S383" s="590"/>
      <c r="T383" s="590"/>
      <c r="U383" s="590"/>
      <c r="V383" s="590"/>
      <c r="W383" s="590"/>
      <c r="X383" s="590"/>
      <c r="Y383" s="590"/>
      <c r="Z383" s="590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3">
        <v>4607091384246</v>
      </c>
      <c r="E384" s="584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0</v>
      </c>
      <c r="Y384" s="574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599</v>
      </c>
      <c r="B385" s="54" t="s">
        <v>600</v>
      </c>
      <c r="C385" s="31">
        <v>4301051660</v>
      </c>
      <c r="D385" s="583">
        <v>4607091384253</v>
      </c>
      <c r="E385" s="584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601"/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602"/>
      <c r="P386" s="594" t="s">
        <v>70</v>
      </c>
      <c r="Q386" s="595"/>
      <c r="R386" s="595"/>
      <c r="S386" s="595"/>
      <c r="T386" s="595"/>
      <c r="U386" s="595"/>
      <c r="V386" s="596"/>
      <c r="W386" s="37" t="s">
        <v>71</v>
      </c>
      <c r="X386" s="575">
        <f>IFERROR(X384/H384,"0")+IFERROR(X385/H385,"0")</f>
        <v>0</v>
      </c>
      <c r="Y386" s="575">
        <f>IFERROR(Y384/H384,"0")+IFERROR(Y385/H385,"0")</f>
        <v>0</v>
      </c>
      <c r="Z386" s="575">
        <f>IFERROR(IF(Z384="",0,Z384),"0")+IFERROR(IF(Z385="",0,Z385),"0")</f>
        <v>0</v>
      </c>
      <c r="AA386" s="576"/>
      <c r="AB386" s="576"/>
      <c r="AC386" s="576"/>
    </row>
    <row r="387" spans="1:68" x14ac:dyDescent="0.2">
      <c r="A387" s="590"/>
      <c r="B387" s="590"/>
      <c r="C387" s="590"/>
      <c r="D387" s="590"/>
      <c r="E387" s="590"/>
      <c r="F387" s="590"/>
      <c r="G387" s="590"/>
      <c r="H387" s="590"/>
      <c r="I387" s="590"/>
      <c r="J387" s="590"/>
      <c r="K387" s="590"/>
      <c r="L387" s="590"/>
      <c r="M387" s="590"/>
      <c r="N387" s="590"/>
      <c r="O387" s="602"/>
      <c r="P387" s="594" t="s">
        <v>70</v>
      </c>
      <c r="Q387" s="595"/>
      <c r="R387" s="595"/>
      <c r="S387" s="595"/>
      <c r="T387" s="595"/>
      <c r="U387" s="595"/>
      <c r="V387" s="596"/>
      <c r="W387" s="37" t="s">
        <v>68</v>
      </c>
      <c r="X387" s="575">
        <f>IFERROR(SUM(X384:X385),"0")</f>
        <v>0</v>
      </c>
      <c r="Y387" s="575">
        <f>IFERROR(SUM(Y384:Y385),"0")</f>
        <v>0</v>
      </c>
      <c r="Z387" s="37"/>
      <c r="AA387" s="576"/>
      <c r="AB387" s="576"/>
      <c r="AC387" s="576"/>
    </row>
    <row r="388" spans="1:68" ht="14.25" customHeight="1" x14ac:dyDescent="0.25">
      <c r="A388" s="589" t="s">
        <v>168</v>
      </c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0"/>
      <c r="P388" s="590"/>
      <c r="Q388" s="590"/>
      <c r="R388" s="590"/>
      <c r="S388" s="590"/>
      <c r="T388" s="590"/>
      <c r="U388" s="590"/>
      <c r="V388" s="590"/>
      <c r="W388" s="590"/>
      <c r="X388" s="590"/>
      <c r="Y388" s="590"/>
      <c r="Z388" s="590"/>
      <c r="AA388" s="569"/>
      <c r="AB388" s="569"/>
      <c r="AC388" s="569"/>
    </row>
    <row r="389" spans="1:68" ht="27" customHeight="1" x14ac:dyDescent="0.25">
      <c r="A389" s="54" t="s">
        <v>601</v>
      </c>
      <c r="B389" s="54" t="s">
        <v>602</v>
      </c>
      <c r="C389" s="31">
        <v>4301060441</v>
      </c>
      <c r="D389" s="583">
        <v>4607091389357</v>
      </c>
      <c r="E389" s="584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01"/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602"/>
      <c r="P390" s="594" t="s">
        <v>70</v>
      </c>
      <c r="Q390" s="595"/>
      <c r="R390" s="595"/>
      <c r="S390" s="595"/>
      <c r="T390" s="595"/>
      <c r="U390" s="595"/>
      <c r="V390" s="596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x14ac:dyDescent="0.2">
      <c r="A391" s="590"/>
      <c r="B391" s="590"/>
      <c r="C391" s="590"/>
      <c r="D391" s="590"/>
      <c r="E391" s="590"/>
      <c r="F391" s="590"/>
      <c r="G391" s="590"/>
      <c r="H391" s="590"/>
      <c r="I391" s="590"/>
      <c r="J391" s="590"/>
      <c r="K391" s="590"/>
      <c r="L391" s="590"/>
      <c r="M391" s="590"/>
      <c r="N391" s="590"/>
      <c r="O391" s="602"/>
      <c r="P391" s="594" t="s">
        <v>70</v>
      </c>
      <c r="Q391" s="595"/>
      <c r="R391" s="595"/>
      <c r="S391" s="595"/>
      <c r="T391" s="595"/>
      <c r="U391" s="595"/>
      <c r="V391" s="596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customHeight="1" x14ac:dyDescent="0.2">
      <c r="A392" s="657" t="s">
        <v>604</v>
      </c>
      <c r="B392" s="658"/>
      <c r="C392" s="658"/>
      <c r="D392" s="658"/>
      <c r="E392" s="658"/>
      <c r="F392" s="658"/>
      <c r="G392" s="658"/>
      <c r="H392" s="658"/>
      <c r="I392" s="658"/>
      <c r="J392" s="658"/>
      <c r="K392" s="658"/>
      <c r="L392" s="658"/>
      <c r="M392" s="658"/>
      <c r="N392" s="658"/>
      <c r="O392" s="658"/>
      <c r="P392" s="658"/>
      <c r="Q392" s="658"/>
      <c r="R392" s="658"/>
      <c r="S392" s="658"/>
      <c r="T392" s="658"/>
      <c r="U392" s="658"/>
      <c r="V392" s="658"/>
      <c r="W392" s="658"/>
      <c r="X392" s="658"/>
      <c r="Y392" s="658"/>
      <c r="Z392" s="658"/>
      <c r="AA392" s="48"/>
      <c r="AB392" s="48"/>
      <c r="AC392" s="48"/>
    </row>
    <row r="393" spans="1:68" ht="16.5" customHeight="1" x14ac:dyDescent="0.25">
      <c r="A393" s="591" t="s">
        <v>605</v>
      </c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0"/>
      <c r="P393" s="590"/>
      <c r="Q393" s="590"/>
      <c r="R393" s="590"/>
      <c r="S393" s="590"/>
      <c r="T393" s="590"/>
      <c r="U393" s="590"/>
      <c r="V393" s="590"/>
      <c r="W393" s="590"/>
      <c r="X393" s="590"/>
      <c r="Y393" s="590"/>
      <c r="Z393" s="590"/>
      <c r="AA393" s="568"/>
      <c r="AB393" s="568"/>
      <c r="AC393" s="568"/>
    </row>
    <row r="394" spans="1:68" ht="14.25" customHeight="1" x14ac:dyDescent="0.25">
      <c r="A394" s="589" t="s">
        <v>62</v>
      </c>
      <c r="B394" s="590"/>
      <c r="C394" s="590"/>
      <c r="D394" s="590"/>
      <c r="E394" s="590"/>
      <c r="F394" s="590"/>
      <c r="G394" s="590"/>
      <c r="H394" s="590"/>
      <c r="I394" s="590"/>
      <c r="J394" s="590"/>
      <c r="K394" s="590"/>
      <c r="L394" s="590"/>
      <c r="M394" s="590"/>
      <c r="N394" s="590"/>
      <c r="O394" s="590"/>
      <c r="P394" s="590"/>
      <c r="Q394" s="590"/>
      <c r="R394" s="590"/>
      <c r="S394" s="590"/>
      <c r="T394" s="590"/>
      <c r="U394" s="590"/>
      <c r="V394" s="590"/>
      <c r="W394" s="590"/>
      <c r="X394" s="590"/>
      <c r="Y394" s="590"/>
      <c r="Z394" s="590"/>
      <c r="AA394" s="569"/>
      <c r="AB394" s="569"/>
      <c r="AC394" s="569"/>
    </row>
    <row r="395" spans="1:68" ht="27" customHeight="1" x14ac:dyDescent="0.25">
      <c r="A395" s="54" t="s">
        <v>606</v>
      </c>
      <c r="B395" s="54" t="s">
        <v>607</v>
      </c>
      <c r="C395" s="31">
        <v>4301031405</v>
      </c>
      <c r="D395" s="583">
        <v>4680115886100</v>
      </c>
      <c r="E395" s="584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78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customHeight="1" x14ac:dyDescent="0.25">
      <c r="A396" s="54" t="s">
        <v>609</v>
      </c>
      <c r="B396" s="54" t="s">
        <v>610</v>
      </c>
      <c r="C396" s="31">
        <v>4301031382</v>
      </c>
      <c r="D396" s="583">
        <v>4680115886117</v>
      </c>
      <c r="E396" s="584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609</v>
      </c>
      <c r="B397" s="54" t="s">
        <v>612</v>
      </c>
      <c r="C397" s="31">
        <v>4301031406</v>
      </c>
      <c r="D397" s="583">
        <v>4680115886117</v>
      </c>
      <c r="E397" s="584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4301031402</v>
      </c>
      <c r="D398" s="583">
        <v>4680115886124</v>
      </c>
      <c r="E398" s="584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616</v>
      </c>
      <c r="B399" s="54" t="s">
        <v>617</v>
      </c>
      <c r="C399" s="31">
        <v>4301031366</v>
      </c>
      <c r="D399" s="583">
        <v>4680115883147</v>
      </c>
      <c r="E399" s="584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4301031362</v>
      </c>
      <c r="D400" s="583">
        <v>4607091384338</v>
      </c>
      <c r="E400" s="584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customHeight="1" x14ac:dyDescent="0.25">
      <c r="A401" s="54" t="s">
        <v>620</v>
      </c>
      <c r="B401" s="54" t="s">
        <v>621</v>
      </c>
      <c r="C401" s="31">
        <v>4301031361</v>
      </c>
      <c r="D401" s="583">
        <v>4607091389524</v>
      </c>
      <c r="E401" s="584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623</v>
      </c>
      <c r="B402" s="54" t="s">
        <v>624</v>
      </c>
      <c r="C402" s="31">
        <v>4301031364</v>
      </c>
      <c r="D402" s="583">
        <v>4680115883161</v>
      </c>
      <c r="E402" s="584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customHeight="1" x14ac:dyDescent="0.25">
      <c r="A403" s="54" t="s">
        <v>626</v>
      </c>
      <c r="B403" s="54" t="s">
        <v>627</v>
      </c>
      <c r="C403" s="31">
        <v>4301031358</v>
      </c>
      <c r="D403" s="583">
        <v>4607091389531</v>
      </c>
      <c r="E403" s="584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customHeight="1" x14ac:dyDescent="0.25">
      <c r="A404" s="54" t="s">
        <v>629</v>
      </c>
      <c r="B404" s="54" t="s">
        <v>630</v>
      </c>
      <c r="C404" s="31">
        <v>4301031360</v>
      </c>
      <c r="D404" s="583">
        <v>4607091384345</v>
      </c>
      <c r="E404" s="584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601"/>
      <c r="B405" s="590"/>
      <c r="C405" s="590"/>
      <c r="D405" s="590"/>
      <c r="E405" s="590"/>
      <c r="F405" s="590"/>
      <c r="G405" s="590"/>
      <c r="H405" s="590"/>
      <c r="I405" s="590"/>
      <c r="J405" s="590"/>
      <c r="K405" s="590"/>
      <c r="L405" s="590"/>
      <c r="M405" s="590"/>
      <c r="N405" s="590"/>
      <c r="O405" s="602"/>
      <c r="P405" s="594" t="s">
        <v>70</v>
      </c>
      <c r="Q405" s="595"/>
      <c r="R405" s="595"/>
      <c r="S405" s="595"/>
      <c r="T405" s="595"/>
      <c r="U405" s="595"/>
      <c r="V405" s="596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x14ac:dyDescent="0.2">
      <c r="A406" s="590"/>
      <c r="B406" s="590"/>
      <c r="C406" s="590"/>
      <c r="D406" s="590"/>
      <c r="E406" s="590"/>
      <c r="F406" s="590"/>
      <c r="G406" s="590"/>
      <c r="H406" s="590"/>
      <c r="I406" s="590"/>
      <c r="J406" s="590"/>
      <c r="K406" s="590"/>
      <c r="L406" s="590"/>
      <c r="M406" s="590"/>
      <c r="N406" s="590"/>
      <c r="O406" s="602"/>
      <c r="P406" s="594" t="s">
        <v>70</v>
      </c>
      <c r="Q406" s="595"/>
      <c r="R406" s="595"/>
      <c r="S406" s="595"/>
      <c r="T406" s="595"/>
      <c r="U406" s="595"/>
      <c r="V406" s="596"/>
      <c r="W406" s="37" t="s">
        <v>68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customHeight="1" x14ac:dyDescent="0.25">
      <c r="A407" s="589" t="s">
        <v>72</v>
      </c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0"/>
      <c r="P407" s="590"/>
      <c r="Q407" s="590"/>
      <c r="R407" s="590"/>
      <c r="S407" s="590"/>
      <c r="T407" s="590"/>
      <c r="U407" s="590"/>
      <c r="V407" s="590"/>
      <c r="W407" s="590"/>
      <c r="X407" s="590"/>
      <c r="Y407" s="590"/>
      <c r="Z407" s="590"/>
      <c r="AA407" s="569"/>
      <c r="AB407" s="569"/>
      <c r="AC407" s="569"/>
    </row>
    <row r="408" spans="1:68" ht="27" customHeight="1" x14ac:dyDescent="0.25">
      <c r="A408" s="54" t="s">
        <v>631</v>
      </c>
      <c r="B408" s="54" t="s">
        <v>632</v>
      </c>
      <c r="C408" s="31">
        <v>4301051284</v>
      </c>
      <c r="D408" s="583">
        <v>4607091384352</v>
      </c>
      <c r="E408" s="584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634</v>
      </c>
      <c r="B409" s="54" t="s">
        <v>635</v>
      </c>
      <c r="C409" s="31">
        <v>4301051431</v>
      </c>
      <c r="D409" s="583">
        <v>4607091389654</v>
      </c>
      <c r="E409" s="584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601"/>
      <c r="B410" s="590"/>
      <c r="C410" s="590"/>
      <c r="D410" s="590"/>
      <c r="E410" s="590"/>
      <c r="F410" s="590"/>
      <c r="G410" s="590"/>
      <c r="H410" s="590"/>
      <c r="I410" s="590"/>
      <c r="J410" s="590"/>
      <c r="K410" s="590"/>
      <c r="L410" s="590"/>
      <c r="M410" s="590"/>
      <c r="N410" s="590"/>
      <c r="O410" s="602"/>
      <c r="P410" s="594" t="s">
        <v>70</v>
      </c>
      <c r="Q410" s="595"/>
      <c r="R410" s="595"/>
      <c r="S410" s="595"/>
      <c r="T410" s="595"/>
      <c r="U410" s="595"/>
      <c r="V410" s="596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x14ac:dyDescent="0.2">
      <c r="A411" s="590"/>
      <c r="B411" s="590"/>
      <c r="C411" s="590"/>
      <c r="D411" s="590"/>
      <c r="E411" s="590"/>
      <c r="F411" s="590"/>
      <c r="G411" s="590"/>
      <c r="H411" s="590"/>
      <c r="I411" s="590"/>
      <c r="J411" s="590"/>
      <c r="K411" s="590"/>
      <c r="L411" s="590"/>
      <c r="M411" s="590"/>
      <c r="N411" s="590"/>
      <c r="O411" s="602"/>
      <c r="P411" s="594" t="s">
        <v>70</v>
      </c>
      <c r="Q411" s="595"/>
      <c r="R411" s="595"/>
      <c r="S411" s="595"/>
      <c r="T411" s="595"/>
      <c r="U411" s="595"/>
      <c r="V411" s="596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customHeight="1" x14ac:dyDescent="0.25">
      <c r="A412" s="591" t="s">
        <v>637</v>
      </c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0"/>
      <c r="P412" s="590"/>
      <c r="Q412" s="590"/>
      <c r="R412" s="590"/>
      <c r="S412" s="590"/>
      <c r="T412" s="590"/>
      <c r="U412" s="590"/>
      <c r="V412" s="590"/>
      <c r="W412" s="590"/>
      <c r="X412" s="590"/>
      <c r="Y412" s="590"/>
      <c r="Z412" s="590"/>
      <c r="AA412" s="568"/>
      <c r="AB412" s="568"/>
      <c r="AC412" s="568"/>
    </row>
    <row r="413" spans="1:68" ht="14.25" customHeight="1" x14ac:dyDescent="0.25">
      <c r="A413" s="589" t="s">
        <v>133</v>
      </c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0"/>
      <c r="P413" s="590"/>
      <c r="Q413" s="590"/>
      <c r="R413" s="590"/>
      <c r="S413" s="590"/>
      <c r="T413" s="590"/>
      <c r="U413" s="590"/>
      <c r="V413" s="590"/>
      <c r="W413" s="590"/>
      <c r="X413" s="590"/>
      <c r="Y413" s="590"/>
      <c r="Z413" s="590"/>
      <c r="AA413" s="569"/>
      <c r="AB413" s="569"/>
      <c r="AC413" s="569"/>
    </row>
    <row r="414" spans="1:68" ht="27" customHeight="1" x14ac:dyDescent="0.25">
      <c r="A414" s="54" t="s">
        <v>638</v>
      </c>
      <c r="B414" s="54" t="s">
        <v>639</v>
      </c>
      <c r="C414" s="31">
        <v>4301020319</v>
      </c>
      <c r="D414" s="583">
        <v>4680115885240</v>
      </c>
      <c r="E414" s="584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69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4301020315</v>
      </c>
      <c r="D415" s="583">
        <v>4607091389364</v>
      </c>
      <c r="E415" s="584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601"/>
      <c r="B416" s="590"/>
      <c r="C416" s="590"/>
      <c r="D416" s="590"/>
      <c r="E416" s="590"/>
      <c r="F416" s="590"/>
      <c r="G416" s="590"/>
      <c r="H416" s="590"/>
      <c r="I416" s="590"/>
      <c r="J416" s="590"/>
      <c r="K416" s="590"/>
      <c r="L416" s="590"/>
      <c r="M416" s="590"/>
      <c r="N416" s="590"/>
      <c r="O416" s="602"/>
      <c r="P416" s="594" t="s">
        <v>70</v>
      </c>
      <c r="Q416" s="595"/>
      <c r="R416" s="595"/>
      <c r="S416" s="595"/>
      <c r="T416" s="595"/>
      <c r="U416" s="595"/>
      <c r="V416" s="596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x14ac:dyDescent="0.2">
      <c r="A417" s="590"/>
      <c r="B417" s="590"/>
      <c r="C417" s="590"/>
      <c r="D417" s="590"/>
      <c r="E417" s="590"/>
      <c r="F417" s="590"/>
      <c r="G417" s="590"/>
      <c r="H417" s="590"/>
      <c r="I417" s="590"/>
      <c r="J417" s="590"/>
      <c r="K417" s="590"/>
      <c r="L417" s="590"/>
      <c r="M417" s="590"/>
      <c r="N417" s="590"/>
      <c r="O417" s="602"/>
      <c r="P417" s="594" t="s">
        <v>70</v>
      </c>
      <c r="Q417" s="595"/>
      <c r="R417" s="595"/>
      <c r="S417" s="595"/>
      <c r="T417" s="595"/>
      <c r="U417" s="595"/>
      <c r="V417" s="596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customHeight="1" x14ac:dyDescent="0.25">
      <c r="A418" s="589" t="s">
        <v>62</v>
      </c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0"/>
      <c r="P418" s="590"/>
      <c r="Q418" s="590"/>
      <c r="R418" s="590"/>
      <c r="S418" s="590"/>
      <c r="T418" s="590"/>
      <c r="U418" s="590"/>
      <c r="V418" s="590"/>
      <c r="W418" s="590"/>
      <c r="X418" s="590"/>
      <c r="Y418" s="590"/>
      <c r="Z418" s="590"/>
      <c r="AA418" s="569"/>
      <c r="AB418" s="569"/>
      <c r="AC418" s="569"/>
    </row>
    <row r="419" spans="1:68" ht="27" customHeight="1" x14ac:dyDescent="0.25">
      <c r="A419" s="54" t="s">
        <v>645</v>
      </c>
      <c r="B419" s="54" t="s">
        <v>646</v>
      </c>
      <c r="C419" s="31">
        <v>4301031403</v>
      </c>
      <c r="D419" s="583">
        <v>4680115886094</v>
      </c>
      <c r="E419" s="584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customHeight="1" x14ac:dyDescent="0.25">
      <c r="A420" s="54" t="s">
        <v>648</v>
      </c>
      <c r="B420" s="54" t="s">
        <v>649</v>
      </c>
      <c r="C420" s="31">
        <v>4301031363</v>
      </c>
      <c r="D420" s="583">
        <v>4607091389425</v>
      </c>
      <c r="E420" s="584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651</v>
      </c>
      <c r="B421" s="54" t="s">
        <v>652</v>
      </c>
      <c r="C421" s="31">
        <v>4301031373</v>
      </c>
      <c r="D421" s="583">
        <v>4680115880771</v>
      </c>
      <c r="E421" s="584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8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654</v>
      </c>
      <c r="B422" s="54" t="s">
        <v>655</v>
      </c>
      <c r="C422" s="31">
        <v>4301031359</v>
      </c>
      <c r="D422" s="583">
        <v>4607091389500</v>
      </c>
      <c r="E422" s="584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601"/>
      <c r="B423" s="590"/>
      <c r="C423" s="590"/>
      <c r="D423" s="590"/>
      <c r="E423" s="590"/>
      <c r="F423" s="590"/>
      <c r="G423" s="590"/>
      <c r="H423" s="590"/>
      <c r="I423" s="590"/>
      <c r="J423" s="590"/>
      <c r="K423" s="590"/>
      <c r="L423" s="590"/>
      <c r="M423" s="590"/>
      <c r="N423" s="590"/>
      <c r="O423" s="602"/>
      <c r="P423" s="594" t="s">
        <v>70</v>
      </c>
      <c r="Q423" s="595"/>
      <c r="R423" s="595"/>
      <c r="S423" s="595"/>
      <c r="T423" s="595"/>
      <c r="U423" s="595"/>
      <c r="V423" s="596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x14ac:dyDescent="0.2">
      <c r="A424" s="590"/>
      <c r="B424" s="590"/>
      <c r="C424" s="590"/>
      <c r="D424" s="590"/>
      <c r="E424" s="590"/>
      <c r="F424" s="590"/>
      <c r="G424" s="590"/>
      <c r="H424" s="590"/>
      <c r="I424" s="590"/>
      <c r="J424" s="590"/>
      <c r="K424" s="590"/>
      <c r="L424" s="590"/>
      <c r="M424" s="590"/>
      <c r="N424" s="590"/>
      <c r="O424" s="602"/>
      <c r="P424" s="594" t="s">
        <v>70</v>
      </c>
      <c r="Q424" s="595"/>
      <c r="R424" s="595"/>
      <c r="S424" s="595"/>
      <c r="T424" s="595"/>
      <c r="U424" s="595"/>
      <c r="V424" s="596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customHeight="1" x14ac:dyDescent="0.25">
      <c r="A425" s="591" t="s">
        <v>656</v>
      </c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0"/>
      <c r="P425" s="590"/>
      <c r="Q425" s="590"/>
      <c r="R425" s="590"/>
      <c r="S425" s="590"/>
      <c r="T425" s="590"/>
      <c r="U425" s="590"/>
      <c r="V425" s="590"/>
      <c r="W425" s="590"/>
      <c r="X425" s="590"/>
      <c r="Y425" s="590"/>
      <c r="Z425" s="590"/>
      <c r="AA425" s="568"/>
      <c r="AB425" s="568"/>
      <c r="AC425" s="568"/>
    </row>
    <row r="426" spans="1:68" ht="14.25" customHeight="1" x14ac:dyDescent="0.25">
      <c r="A426" s="589" t="s">
        <v>62</v>
      </c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0"/>
      <c r="P426" s="590"/>
      <c r="Q426" s="590"/>
      <c r="R426" s="590"/>
      <c r="S426" s="590"/>
      <c r="T426" s="590"/>
      <c r="U426" s="590"/>
      <c r="V426" s="590"/>
      <c r="W426" s="590"/>
      <c r="X426" s="590"/>
      <c r="Y426" s="590"/>
      <c r="Z426" s="590"/>
      <c r="AA426" s="569"/>
      <c r="AB426" s="569"/>
      <c r="AC426" s="569"/>
    </row>
    <row r="427" spans="1:68" ht="27" customHeight="1" x14ac:dyDescent="0.25">
      <c r="A427" s="54" t="s">
        <v>657</v>
      </c>
      <c r="B427" s="54" t="s">
        <v>658</v>
      </c>
      <c r="C427" s="31">
        <v>4301031347</v>
      </c>
      <c r="D427" s="583">
        <v>4680115885110</v>
      </c>
      <c r="E427" s="584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74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01"/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602"/>
      <c r="P428" s="594" t="s">
        <v>70</v>
      </c>
      <c r="Q428" s="595"/>
      <c r="R428" s="595"/>
      <c r="S428" s="595"/>
      <c r="T428" s="595"/>
      <c r="U428" s="595"/>
      <c r="V428" s="596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x14ac:dyDescent="0.2">
      <c r="A429" s="590"/>
      <c r="B429" s="590"/>
      <c r="C429" s="590"/>
      <c r="D429" s="590"/>
      <c r="E429" s="590"/>
      <c r="F429" s="590"/>
      <c r="G429" s="590"/>
      <c r="H429" s="590"/>
      <c r="I429" s="590"/>
      <c r="J429" s="590"/>
      <c r="K429" s="590"/>
      <c r="L429" s="590"/>
      <c r="M429" s="590"/>
      <c r="N429" s="590"/>
      <c r="O429" s="602"/>
      <c r="P429" s="594" t="s">
        <v>70</v>
      </c>
      <c r="Q429" s="595"/>
      <c r="R429" s="595"/>
      <c r="S429" s="595"/>
      <c r="T429" s="595"/>
      <c r="U429" s="595"/>
      <c r="V429" s="596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customHeight="1" x14ac:dyDescent="0.25">
      <c r="A430" s="591" t="s">
        <v>660</v>
      </c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0"/>
      <c r="P430" s="590"/>
      <c r="Q430" s="590"/>
      <c r="R430" s="590"/>
      <c r="S430" s="590"/>
      <c r="T430" s="590"/>
      <c r="U430" s="590"/>
      <c r="V430" s="590"/>
      <c r="W430" s="590"/>
      <c r="X430" s="590"/>
      <c r="Y430" s="590"/>
      <c r="Z430" s="590"/>
      <c r="AA430" s="568"/>
      <c r="AB430" s="568"/>
      <c r="AC430" s="568"/>
    </row>
    <row r="431" spans="1:68" ht="14.25" customHeight="1" x14ac:dyDescent="0.25">
      <c r="A431" s="589" t="s">
        <v>62</v>
      </c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0"/>
      <c r="P431" s="590"/>
      <c r="Q431" s="590"/>
      <c r="R431" s="590"/>
      <c r="S431" s="590"/>
      <c r="T431" s="590"/>
      <c r="U431" s="590"/>
      <c r="V431" s="590"/>
      <c r="W431" s="590"/>
      <c r="X431" s="590"/>
      <c r="Y431" s="590"/>
      <c r="Z431" s="590"/>
      <c r="AA431" s="569"/>
      <c r="AB431" s="569"/>
      <c r="AC431" s="569"/>
    </row>
    <row r="432" spans="1:68" ht="27" customHeight="1" x14ac:dyDescent="0.25">
      <c r="A432" s="54" t="s">
        <v>661</v>
      </c>
      <c r="B432" s="54" t="s">
        <v>662</v>
      </c>
      <c r="C432" s="31">
        <v>4301031261</v>
      </c>
      <c r="D432" s="583">
        <v>4680115885103</v>
      </c>
      <c r="E432" s="584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601"/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602"/>
      <c r="P433" s="594" t="s">
        <v>70</v>
      </c>
      <c r="Q433" s="595"/>
      <c r="R433" s="595"/>
      <c r="S433" s="595"/>
      <c r="T433" s="595"/>
      <c r="U433" s="595"/>
      <c r="V433" s="596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x14ac:dyDescent="0.2">
      <c r="A434" s="590"/>
      <c r="B434" s="590"/>
      <c r="C434" s="590"/>
      <c r="D434" s="590"/>
      <c r="E434" s="590"/>
      <c r="F434" s="590"/>
      <c r="G434" s="590"/>
      <c r="H434" s="590"/>
      <c r="I434" s="590"/>
      <c r="J434" s="590"/>
      <c r="K434" s="590"/>
      <c r="L434" s="590"/>
      <c r="M434" s="590"/>
      <c r="N434" s="590"/>
      <c r="O434" s="602"/>
      <c r="P434" s="594" t="s">
        <v>70</v>
      </c>
      <c r="Q434" s="595"/>
      <c r="R434" s="595"/>
      <c r="S434" s="595"/>
      <c r="T434" s="595"/>
      <c r="U434" s="595"/>
      <c r="V434" s="596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customHeight="1" x14ac:dyDescent="0.2">
      <c r="A435" s="657" t="s">
        <v>664</v>
      </c>
      <c r="B435" s="658"/>
      <c r="C435" s="658"/>
      <c r="D435" s="658"/>
      <c r="E435" s="658"/>
      <c r="F435" s="658"/>
      <c r="G435" s="658"/>
      <c r="H435" s="658"/>
      <c r="I435" s="658"/>
      <c r="J435" s="658"/>
      <c r="K435" s="658"/>
      <c r="L435" s="658"/>
      <c r="M435" s="658"/>
      <c r="N435" s="658"/>
      <c r="O435" s="658"/>
      <c r="P435" s="658"/>
      <c r="Q435" s="658"/>
      <c r="R435" s="658"/>
      <c r="S435" s="658"/>
      <c r="T435" s="658"/>
      <c r="U435" s="658"/>
      <c r="V435" s="658"/>
      <c r="W435" s="658"/>
      <c r="X435" s="658"/>
      <c r="Y435" s="658"/>
      <c r="Z435" s="658"/>
      <c r="AA435" s="48"/>
      <c r="AB435" s="48"/>
      <c r="AC435" s="48"/>
    </row>
    <row r="436" spans="1:68" ht="16.5" customHeight="1" x14ac:dyDescent="0.25">
      <c r="A436" s="591" t="s">
        <v>664</v>
      </c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0"/>
      <c r="P436" s="590"/>
      <c r="Q436" s="590"/>
      <c r="R436" s="590"/>
      <c r="S436" s="590"/>
      <c r="T436" s="590"/>
      <c r="U436" s="590"/>
      <c r="V436" s="590"/>
      <c r="W436" s="590"/>
      <c r="X436" s="590"/>
      <c r="Y436" s="590"/>
      <c r="Z436" s="590"/>
      <c r="AA436" s="568"/>
      <c r="AB436" s="568"/>
      <c r="AC436" s="568"/>
    </row>
    <row r="437" spans="1:68" ht="14.25" customHeight="1" x14ac:dyDescent="0.25">
      <c r="A437" s="589" t="s">
        <v>101</v>
      </c>
      <c r="B437" s="590"/>
      <c r="C437" s="590"/>
      <c r="D437" s="590"/>
      <c r="E437" s="590"/>
      <c r="F437" s="590"/>
      <c r="G437" s="590"/>
      <c r="H437" s="590"/>
      <c r="I437" s="590"/>
      <c r="J437" s="590"/>
      <c r="K437" s="590"/>
      <c r="L437" s="590"/>
      <c r="M437" s="590"/>
      <c r="N437" s="590"/>
      <c r="O437" s="590"/>
      <c r="P437" s="590"/>
      <c r="Q437" s="590"/>
      <c r="R437" s="590"/>
      <c r="S437" s="590"/>
      <c r="T437" s="590"/>
      <c r="U437" s="590"/>
      <c r="V437" s="590"/>
      <c r="W437" s="590"/>
      <c r="X437" s="590"/>
      <c r="Y437" s="590"/>
      <c r="Z437" s="590"/>
      <c r="AA437" s="569"/>
      <c r="AB437" s="569"/>
      <c r="AC437" s="569"/>
    </row>
    <row r="438" spans="1:68" ht="27" customHeight="1" x14ac:dyDescent="0.25">
      <c r="A438" s="54" t="s">
        <v>665</v>
      </c>
      <c r="B438" s="54" t="s">
        <v>666</v>
      </c>
      <c r="C438" s="31">
        <v>4301011795</v>
      </c>
      <c r="D438" s="583">
        <v>4607091389067</v>
      </c>
      <c r="E438" s="584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customHeight="1" x14ac:dyDescent="0.25">
      <c r="A439" s="54" t="s">
        <v>668</v>
      </c>
      <c r="B439" s="54" t="s">
        <v>669</v>
      </c>
      <c r="C439" s="31">
        <v>4301011961</v>
      </c>
      <c r="D439" s="583">
        <v>4680115885271</v>
      </c>
      <c r="E439" s="584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671</v>
      </c>
      <c r="B440" s="54" t="s">
        <v>672</v>
      </c>
      <c r="C440" s="31">
        <v>4301011376</v>
      </c>
      <c r="D440" s="583">
        <v>4680115885226</v>
      </c>
      <c r="E440" s="584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674</v>
      </c>
      <c r="B441" s="54" t="s">
        <v>675</v>
      </c>
      <c r="C441" s="31">
        <v>4301012145</v>
      </c>
      <c r="D441" s="583">
        <v>4607091383522</v>
      </c>
      <c r="E441" s="584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79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customHeight="1" x14ac:dyDescent="0.25">
      <c r="A442" s="54" t="s">
        <v>678</v>
      </c>
      <c r="B442" s="54" t="s">
        <v>679</v>
      </c>
      <c r="C442" s="31">
        <v>4301011774</v>
      </c>
      <c r="D442" s="583">
        <v>4680115884502</v>
      </c>
      <c r="E442" s="584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3">
        <v>4607091389104</v>
      </c>
      <c r="E443" s="584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449</v>
      </c>
      <c r="Y443" s="574">
        <f t="shared" si="69"/>
        <v>454.08000000000004</v>
      </c>
      <c r="Z443" s="36">
        <f t="shared" si="70"/>
        <v>1.0285599999999999</v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479.61363636363626</v>
      </c>
      <c r="BN443" s="64">
        <f t="shared" si="72"/>
        <v>485.03999999999996</v>
      </c>
      <c r="BO443" s="64">
        <f t="shared" si="73"/>
        <v>0.81767191142191142</v>
      </c>
      <c r="BP443" s="64">
        <f t="shared" si="74"/>
        <v>0.82692307692307698</v>
      </c>
    </row>
    <row r="444" spans="1:68" ht="16.5" customHeight="1" x14ac:dyDescent="0.25">
      <c r="A444" s="54" t="s">
        <v>684</v>
      </c>
      <c r="B444" s="54" t="s">
        <v>685</v>
      </c>
      <c r="C444" s="31">
        <v>4301011799</v>
      </c>
      <c r="D444" s="583">
        <v>4680115884519</v>
      </c>
      <c r="E444" s="584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687</v>
      </c>
      <c r="B445" s="54" t="s">
        <v>688</v>
      </c>
      <c r="C445" s="31">
        <v>4301012125</v>
      </c>
      <c r="D445" s="583">
        <v>4680115886391</v>
      </c>
      <c r="E445" s="584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689</v>
      </c>
      <c r="B446" s="54" t="s">
        <v>690</v>
      </c>
      <c r="C446" s="31">
        <v>4301012035</v>
      </c>
      <c r="D446" s="583">
        <v>4680115880603</v>
      </c>
      <c r="E446" s="584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691</v>
      </c>
      <c r="C447" s="31">
        <v>4301011778</v>
      </c>
      <c r="D447" s="583">
        <v>4680115880603</v>
      </c>
      <c r="E447" s="584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693</v>
      </c>
      <c r="C448" s="31">
        <v>4301012146</v>
      </c>
      <c r="D448" s="583">
        <v>4607091389999</v>
      </c>
      <c r="E448" s="584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5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3">
        <v>4680115882782</v>
      </c>
      <c r="E449" s="584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3">
        <v>4680115885479</v>
      </c>
      <c r="E450" s="584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699</v>
      </c>
      <c r="B451" s="54" t="s">
        <v>700</v>
      </c>
      <c r="C451" s="31">
        <v>4301012034</v>
      </c>
      <c r="D451" s="583">
        <v>4607091389982</v>
      </c>
      <c r="E451" s="584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4301011784</v>
      </c>
      <c r="D452" s="583">
        <v>4607091389982</v>
      </c>
      <c r="E452" s="584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601"/>
      <c r="B453" s="590"/>
      <c r="C453" s="590"/>
      <c r="D453" s="590"/>
      <c r="E453" s="590"/>
      <c r="F453" s="590"/>
      <c r="G453" s="590"/>
      <c r="H453" s="590"/>
      <c r="I453" s="590"/>
      <c r="J453" s="590"/>
      <c r="K453" s="590"/>
      <c r="L453" s="590"/>
      <c r="M453" s="590"/>
      <c r="N453" s="590"/>
      <c r="O453" s="602"/>
      <c r="P453" s="594" t="s">
        <v>70</v>
      </c>
      <c r="Q453" s="595"/>
      <c r="R453" s="595"/>
      <c r="S453" s="595"/>
      <c r="T453" s="595"/>
      <c r="U453" s="595"/>
      <c r="V453" s="596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85.037878787878782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86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1.0285599999999999</v>
      </c>
      <c r="AA453" s="576"/>
      <c r="AB453" s="576"/>
      <c r="AC453" s="576"/>
    </row>
    <row r="454" spans="1:68" x14ac:dyDescent="0.2">
      <c r="A454" s="590"/>
      <c r="B454" s="590"/>
      <c r="C454" s="590"/>
      <c r="D454" s="590"/>
      <c r="E454" s="590"/>
      <c r="F454" s="590"/>
      <c r="G454" s="590"/>
      <c r="H454" s="590"/>
      <c r="I454" s="590"/>
      <c r="J454" s="590"/>
      <c r="K454" s="590"/>
      <c r="L454" s="590"/>
      <c r="M454" s="590"/>
      <c r="N454" s="590"/>
      <c r="O454" s="602"/>
      <c r="P454" s="594" t="s">
        <v>70</v>
      </c>
      <c r="Q454" s="595"/>
      <c r="R454" s="595"/>
      <c r="S454" s="595"/>
      <c r="T454" s="595"/>
      <c r="U454" s="595"/>
      <c r="V454" s="596"/>
      <c r="W454" s="37" t="s">
        <v>68</v>
      </c>
      <c r="X454" s="575">
        <f>IFERROR(SUM(X438:X452),"0")</f>
        <v>449</v>
      </c>
      <c r="Y454" s="575">
        <f>IFERROR(SUM(Y438:Y452),"0")</f>
        <v>454.08000000000004</v>
      </c>
      <c r="Z454" s="37"/>
      <c r="AA454" s="576"/>
      <c r="AB454" s="576"/>
      <c r="AC454" s="576"/>
    </row>
    <row r="455" spans="1:68" ht="14.25" customHeight="1" x14ac:dyDescent="0.25">
      <c r="A455" s="589" t="s">
        <v>133</v>
      </c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0"/>
      <c r="P455" s="590"/>
      <c r="Q455" s="590"/>
      <c r="R455" s="590"/>
      <c r="S455" s="590"/>
      <c r="T455" s="590"/>
      <c r="U455" s="590"/>
      <c r="V455" s="590"/>
      <c r="W455" s="590"/>
      <c r="X455" s="590"/>
      <c r="Y455" s="590"/>
      <c r="Z455" s="590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3">
        <v>4607091388930</v>
      </c>
      <c r="E456" s="584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6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157</v>
      </c>
      <c r="Y456" s="574">
        <f>IFERROR(IF(X456="",0,CEILING((X456/$H456),1)*$H456),"")</f>
        <v>158.4</v>
      </c>
      <c r="Z456" s="36">
        <f>IFERROR(IF(Y456=0,"",ROUNDUP(Y456/H456,0)*0.01196),"")</f>
        <v>0.35880000000000001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167.70454545454544</v>
      </c>
      <c r="BN456" s="64">
        <f>IFERROR(Y456*I456/H456,"0")</f>
        <v>169.2</v>
      </c>
      <c r="BO456" s="64">
        <f>IFERROR(1/J456*(X456/H456),"0")</f>
        <v>0.28591200466200467</v>
      </c>
      <c r="BP456" s="64">
        <f>IFERROR(1/J456*(Y456/H456),"0")</f>
        <v>0.28846153846153849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3">
        <v>4680115886407</v>
      </c>
      <c r="E457" s="584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3">
        <v>4680115880054</v>
      </c>
      <c r="E458" s="584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601"/>
      <c r="B459" s="590"/>
      <c r="C459" s="590"/>
      <c r="D459" s="590"/>
      <c r="E459" s="590"/>
      <c r="F459" s="590"/>
      <c r="G459" s="590"/>
      <c r="H459" s="590"/>
      <c r="I459" s="590"/>
      <c r="J459" s="590"/>
      <c r="K459" s="590"/>
      <c r="L459" s="590"/>
      <c r="M459" s="590"/>
      <c r="N459" s="590"/>
      <c r="O459" s="602"/>
      <c r="P459" s="594" t="s">
        <v>70</v>
      </c>
      <c r="Q459" s="595"/>
      <c r="R459" s="595"/>
      <c r="S459" s="595"/>
      <c r="T459" s="595"/>
      <c r="U459" s="595"/>
      <c r="V459" s="596"/>
      <c r="W459" s="37" t="s">
        <v>71</v>
      </c>
      <c r="X459" s="575">
        <f>IFERROR(X456/H456,"0")+IFERROR(X457/H457,"0")+IFERROR(X458/H458,"0")</f>
        <v>29.734848484848484</v>
      </c>
      <c r="Y459" s="575">
        <f>IFERROR(Y456/H456,"0")+IFERROR(Y457/H457,"0")+IFERROR(Y458/H458,"0")</f>
        <v>30</v>
      </c>
      <c r="Z459" s="575">
        <f>IFERROR(IF(Z456="",0,Z456),"0")+IFERROR(IF(Z457="",0,Z457),"0")+IFERROR(IF(Z458="",0,Z458),"0")</f>
        <v>0.35880000000000001</v>
      </c>
      <c r="AA459" s="576"/>
      <c r="AB459" s="576"/>
      <c r="AC459" s="576"/>
    </row>
    <row r="460" spans="1:68" x14ac:dyDescent="0.2">
      <c r="A460" s="590"/>
      <c r="B460" s="590"/>
      <c r="C460" s="590"/>
      <c r="D460" s="590"/>
      <c r="E460" s="590"/>
      <c r="F460" s="590"/>
      <c r="G460" s="590"/>
      <c r="H460" s="590"/>
      <c r="I460" s="590"/>
      <c r="J460" s="590"/>
      <c r="K460" s="590"/>
      <c r="L460" s="590"/>
      <c r="M460" s="590"/>
      <c r="N460" s="590"/>
      <c r="O460" s="602"/>
      <c r="P460" s="594" t="s">
        <v>70</v>
      </c>
      <c r="Q460" s="595"/>
      <c r="R460" s="595"/>
      <c r="S460" s="595"/>
      <c r="T460" s="595"/>
      <c r="U460" s="595"/>
      <c r="V460" s="596"/>
      <c r="W460" s="37" t="s">
        <v>68</v>
      </c>
      <c r="X460" s="575">
        <f>IFERROR(SUM(X456:X458),"0")</f>
        <v>157</v>
      </c>
      <c r="Y460" s="575">
        <f>IFERROR(SUM(Y456:Y458),"0")</f>
        <v>158.4</v>
      </c>
      <c r="Z460" s="37"/>
      <c r="AA460" s="576"/>
      <c r="AB460" s="576"/>
      <c r="AC460" s="576"/>
    </row>
    <row r="461" spans="1:68" ht="14.25" customHeight="1" x14ac:dyDescent="0.25">
      <c r="A461" s="589" t="s">
        <v>62</v>
      </c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0"/>
      <c r="P461" s="590"/>
      <c r="Q461" s="590"/>
      <c r="R461" s="590"/>
      <c r="S461" s="590"/>
      <c r="T461" s="590"/>
      <c r="U461" s="590"/>
      <c r="V461" s="590"/>
      <c r="W461" s="590"/>
      <c r="X461" s="590"/>
      <c r="Y461" s="590"/>
      <c r="Z461" s="590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3">
        <v>4680115883116</v>
      </c>
      <c r="E462" s="584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100</v>
      </c>
      <c r="Y462" s="574">
        <f t="shared" ref="Y462:Y468" si="75">IFERROR(IF(X462="",0,CEILING((X462/$H462),1)*$H462),"")</f>
        <v>100.32000000000001</v>
      </c>
      <c r="Z462" s="36">
        <f>IFERROR(IF(Y462=0,"",ROUNDUP(Y462/H462,0)*0.01196),"")</f>
        <v>0.22724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106.81818181818181</v>
      </c>
      <c r="BN462" s="64">
        <f t="shared" ref="BN462:BN468" si="77">IFERROR(Y462*I462/H462,"0")</f>
        <v>107.16</v>
      </c>
      <c r="BO462" s="64">
        <f t="shared" ref="BO462:BO468" si="78">IFERROR(1/J462*(X462/H462),"0")</f>
        <v>0.18210955710955709</v>
      </c>
      <c r="BP462" s="64">
        <f t="shared" ref="BP462:BP468" si="79">IFERROR(1/J462*(Y462/H462),"0")</f>
        <v>0.18269230769230771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3">
        <v>4680115883093</v>
      </c>
      <c r="E463" s="584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84</v>
      </c>
      <c r="Y463" s="574">
        <f t="shared" si="75"/>
        <v>84.48</v>
      </c>
      <c r="Z463" s="36">
        <f>IFERROR(IF(Y463=0,"",ROUNDUP(Y463/H463,0)*0.01196),"")</f>
        <v>0.19136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89.72727272727272</v>
      </c>
      <c r="BN463" s="64">
        <f t="shared" si="77"/>
        <v>90.24</v>
      </c>
      <c r="BO463" s="64">
        <f t="shared" si="78"/>
        <v>0.15297202797202797</v>
      </c>
      <c r="BP463" s="64">
        <f t="shared" si="79"/>
        <v>0.15384615384615385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3">
        <v>4680115883109</v>
      </c>
      <c r="E464" s="584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99</v>
      </c>
      <c r="Y464" s="574">
        <f t="shared" si="75"/>
        <v>100.32000000000001</v>
      </c>
      <c r="Z464" s="36">
        <f>IFERROR(IF(Y464=0,"",ROUNDUP(Y464/H464,0)*0.01196),"")</f>
        <v>0.22724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105.75</v>
      </c>
      <c r="BN464" s="64">
        <f t="shared" si="77"/>
        <v>107.16</v>
      </c>
      <c r="BO464" s="64">
        <f t="shared" si="78"/>
        <v>0.18028846153846154</v>
      </c>
      <c r="BP464" s="64">
        <f t="shared" si="79"/>
        <v>0.18269230769230771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3">
        <v>4680115882072</v>
      </c>
      <c r="E465" s="584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5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3">
        <v>4680115882072</v>
      </c>
      <c r="E466" s="584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67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3">
        <v>4680115882102</v>
      </c>
      <c r="E467" s="584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1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3">
        <v>4680115882096</v>
      </c>
      <c r="E468" s="584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601"/>
      <c r="B469" s="590"/>
      <c r="C469" s="590"/>
      <c r="D469" s="590"/>
      <c r="E469" s="590"/>
      <c r="F469" s="590"/>
      <c r="G469" s="590"/>
      <c r="H469" s="590"/>
      <c r="I469" s="590"/>
      <c r="J469" s="590"/>
      <c r="K469" s="590"/>
      <c r="L469" s="590"/>
      <c r="M469" s="590"/>
      <c r="N469" s="590"/>
      <c r="O469" s="602"/>
      <c r="P469" s="594" t="s">
        <v>70</v>
      </c>
      <c r="Q469" s="595"/>
      <c r="R469" s="595"/>
      <c r="S469" s="595"/>
      <c r="T469" s="595"/>
      <c r="U469" s="595"/>
      <c r="V469" s="596"/>
      <c r="W469" s="37" t="s">
        <v>71</v>
      </c>
      <c r="X469" s="575">
        <f>IFERROR(X462/H462,"0")+IFERROR(X463/H463,"0")+IFERROR(X464/H464,"0")+IFERROR(X465/H465,"0")+IFERROR(X466/H466,"0")+IFERROR(X467/H467,"0")+IFERROR(X468/H468,"0")</f>
        <v>53.598484848484844</v>
      </c>
      <c r="Y469" s="575">
        <f>IFERROR(Y462/H462,"0")+IFERROR(Y463/H463,"0")+IFERROR(Y464/H464,"0")+IFERROR(Y465/H465,"0")+IFERROR(Y466/H466,"0")+IFERROR(Y467/H467,"0")+IFERROR(Y468/H468,"0")</f>
        <v>54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0.64583999999999997</v>
      </c>
      <c r="AA469" s="576"/>
      <c r="AB469" s="576"/>
      <c r="AC469" s="576"/>
    </row>
    <row r="470" spans="1:68" x14ac:dyDescent="0.2">
      <c r="A470" s="590"/>
      <c r="B470" s="590"/>
      <c r="C470" s="590"/>
      <c r="D470" s="590"/>
      <c r="E470" s="590"/>
      <c r="F470" s="590"/>
      <c r="G470" s="590"/>
      <c r="H470" s="590"/>
      <c r="I470" s="590"/>
      <c r="J470" s="590"/>
      <c r="K470" s="590"/>
      <c r="L470" s="590"/>
      <c r="M470" s="590"/>
      <c r="N470" s="590"/>
      <c r="O470" s="602"/>
      <c r="P470" s="594" t="s">
        <v>70</v>
      </c>
      <c r="Q470" s="595"/>
      <c r="R470" s="595"/>
      <c r="S470" s="595"/>
      <c r="T470" s="595"/>
      <c r="U470" s="595"/>
      <c r="V470" s="596"/>
      <c r="W470" s="37" t="s">
        <v>68</v>
      </c>
      <c r="X470" s="575">
        <f>IFERROR(SUM(X462:X468),"0")</f>
        <v>283</v>
      </c>
      <c r="Y470" s="575">
        <f>IFERROR(SUM(Y462:Y468),"0")</f>
        <v>285.12</v>
      </c>
      <c r="Z470" s="37"/>
      <c r="AA470" s="576"/>
      <c r="AB470" s="576"/>
      <c r="AC470" s="576"/>
    </row>
    <row r="471" spans="1:68" ht="14.25" customHeight="1" x14ac:dyDescent="0.25">
      <c r="A471" s="589" t="s">
        <v>72</v>
      </c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0"/>
      <c r="P471" s="590"/>
      <c r="Q471" s="590"/>
      <c r="R471" s="590"/>
      <c r="S471" s="590"/>
      <c r="T471" s="590"/>
      <c r="U471" s="590"/>
      <c r="V471" s="590"/>
      <c r="W471" s="590"/>
      <c r="X471" s="590"/>
      <c r="Y471" s="590"/>
      <c r="Z471" s="590"/>
      <c r="AA471" s="569"/>
      <c r="AB471" s="569"/>
      <c r="AC471" s="569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3">
        <v>4607091383409</v>
      </c>
      <c r="E472" s="584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3">
        <v>4607091383416</v>
      </c>
      <c r="E473" s="584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3">
        <v>4680115883536</v>
      </c>
      <c r="E474" s="584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601"/>
      <c r="B475" s="590"/>
      <c r="C475" s="590"/>
      <c r="D475" s="590"/>
      <c r="E475" s="590"/>
      <c r="F475" s="590"/>
      <c r="G475" s="590"/>
      <c r="H475" s="590"/>
      <c r="I475" s="590"/>
      <c r="J475" s="590"/>
      <c r="K475" s="590"/>
      <c r="L475" s="590"/>
      <c r="M475" s="590"/>
      <c r="N475" s="590"/>
      <c r="O475" s="602"/>
      <c r="P475" s="594" t="s">
        <v>70</v>
      </c>
      <c r="Q475" s="595"/>
      <c r="R475" s="595"/>
      <c r="S475" s="595"/>
      <c r="T475" s="595"/>
      <c r="U475" s="595"/>
      <c r="V475" s="596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x14ac:dyDescent="0.2">
      <c r="A476" s="590"/>
      <c r="B476" s="590"/>
      <c r="C476" s="590"/>
      <c r="D476" s="590"/>
      <c r="E476" s="590"/>
      <c r="F476" s="590"/>
      <c r="G476" s="590"/>
      <c r="H476" s="590"/>
      <c r="I476" s="590"/>
      <c r="J476" s="590"/>
      <c r="K476" s="590"/>
      <c r="L476" s="590"/>
      <c r="M476" s="590"/>
      <c r="N476" s="590"/>
      <c r="O476" s="602"/>
      <c r="P476" s="594" t="s">
        <v>70</v>
      </c>
      <c r="Q476" s="595"/>
      <c r="R476" s="595"/>
      <c r="S476" s="595"/>
      <c r="T476" s="595"/>
      <c r="U476" s="595"/>
      <c r="V476" s="596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customHeight="1" x14ac:dyDescent="0.2">
      <c r="A477" s="657" t="s">
        <v>734</v>
      </c>
      <c r="B477" s="658"/>
      <c r="C477" s="658"/>
      <c r="D477" s="658"/>
      <c r="E477" s="658"/>
      <c r="F477" s="658"/>
      <c r="G477" s="658"/>
      <c r="H477" s="658"/>
      <c r="I477" s="658"/>
      <c r="J477" s="658"/>
      <c r="K477" s="658"/>
      <c r="L477" s="658"/>
      <c r="M477" s="658"/>
      <c r="N477" s="658"/>
      <c r="O477" s="658"/>
      <c r="P477" s="658"/>
      <c r="Q477" s="658"/>
      <c r="R477" s="658"/>
      <c r="S477" s="658"/>
      <c r="T477" s="658"/>
      <c r="U477" s="658"/>
      <c r="V477" s="658"/>
      <c r="W477" s="658"/>
      <c r="X477" s="658"/>
      <c r="Y477" s="658"/>
      <c r="Z477" s="658"/>
      <c r="AA477" s="48"/>
      <c r="AB477" s="48"/>
      <c r="AC477" s="48"/>
    </row>
    <row r="478" spans="1:68" ht="16.5" customHeight="1" x14ac:dyDescent="0.25">
      <c r="A478" s="591" t="s">
        <v>734</v>
      </c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0"/>
      <c r="P478" s="590"/>
      <c r="Q478" s="590"/>
      <c r="R478" s="590"/>
      <c r="S478" s="590"/>
      <c r="T478" s="590"/>
      <c r="U478" s="590"/>
      <c r="V478" s="590"/>
      <c r="W478" s="590"/>
      <c r="X478" s="590"/>
      <c r="Y478" s="590"/>
      <c r="Z478" s="590"/>
      <c r="AA478" s="568"/>
      <c r="AB478" s="568"/>
      <c r="AC478" s="568"/>
    </row>
    <row r="479" spans="1:68" ht="14.25" customHeight="1" x14ac:dyDescent="0.25">
      <c r="A479" s="589" t="s">
        <v>101</v>
      </c>
      <c r="B479" s="590"/>
      <c r="C479" s="590"/>
      <c r="D479" s="590"/>
      <c r="E479" s="590"/>
      <c r="F479" s="590"/>
      <c r="G479" s="590"/>
      <c r="H479" s="590"/>
      <c r="I479" s="590"/>
      <c r="J479" s="590"/>
      <c r="K479" s="590"/>
      <c r="L479" s="590"/>
      <c r="M479" s="590"/>
      <c r="N479" s="590"/>
      <c r="O479" s="590"/>
      <c r="P479" s="590"/>
      <c r="Q479" s="590"/>
      <c r="R479" s="590"/>
      <c r="S479" s="590"/>
      <c r="T479" s="590"/>
      <c r="U479" s="590"/>
      <c r="V479" s="590"/>
      <c r="W479" s="590"/>
      <c r="X479" s="590"/>
      <c r="Y479" s="590"/>
      <c r="Z479" s="590"/>
      <c r="AA479" s="569"/>
      <c r="AB479" s="569"/>
      <c r="AC479" s="569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3">
        <v>4640242181011</v>
      </c>
      <c r="E480" s="584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8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3">
        <v>4640242180441</v>
      </c>
      <c r="E481" s="584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90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3">
        <v>4640242180564</v>
      </c>
      <c r="E482" s="584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60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4301011764</v>
      </c>
      <c r="D483" s="583">
        <v>4640242181189</v>
      </c>
      <c r="E483" s="584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5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601"/>
      <c r="B484" s="590"/>
      <c r="C484" s="590"/>
      <c r="D484" s="590"/>
      <c r="E484" s="590"/>
      <c r="F484" s="590"/>
      <c r="G484" s="590"/>
      <c r="H484" s="590"/>
      <c r="I484" s="590"/>
      <c r="J484" s="590"/>
      <c r="K484" s="590"/>
      <c r="L484" s="590"/>
      <c r="M484" s="590"/>
      <c r="N484" s="590"/>
      <c r="O484" s="602"/>
      <c r="P484" s="594" t="s">
        <v>70</v>
      </c>
      <c r="Q484" s="595"/>
      <c r="R484" s="595"/>
      <c r="S484" s="595"/>
      <c r="T484" s="595"/>
      <c r="U484" s="595"/>
      <c r="V484" s="596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x14ac:dyDescent="0.2">
      <c r="A485" s="590"/>
      <c r="B485" s="590"/>
      <c r="C485" s="590"/>
      <c r="D485" s="590"/>
      <c r="E485" s="590"/>
      <c r="F485" s="590"/>
      <c r="G485" s="590"/>
      <c r="H485" s="590"/>
      <c r="I485" s="590"/>
      <c r="J485" s="590"/>
      <c r="K485" s="590"/>
      <c r="L485" s="590"/>
      <c r="M485" s="590"/>
      <c r="N485" s="590"/>
      <c r="O485" s="602"/>
      <c r="P485" s="594" t="s">
        <v>70</v>
      </c>
      <c r="Q485" s="595"/>
      <c r="R485" s="595"/>
      <c r="S485" s="595"/>
      <c r="T485" s="595"/>
      <c r="U485" s="595"/>
      <c r="V485" s="596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customHeight="1" x14ac:dyDescent="0.25">
      <c r="A486" s="589" t="s">
        <v>133</v>
      </c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0"/>
      <c r="P486" s="590"/>
      <c r="Q486" s="590"/>
      <c r="R486" s="590"/>
      <c r="S486" s="590"/>
      <c r="T486" s="590"/>
      <c r="U486" s="590"/>
      <c r="V486" s="590"/>
      <c r="W486" s="590"/>
      <c r="X486" s="590"/>
      <c r="Y486" s="590"/>
      <c r="Z486" s="590"/>
      <c r="AA486" s="569"/>
      <c r="AB486" s="569"/>
      <c r="AC486" s="569"/>
    </row>
    <row r="487" spans="1:68" ht="27" customHeight="1" x14ac:dyDescent="0.25">
      <c r="A487" s="54" t="s">
        <v>750</v>
      </c>
      <c r="B487" s="54" t="s">
        <v>751</v>
      </c>
      <c r="C487" s="31">
        <v>4301020400</v>
      </c>
      <c r="D487" s="583">
        <v>4640242180519</v>
      </c>
      <c r="E487" s="584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798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750</v>
      </c>
      <c r="B488" s="54" t="s">
        <v>754</v>
      </c>
      <c r="C488" s="31">
        <v>4301020269</v>
      </c>
      <c r="D488" s="583">
        <v>4640242180519</v>
      </c>
      <c r="E488" s="584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0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4301020260</v>
      </c>
      <c r="D489" s="583">
        <v>4640242180526</v>
      </c>
      <c r="E489" s="584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0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760</v>
      </c>
      <c r="B490" s="54" t="s">
        <v>761</v>
      </c>
      <c r="C490" s="31">
        <v>4301020295</v>
      </c>
      <c r="D490" s="583">
        <v>4640242181363</v>
      </c>
      <c r="E490" s="584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5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601"/>
      <c r="B491" s="590"/>
      <c r="C491" s="590"/>
      <c r="D491" s="590"/>
      <c r="E491" s="590"/>
      <c r="F491" s="590"/>
      <c r="G491" s="590"/>
      <c r="H491" s="590"/>
      <c r="I491" s="590"/>
      <c r="J491" s="590"/>
      <c r="K491" s="590"/>
      <c r="L491" s="590"/>
      <c r="M491" s="590"/>
      <c r="N491" s="590"/>
      <c r="O491" s="602"/>
      <c r="P491" s="594" t="s">
        <v>70</v>
      </c>
      <c r="Q491" s="595"/>
      <c r="R491" s="595"/>
      <c r="S491" s="595"/>
      <c r="T491" s="595"/>
      <c r="U491" s="595"/>
      <c r="V491" s="596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x14ac:dyDescent="0.2">
      <c r="A492" s="590"/>
      <c r="B492" s="590"/>
      <c r="C492" s="590"/>
      <c r="D492" s="590"/>
      <c r="E492" s="590"/>
      <c r="F492" s="590"/>
      <c r="G492" s="590"/>
      <c r="H492" s="590"/>
      <c r="I492" s="590"/>
      <c r="J492" s="590"/>
      <c r="K492" s="590"/>
      <c r="L492" s="590"/>
      <c r="M492" s="590"/>
      <c r="N492" s="590"/>
      <c r="O492" s="602"/>
      <c r="P492" s="594" t="s">
        <v>70</v>
      </c>
      <c r="Q492" s="595"/>
      <c r="R492" s="595"/>
      <c r="S492" s="595"/>
      <c r="T492" s="595"/>
      <c r="U492" s="595"/>
      <c r="V492" s="596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customHeight="1" x14ac:dyDescent="0.25">
      <c r="A493" s="589" t="s">
        <v>62</v>
      </c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0"/>
      <c r="P493" s="590"/>
      <c r="Q493" s="590"/>
      <c r="R493" s="590"/>
      <c r="S493" s="590"/>
      <c r="T493" s="590"/>
      <c r="U493" s="590"/>
      <c r="V493" s="590"/>
      <c r="W493" s="590"/>
      <c r="X493" s="590"/>
      <c r="Y493" s="590"/>
      <c r="Z493" s="590"/>
      <c r="AA493" s="569"/>
      <c r="AB493" s="569"/>
      <c r="AC493" s="569"/>
    </row>
    <row r="494" spans="1:68" ht="27" customHeight="1" x14ac:dyDescent="0.25">
      <c r="A494" s="54" t="s">
        <v>764</v>
      </c>
      <c r="B494" s="54" t="s">
        <v>765</v>
      </c>
      <c r="C494" s="31">
        <v>4301031280</v>
      </c>
      <c r="D494" s="583">
        <v>4640242180816</v>
      </c>
      <c r="E494" s="584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8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768</v>
      </c>
      <c r="B495" s="54" t="s">
        <v>769</v>
      </c>
      <c r="C495" s="31">
        <v>4301031244</v>
      </c>
      <c r="D495" s="583">
        <v>4640242180595</v>
      </c>
      <c r="E495" s="584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722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601"/>
      <c r="B496" s="590"/>
      <c r="C496" s="590"/>
      <c r="D496" s="590"/>
      <c r="E496" s="590"/>
      <c r="F496" s="590"/>
      <c r="G496" s="590"/>
      <c r="H496" s="590"/>
      <c r="I496" s="590"/>
      <c r="J496" s="590"/>
      <c r="K496" s="590"/>
      <c r="L496" s="590"/>
      <c r="M496" s="590"/>
      <c r="N496" s="590"/>
      <c r="O496" s="602"/>
      <c r="P496" s="594" t="s">
        <v>70</v>
      </c>
      <c r="Q496" s="595"/>
      <c r="R496" s="595"/>
      <c r="S496" s="595"/>
      <c r="T496" s="595"/>
      <c r="U496" s="595"/>
      <c r="V496" s="596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x14ac:dyDescent="0.2">
      <c r="A497" s="590"/>
      <c r="B497" s="590"/>
      <c r="C497" s="590"/>
      <c r="D497" s="590"/>
      <c r="E497" s="590"/>
      <c r="F497" s="590"/>
      <c r="G497" s="590"/>
      <c r="H497" s="590"/>
      <c r="I497" s="590"/>
      <c r="J497" s="590"/>
      <c r="K497" s="590"/>
      <c r="L497" s="590"/>
      <c r="M497" s="590"/>
      <c r="N497" s="590"/>
      <c r="O497" s="602"/>
      <c r="P497" s="594" t="s">
        <v>70</v>
      </c>
      <c r="Q497" s="595"/>
      <c r="R497" s="595"/>
      <c r="S497" s="595"/>
      <c r="T497" s="595"/>
      <c r="U497" s="595"/>
      <c r="V497" s="596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customHeight="1" x14ac:dyDescent="0.25">
      <c r="A498" s="589" t="s">
        <v>72</v>
      </c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0"/>
      <c r="P498" s="590"/>
      <c r="Q498" s="590"/>
      <c r="R498" s="590"/>
      <c r="S498" s="590"/>
      <c r="T498" s="590"/>
      <c r="U498" s="590"/>
      <c r="V498" s="590"/>
      <c r="W498" s="590"/>
      <c r="X498" s="590"/>
      <c r="Y498" s="590"/>
      <c r="Z498" s="590"/>
      <c r="AA498" s="569"/>
      <c r="AB498" s="569"/>
      <c r="AC498" s="569"/>
    </row>
    <row r="499" spans="1:68" ht="27" customHeight="1" x14ac:dyDescent="0.25">
      <c r="A499" s="54" t="s">
        <v>772</v>
      </c>
      <c r="B499" s="54" t="s">
        <v>773</v>
      </c>
      <c r="C499" s="31">
        <v>4301052046</v>
      </c>
      <c r="D499" s="583">
        <v>4640242180533</v>
      </c>
      <c r="E499" s="584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0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776</v>
      </c>
      <c r="B500" s="54" t="s">
        <v>777</v>
      </c>
      <c r="C500" s="31">
        <v>4301051920</v>
      </c>
      <c r="D500" s="583">
        <v>4640242181233</v>
      </c>
      <c r="E500" s="584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5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01"/>
      <c r="B501" s="590"/>
      <c r="C501" s="590"/>
      <c r="D501" s="590"/>
      <c r="E501" s="590"/>
      <c r="F501" s="590"/>
      <c r="G501" s="590"/>
      <c r="H501" s="590"/>
      <c r="I501" s="590"/>
      <c r="J501" s="590"/>
      <c r="K501" s="590"/>
      <c r="L501" s="590"/>
      <c r="M501" s="590"/>
      <c r="N501" s="590"/>
      <c r="O501" s="602"/>
      <c r="P501" s="594" t="s">
        <v>70</v>
      </c>
      <c r="Q501" s="595"/>
      <c r="R501" s="595"/>
      <c r="S501" s="595"/>
      <c r="T501" s="595"/>
      <c r="U501" s="595"/>
      <c r="V501" s="596"/>
      <c r="W501" s="37" t="s">
        <v>71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x14ac:dyDescent="0.2">
      <c r="A502" s="590"/>
      <c r="B502" s="590"/>
      <c r="C502" s="590"/>
      <c r="D502" s="590"/>
      <c r="E502" s="590"/>
      <c r="F502" s="590"/>
      <c r="G502" s="590"/>
      <c r="H502" s="590"/>
      <c r="I502" s="590"/>
      <c r="J502" s="590"/>
      <c r="K502" s="590"/>
      <c r="L502" s="590"/>
      <c r="M502" s="590"/>
      <c r="N502" s="590"/>
      <c r="O502" s="602"/>
      <c r="P502" s="594" t="s">
        <v>70</v>
      </c>
      <c r="Q502" s="595"/>
      <c r="R502" s="595"/>
      <c r="S502" s="595"/>
      <c r="T502" s="595"/>
      <c r="U502" s="595"/>
      <c r="V502" s="596"/>
      <c r="W502" s="37" t="s">
        <v>68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customHeight="1" x14ac:dyDescent="0.25">
      <c r="A503" s="589" t="s">
        <v>168</v>
      </c>
      <c r="B503" s="590"/>
      <c r="C503" s="590"/>
      <c r="D503" s="590"/>
      <c r="E503" s="590"/>
      <c r="F503" s="590"/>
      <c r="G503" s="590"/>
      <c r="H503" s="590"/>
      <c r="I503" s="590"/>
      <c r="J503" s="590"/>
      <c r="K503" s="590"/>
      <c r="L503" s="590"/>
      <c r="M503" s="590"/>
      <c r="N503" s="590"/>
      <c r="O503" s="590"/>
      <c r="P503" s="590"/>
      <c r="Q503" s="590"/>
      <c r="R503" s="590"/>
      <c r="S503" s="590"/>
      <c r="T503" s="590"/>
      <c r="U503" s="590"/>
      <c r="V503" s="590"/>
      <c r="W503" s="590"/>
      <c r="X503" s="590"/>
      <c r="Y503" s="590"/>
      <c r="Z503" s="590"/>
      <c r="AA503" s="569"/>
      <c r="AB503" s="569"/>
      <c r="AC503" s="569"/>
    </row>
    <row r="504" spans="1:68" ht="27" customHeight="1" x14ac:dyDescent="0.25">
      <c r="A504" s="54" t="s">
        <v>779</v>
      </c>
      <c r="B504" s="54" t="s">
        <v>780</v>
      </c>
      <c r="C504" s="31">
        <v>4301060491</v>
      </c>
      <c r="D504" s="583">
        <v>4640242180120</v>
      </c>
      <c r="E504" s="584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76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783</v>
      </c>
      <c r="B505" s="54" t="s">
        <v>784</v>
      </c>
      <c r="C505" s="31">
        <v>4301060498</v>
      </c>
      <c r="D505" s="583">
        <v>4640242180137</v>
      </c>
      <c r="E505" s="584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9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01"/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602"/>
      <c r="P506" s="594" t="s">
        <v>70</v>
      </c>
      <c r="Q506" s="595"/>
      <c r="R506" s="595"/>
      <c r="S506" s="595"/>
      <c r="T506" s="595"/>
      <c r="U506" s="595"/>
      <c r="V506" s="596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x14ac:dyDescent="0.2">
      <c r="A507" s="590"/>
      <c r="B507" s="590"/>
      <c r="C507" s="590"/>
      <c r="D507" s="590"/>
      <c r="E507" s="590"/>
      <c r="F507" s="590"/>
      <c r="G507" s="590"/>
      <c r="H507" s="590"/>
      <c r="I507" s="590"/>
      <c r="J507" s="590"/>
      <c r="K507" s="590"/>
      <c r="L507" s="590"/>
      <c r="M507" s="590"/>
      <c r="N507" s="590"/>
      <c r="O507" s="602"/>
      <c r="P507" s="594" t="s">
        <v>70</v>
      </c>
      <c r="Q507" s="595"/>
      <c r="R507" s="595"/>
      <c r="S507" s="595"/>
      <c r="T507" s="595"/>
      <c r="U507" s="595"/>
      <c r="V507" s="596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customHeight="1" x14ac:dyDescent="0.25">
      <c r="A508" s="591" t="s">
        <v>787</v>
      </c>
      <c r="B508" s="590"/>
      <c r="C508" s="590"/>
      <c r="D508" s="590"/>
      <c r="E508" s="590"/>
      <c r="F508" s="590"/>
      <c r="G508" s="590"/>
      <c r="H508" s="590"/>
      <c r="I508" s="590"/>
      <c r="J508" s="590"/>
      <c r="K508" s="590"/>
      <c r="L508" s="590"/>
      <c r="M508" s="590"/>
      <c r="N508" s="590"/>
      <c r="O508" s="590"/>
      <c r="P508" s="590"/>
      <c r="Q508" s="590"/>
      <c r="R508" s="590"/>
      <c r="S508" s="590"/>
      <c r="T508" s="590"/>
      <c r="U508" s="590"/>
      <c r="V508" s="590"/>
      <c r="W508" s="590"/>
      <c r="X508" s="590"/>
      <c r="Y508" s="590"/>
      <c r="Z508" s="590"/>
      <c r="AA508" s="568"/>
      <c r="AB508" s="568"/>
      <c r="AC508" s="568"/>
    </row>
    <row r="509" spans="1:68" ht="14.25" customHeight="1" x14ac:dyDescent="0.25">
      <c r="A509" s="589" t="s">
        <v>133</v>
      </c>
      <c r="B509" s="590"/>
      <c r="C509" s="590"/>
      <c r="D509" s="590"/>
      <c r="E509" s="590"/>
      <c r="F509" s="590"/>
      <c r="G509" s="590"/>
      <c r="H509" s="590"/>
      <c r="I509" s="590"/>
      <c r="J509" s="590"/>
      <c r="K509" s="590"/>
      <c r="L509" s="590"/>
      <c r="M509" s="590"/>
      <c r="N509" s="590"/>
      <c r="O509" s="590"/>
      <c r="P509" s="590"/>
      <c r="Q509" s="590"/>
      <c r="R509" s="590"/>
      <c r="S509" s="590"/>
      <c r="T509" s="590"/>
      <c r="U509" s="590"/>
      <c r="V509" s="590"/>
      <c r="W509" s="590"/>
      <c r="X509" s="590"/>
      <c r="Y509" s="590"/>
      <c r="Z509" s="590"/>
      <c r="AA509" s="569"/>
      <c r="AB509" s="569"/>
      <c r="AC509" s="569"/>
    </row>
    <row r="510" spans="1:68" ht="27" customHeight="1" x14ac:dyDescent="0.25">
      <c r="A510" s="54" t="s">
        <v>788</v>
      </c>
      <c r="B510" s="54" t="s">
        <v>789</v>
      </c>
      <c r="C510" s="31">
        <v>4301020314</v>
      </c>
      <c r="D510" s="583">
        <v>4640242180090</v>
      </c>
      <c r="E510" s="584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6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1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2"/>
      <c r="P511" s="594" t="s">
        <v>70</v>
      </c>
      <c r="Q511" s="595"/>
      <c r="R511" s="595"/>
      <c r="S511" s="595"/>
      <c r="T511" s="595"/>
      <c r="U511" s="595"/>
      <c r="V511" s="596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2"/>
      <c r="P512" s="594" t="s">
        <v>70</v>
      </c>
      <c r="Q512" s="595"/>
      <c r="R512" s="595"/>
      <c r="S512" s="595"/>
      <c r="T512" s="595"/>
      <c r="U512" s="595"/>
      <c r="V512" s="596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3"/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747"/>
      <c r="P513" s="580" t="s">
        <v>792</v>
      </c>
      <c r="Q513" s="581"/>
      <c r="R513" s="581"/>
      <c r="S513" s="581"/>
      <c r="T513" s="581"/>
      <c r="U513" s="581"/>
      <c r="V513" s="582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2132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2177.6999999999998</v>
      </c>
      <c r="Z513" s="37"/>
      <c r="AA513" s="576"/>
      <c r="AB513" s="576"/>
      <c r="AC513" s="576"/>
    </row>
    <row r="514" spans="1:32" x14ac:dyDescent="0.2">
      <c r="A514" s="590"/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747"/>
      <c r="P514" s="580" t="s">
        <v>793</v>
      </c>
      <c r="Q514" s="581"/>
      <c r="R514" s="581"/>
      <c r="S514" s="581"/>
      <c r="T514" s="581"/>
      <c r="U514" s="581"/>
      <c r="V514" s="582"/>
      <c r="W514" s="37" t="s">
        <v>68</v>
      </c>
      <c r="X514" s="575">
        <f>IFERROR(SUM(BM22:BM510),"0")</f>
        <v>2267.9045167055165</v>
      </c>
      <c r="Y514" s="575">
        <f>IFERROR(SUM(BN22:BN510),"0")</f>
        <v>2315.9849999999997</v>
      </c>
      <c r="Z514" s="37"/>
      <c r="AA514" s="576"/>
      <c r="AB514" s="576"/>
      <c r="AC514" s="576"/>
    </row>
    <row r="515" spans="1:32" x14ac:dyDescent="0.2">
      <c r="A515" s="590"/>
      <c r="B515" s="590"/>
      <c r="C515" s="590"/>
      <c r="D515" s="590"/>
      <c r="E515" s="590"/>
      <c r="F515" s="590"/>
      <c r="G515" s="590"/>
      <c r="H515" s="590"/>
      <c r="I515" s="590"/>
      <c r="J515" s="590"/>
      <c r="K515" s="590"/>
      <c r="L515" s="590"/>
      <c r="M515" s="590"/>
      <c r="N515" s="590"/>
      <c r="O515" s="747"/>
      <c r="P515" s="580" t="s">
        <v>794</v>
      </c>
      <c r="Q515" s="581"/>
      <c r="R515" s="581"/>
      <c r="S515" s="581"/>
      <c r="T515" s="581"/>
      <c r="U515" s="581"/>
      <c r="V515" s="582"/>
      <c r="W515" s="37" t="s">
        <v>795</v>
      </c>
      <c r="X515" s="38">
        <f>ROUNDUP(SUM(BO22:BO510),0)</f>
        <v>4</v>
      </c>
      <c r="Y515" s="38">
        <f>ROUNDUP(SUM(BP22:BP510),0)</f>
        <v>4</v>
      </c>
      <c r="Z515" s="37"/>
      <c r="AA515" s="576"/>
      <c r="AB515" s="576"/>
      <c r="AC515" s="576"/>
    </row>
    <row r="516" spans="1:32" x14ac:dyDescent="0.2">
      <c r="A516" s="590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747"/>
      <c r="P516" s="580" t="s">
        <v>796</v>
      </c>
      <c r="Q516" s="581"/>
      <c r="R516" s="581"/>
      <c r="S516" s="581"/>
      <c r="T516" s="581"/>
      <c r="U516" s="581"/>
      <c r="V516" s="582"/>
      <c r="W516" s="37" t="s">
        <v>68</v>
      </c>
      <c r="X516" s="575">
        <f>GrossWeightTotal+PalletQtyTotal*25</f>
        <v>2367.9045167055165</v>
      </c>
      <c r="Y516" s="575">
        <f>GrossWeightTotalR+PalletQtyTotalR*25</f>
        <v>2415.9849999999997</v>
      </c>
      <c r="Z516" s="37"/>
      <c r="AA516" s="576"/>
      <c r="AB516" s="576"/>
      <c r="AC516" s="576"/>
    </row>
    <row r="517" spans="1:32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747"/>
      <c r="P517" s="580" t="s">
        <v>797</v>
      </c>
      <c r="Q517" s="581"/>
      <c r="R517" s="581"/>
      <c r="S517" s="581"/>
      <c r="T517" s="581"/>
      <c r="U517" s="581"/>
      <c r="V517" s="582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393.62728999395665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400</v>
      </c>
      <c r="Z517" s="37"/>
      <c r="AA517" s="576"/>
      <c r="AB517" s="576"/>
      <c r="AC517" s="576"/>
    </row>
    <row r="518" spans="1:32" ht="14.25" customHeight="1" x14ac:dyDescent="0.2">
      <c r="A518" s="59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47"/>
      <c r="P518" s="580" t="s">
        <v>798</v>
      </c>
      <c r="Q518" s="581"/>
      <c r="R518" s="581"/>
      <c r="S518" s="581"/>
      <c r="T518" s="581"/>
      <c r="U518" s="581"/>
      <c r="V518" s="582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4.6901700000000002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598" t="s">
        <v>99</v>
      </c>
      <c r="D520" s="673"/>
      <c r="E520" s="673"/>
      <c r="F520" s="673"/>
      <c r="G520" s="673"/>
      <c r="H520" s="674"/>
      <c r="I520" s="598" t="s">
        <v>256</v>
      </c>
      <c r="J520" s="673"/>
      <c r="K520" s="673"/>
      <c r="L520" s="673"/>
      <c r="M520" s="673"/>
      <c r="N520" s="673"/>
      <c r="O520" s="673"/>
      <c r="P520" s="673"/>
      <c r="Q520" s="673"/>
      <c r="R520" s="673"/>
      <c r="S520" s="674"/>
      <c r="T520" s="598" t="s">
        <v>547</v>
      </c>
      <c r="U520" s="674"/>
      <c r="V520" s="598" t="s">
        <v>604</v>
      </c>
      <c r="W520" s="673"/>
      <c r="X520" s="673"/>
      <c r="Y520" s="674"/>
      <c r="Z520" s="570" t="s">
        <v>664</v>
      </c>
      <c r="AA520" s="598" t="s">
        <v>734</v>
      </c>
      <c r="AB520" s="674"/>
      <c r="AC520" s="52"/>
      <c r="AF520" s="571"/>
    </row>
    <row r="521" spans="1:32" ht="14.25" customHeight="1" thickTop="1" x14ac:dyDescent="0.2">
      <c r="A521" s="634" t="s">
        <v>801</v>
      </c>
      <c r="B521" s="598" t="s">
        <v>61</v>
      </c>
      <c r="C521" s="598" t="s">
        <v>100</v>
      </c>
      <c r="D521" s="598" t="s">
        <v>115</v>
      </c>
      <c r="E521" s="598" t="s">
        <v>175</v>
      </c>
      <c r="F521" s="598" t="s">
        <v>198</v>
      </c>
      <c r="G521" s="598" t="s">
        <v>231</v>
      </c>
      <c r="H521" s="598" t="s">
        <v>99</v>
      </c>
      <c r="I521" s="598" t="s">
        <v>257</v>
      </c>
      <c r="J521" s="598" t="s">
        <v>297</v>
      </c>
      <c r="K521" s="598" t="s">
        <v>358</v>
      </c>
      <c r="L521" s="598" t="s">
        <v>400</v>
      </c>
      <c r="M521" s="598" t="s">
        <v>416</v>
      </c>
      <c r="N521" s="571"/>
      <c r="O521" s="598" t="s">
        <v>429</v>
      </c>
      <c r="P521" s="598" t="s">
        <v>439</v>
      </c>
      <c r="Q521" s="598" t="s">
        <v>446</v>
      </c>
      <c r="R521" s="598" t="s">
        <v>451</v>
      </c>
      <c r="S521" s="598" t="s">
        <v>537</v>
      </c>
      <c r="T521" s="598" t="s">
        <v>548</v>
      </c>
      <c r="U521" s="598" t="s">
        <v>582</v>
      </c>
      <c r="V521" s="598" t="s">
        <v>605</v>
      </c>
      <c r="W521" s="598" t="s">
        <v>637</v>
      </c>
      <c r="X521" s="598" t="s">
        <v>656</v>
      </c>
      <c r="Y521" s="598" t="s">
        <v>660</v>
      </c>
      <c r="Z521" s="598" t="s">
        <v>664</v>
      </c>
      <c r="AA521" s="598" t="s">
        <v>734</v>
      </c>
      <c r="AB521" s="598" t="s">
        <v>787</v>
      </c>
      <c r="AC521" s="52"/>
      <c r="AF521" s="571"/>
    </row>
    <row r="522" spans="1:32" ht="13.5" customHeight="1" thickBot="1" x14ac:dyDescent="0.25">
      <c r="A522" s="635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71"/>
      <c r="O522" s="599"/>
      <c r="P522" s="599"/>
      <c r="Q522" s="599"/>
      <c r="R522" s="599"/>
      <c r="S522" s="599"/>
      <c r="T522" s="599"/>
      <c r="U522" s="599"/>
      <c r="V522" s="599"/>
      <c r="W522" s="599"/>
      <c r="X522" s="599"/>
      <c r="Y522" s="599"/>
      <c r="Z522" s="599"/>
      <c r="AA522" s="599"/>
      <c r="AB522" s="599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0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46">
        <f>IFERROR(Y89*1,"0")+IFERROR(Y90*1,"0")+IFERROR(Y91*1,"0")+IFERROR(Y95*1,"0")+IFERROR(Y96*1,"0")+IFERROR(Y97*1,"0")+IFERROR(Y98*1,"0")+IFERROR(Y99*1,"0")+IFERROR(Y100*1,"0")</f>
        <v>162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105.3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220.8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127.19999999999999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124.8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540</v>
      </c>
      <c r="U523" s="46">
        <f>IFERROR(Y373*1,"0")+IFERROR(Y374*1,"0")+IFERROR(Y375*1,"0")+IFERROR(Y376*1,"0")+IFERROR(Y380*1,"0")+IFERROR(Y384*1,"0")+IFERROR(Y385*1,"0")+IFERROR(Y389*1,"0")</f>
        <v>0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897.60000000000014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P501:V501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D57:E57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D483:E4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P492:V492"/>
    <mergeCell ref="P415:T415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107:T107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D22:E22"/>
    <mergeCell ref="A455:Z455"/>
    <mergeCell ref="D320:E320"/>
    <mergeCell ref="D447:E447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H17:H18"/>
    <mergeCell ref="A146:Z146"/>
    <mergeCell ref="P90:T90"/>
    <mergeCell ref="D198:E198"/>
    <mergeCell ref="D465:E465"/>
    <mergeCell ref="D440:E440"/>
    <mergeCell ref="D296:E29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6:C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259:O260"/>
    <mergeCell ref="D311:E311"/>
    <mergeCell ref="P55:T55"/>
    <mergeCell ref="P102:V102"/>
    <mergeCell ref="Q12:R12"/>
    <mergeCell ref="A274:O275"/>
    <mergeCell ref="P169:T169"/>
    <mergeCell ref="D90:E90"/>
    <mergeCell ref="P119:T119"/>
    <mergeCell ref="P183:V183"/>
    <mergeCell ref="P246:T246"/>
    <mergeCell ref="P133:V133"/>
    <mergeCell ref="P298:V298"/>
    <mergeCell ref="P127:V127"/>
    <mergeCell ref="P238:V238"/>
    <mergeCell ref="Q9:R9"/>
    <mergeCell ref="P267:V267"/>
    <mergeCell ref="A393:Z393"/>
    <mergeCell ref="P312:T312"/>
    <mergeCell ref="D451:E451"/>
    <mergeCell ref="D255:E255"/>
    <mergeCell ref="P49:V49"/>
    <mergeCell ref="P36:V36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I17:I18"/>
    <mergeCell ref="D141:E141"/>
    <mergeCell ref="A48:O49"/>
    <mergeCell ref="D306:E306"/>
    <mergeCell ref="P456:T456"/>
    <mergeCell ref="P424:V424"/>
    <mergeCell ref="P287:T287"/>
    <mergeCell ref="P414:T414"/>
    <mergeCell ref="P352:T352"/>
    <mergeCell ref="P178:V178"/>
    <mergeCell ref="D235:E235"/>
    <mergeCell ref="A239:Z239"/>
    <mergeCell ref="D421:E421"/>
    <mergeCell ref="P264:T264"/>
    <mergeCell ref="D63:E63"/>
    <mergeCell ref="D52:E52"/>
    <mergeCell ref="D27:E27"/>
    <mergeCell ref="A138:O139"/>
    <mergeCell ref="P433:V433"/>
    <mergeCell ref="P427:T427"/>
    <mergeCell ref="P159:T159"/>
    <mergeCell ref="A82:Z82"/>
    <mergeCell ref="D438:E438"/>
    <mergeCell ref="P395:T395"/>
    <mergeCell ref="D77:E77"/>
    <mergeCell ref="P131:T131"/>
    <mergeCell ref="F521:F522"/>
    <mergeCell ref="D375:E375"/>
    <mergeCell ref="P258:T258"/>
    <mergeCell ref="P187:T187"/>
    <mergeCell ref="D108:E108"/>
    <mergeCell ref="A182:O183"/>
    <mergeCell ref="P52:T52"/>
    <mergeCell ref="P494:T494"/>
    <mergeCell ref="P350:T350"/>
    <mergeCell ref="P481:T481"/>
    <mergeCell ref="P139:V139"/>
    <mergeCell ref="P470:V470"/>
    <mergeCell ref="P495:T495"/>
    <mergeCell ref="A496:O497"/>
    <mergeCell ref="P497:V497"/>
    <mergeCell ref="D359:E359"/>
    <mergeCell ref="A486:Z486"/>
    <mergeCell ref="P96:T96"/>
    <mergeCell ref="D504:E504"/>
    <mergeCell ref="D521:D522"/>
    <mergeCell ref="P212:T212"/>
    <mergeCell ref="A135:Z135"/>
    <mergeCell ref="P59:V59"/>
    <mergeCell ref="D1:F1"/>
    <mergeCell ref="P47:T47"/>
    <mergeCell ref="A234:Z234"/>
    <mergeCell ref="J17:J18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Q521:Q522"/>
    <mergeCell ref="P400:T400"/>
    <mergeCell ref="A345:Z345"/>
    <mergeCell ref="D272:E272"/>
    <mergeCell ref="A250:O251"/>
    <mergeCell ref="D210:E210"/>
    <mergeCell ref="A46:Z46"/>
    <mergeCell ref="D380:E380"/>
    <mergeCell ref="D209:E209"/>
    <mergeCell ref="P188:V188"/>
    <mergeCell ref="P464:T464"/>
    <mergeCell ref="P166:T166"/>
    <mergeCell ref="D445:E445"/>
    <mergeCell ref="P402:T402"/>
    <mergeCell ref="D301:E301"/>
    <mergeCell ref="D245:E245"/>
    <mergeCell ref="A423:O424"/>
    <mergeCell ref="D147:E147"/>
    <mergeCell ref="P474:T474"/>
    <mergeCell ref="P401:T401"/>
    <mergeCell ref="A469:O470"/>
    <mergeCell ref="P230:T230"/>
    <mergeCell ref="D211:E211"/>
    <mergeCell ref="P168:T168"/>
    <mergeCell ref="I521:I522"/>
    <mergeCell ref="P120:T120"/>
    <mergeCell ref="A503:Z503"/>
    <mergeCell ref="A237:O238"/>
    <mergeCell ref="D495:E495"/>
    <mergeCell ref="D28:E28"/>
    <mergeCell ref="D326:E326"/>
    <mergeCell ref="D313:E313"/>
    <mergeCell ref="D432:E432"/>
    <mergeCell ref="D236:E236"/>
    <mergeCell ref="P171:T171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D69:E69"/>
    <mergeCell ref="A109:O110"/>
    <mergeCell ref="P240:T240"/>
    <mergeCell ref="P482:T482"/>
    <mergeCell ref="P45:V45"/>
    <mergeCell ref="A511:O512"/>
    <mergeCell ref="P343:V343"/>
    <mergeCell ref="P266:T266"/>
    <mergeCell ref="P95:T95"/>
    <mergeCell ref="P182:V182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D354:E354"/>
    <mergeCell ref="P460:V460"/>
    <mergeCell ref="P33:V33"/>
    <mergeCell ref="P475:V475"/>
    <mergeCell ref="A300:Z300"/>
    <mergeCell ref="P93:V93"/>
    <mergeCell ref="A281:Z281"/>
    <mergeCell ref="P387:V387"/>
    <mergeCell ref="D7:M7"/>
    <mergeCell ref="A521:A522"/>
    <mergeCell ref="A405:O406"/>
    <mergeCell ref="P236:T236"/>
    <mergeCell ref="D79:E79"/>
    <mergeCell ref="P334:T334"/>
    <mergeCell ref="D315:E315"/>
    <mergeCell ref="D442:E442"/>
    <mergeCell ref="D302:E302"/>
    <mergeCell ref="P29:T29"/>
    <mergeCell ref="P271:T271"/>
    <mergeCell ref="S521:S522"/>
    <mergeCell ref="P100:T100"/>
    <mergeCell ref="P265:T265"/>
    <mergeCell ref="P458:T458"/>
    <mergeCell ref="D208:E208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R1:T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A436:Z436"/>
    <mergeCell ref="P452:T452"/>
    <mergeCell ref="P377:V377"/>
    <mergeCell ref="P233:V233"/>
    <mergeCell ref="P37:V37"/>
    <mergeCell ref="B17:B18"/>
    <mergeCell ref="P143:V143"/>
    <mergeCell ref="A73:Z73"/>
    <mergeCell ref="A437:Z437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A34:Z34"/>
    <mergeCell ref="A276:Z276"/>
    <mergeCell ref="A270:Z270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244:T244"/>
    <mergeCell ref="P315:T315"/>
    <mergeCell ref="D187:E187"/>
    <mergeCell ref="P231:T231"/>
    <mergeCell ref="P302:T302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P487:T4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2025-07-03T06:25:49Z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