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73BCFD8-F27D-4FDA-82F6-F62DACAC5B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P495" i="1" s="1"/>
  <c r="BO494" i="1"/>
  <c r="BM494" i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Y416" i="1" s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Z385" i="1" s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BP358" i="1" s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BP348" i="1" s="1"/>
  <c r="P348" i="1"/>
  <c r="X344" i="1"/>
  <c r="X343" i="1"/>
  <c r="BO342" i="1"/>
  <c r="BM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X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X274" i="1"/>
  <c r="BO273" i="1"/>
  <c r="BM273" i="1"/>
  <c r="Y273" i="1"/>
  <c r="BP273" i="1" s="1"/>
  <c r="P273" i="1"/>
  <c r="BO272" i="1"/>
  <c r="BM272" i="1"/>
  <c r="Y272" i="1"/>
  <c r="P272" i="1"/>
  <c r="BO271" i="1"/>
  <c r="BM271" i="1"/>
  <c r="Y271" i="1"/>
  <c r="Y274" i="1" s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P236" i="1"/>
  <c r="BO235" i="1"/>
  <c r="BM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P163" i="1"/>
  <c r="X161" i="1"/>
  <c r="X160" i="1"/>
  <c r="BO159" i="1"/>
  <c r="BM159" i="1"/>
  <c r="Y159" i="1"/>
  <c r="Y160" i="1" s="1"/>
  <c r="P159" i="1"/>
  <c r="X155" i="1"/>
  <c r="X154" i="1"/>
  <c r="BO153" i="1"/>
  <c r="BM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Z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98" i="1" l="1"/>
  <c r="BN98" i="1"/>
  <c r="Z98" i="1"/>
  <c r="X513" i="1"/>
  <c r="Y32" i="1"/>
  <c r="Z42" i="1"/>
  <c r="BN42" i="1"/>
  <c r="D523" i="1"/>
  <c r="Z61" i="1"/>
  <c r="BN61" i="1"/>
  <c r="BP89" i="1"/>
  <c r="BN89" i="1"/>
  <c r="Z89" i="1"/>
  <c r="Z113" i="1"/>
  <c r="BN113" i="1"/>
  <c r="Z132" i="1"/>
  <c r="BN132" i="1"/>
  <c r="Z159" i="1"/>
  <c r="Z160" i="1" s="1"/>
  <c r="BN159" i="1"/>
  <c r="BP159" i="1"/>
  <c r="Z163" i="1"/>
  <c r="BN163" i="1"/>
  <c r="Z171" i="1"/>
  <c r="BN171" i="1"/>
  <c r="Z181" i="1"/>
  <c r="Z182" i="1" s="1"/>
  <c r="BN181" i="1"/>
  <c r="BP181" i="1"/>
  <c r="Y182" i="1"/>
  <c r="Z186" i="1"/>
  <c r="BN186" i="1"/>
  <c r="Z200" i="1"/>
  <c r="BN200" i="1"/>
  <c r="Z212" i="1"/>
  <c r="BN212" i="1"/>
  <c r="Z227" i="1"/>
  <c r="BN227" i="1"/>
  <c r="Z247" i="1"/>
  <c r="BN247" i="1"/>
  <c r="Z258" i="1"/>
  <c r="BN258" i="1"/>
  <c r="Z273" i="1"/>
  <c r="BN273" i="1"/>
  <c r="Z296" i="1"/>
  <c r="BN296" i="1"/>
  <c r="Z312" i="1"/>
  <c r="BN312" i="1"/>
  <c r="Z335" i="1"/>
  <c r="BN335" i="1"/>
  <c r="Z348" i="1"/>
  <c r="BN348" i="1"/>
  <c r="Z358" i="1"/>
  <c r="BN358" i="1"/>
  <c r="Z402" i="1"/>
  <c r="BN402" i="1"/>
  <c r="Z421" i="1"/>
  <c r="BN421" i="1"/>
  <c r="Z444" i="1"/>
  <c r="BN444" i="1"/>
  <c r="Z451" i="1"/>
  <c r="BN451" i="1"/>
  <c r="Z467" i="1"/>
  <c r="BN467" i="1"/>
  <c r="Z494" i="1"/>
  <c r="BN494" i="1"/>
  <c r="BP494" i="1"/>
  <c r="Z495" i="1"/>
  <c r="BN495" i="1"/>
  <c r="Y496" i="1"/>
  <c r="Z22" i="1"/>
  <c r="Z23" i="1" s="1"/>
  <c r="BN22" i="1"/>
  <c r="BP22" i="1"/>
  <c r="Z26" i="1"/>
  <c r="BN26" i="1"/>
  <c r="BP26" i="1"/>
  <c r="Z30" i="1"/>
  <c r="BN30" i="1"/>
  <c r="C523" i="1"/>
  <c r="Z53" i="1"/>
  <c r="BN53" i="1"/>
  <c r="Z57" i="1"/>
  <c r="BN57" i="1"/>
  <c r="Y65" i="1"/>
  <c r="Z63" i="1"/>
  <c r="BN63" i="1"/>
  <c r="Y71" i="1"/>
  <c r="Z75" i="1"/>
  <c r="BN75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BP125" i="1"/>
  <c r="BN125" i="1"/>
  <c r="Z125" i="1"/>
  <c r="BP153" i="1"/>
  <c r="BN153" i="1"/>
  <c r="Z153" i="1"/>
  <c r="BP169" i="1"/>
  <c r="BN169" i="1"/>
  <c r="Z169" i="1"/>
  <c r="BP192" i="1"/>
  <c r="BN192" i="1"/>
  <c r="Z192" i="1"/>
  <c r="BP202" i="1"/>
  <c r="BN202" i="1"/>
  <c r="Z202" i="1"/>
  <c r="BP214" i="1"/>
  <c r="BN214" i="1"/>
  <c r="Z214" i="1"/>
  <c r="BP229" i="1"/>
  <c r="BN229" i="1"/>
  <c r="Z229" i="1"/>
  <c r="Y242" i="1"/>
  <c r="Y241" i="1"/>
  <c r="BP240" i="1"/>
  <c r="BN240" i="1"/>
  <c r="Z240" i="1"/>
  <c r="Z241" i="1" s="1"/>
  <c r="BP244" i="1"/>
  <c r="BN244" i="1"/>
  <c r="Z244" i="1"/>
  <c r="BP249" i="1"/>
  <c r="BN249" i="1"/>
  <c r="Z249" i="1"/>
  <c r="BP263" i="1"/>
  <c r="BN263" i="1"/>
  <c r="Z263" i="1"/>
  <c r="BP294" i="1"/>
  <c r="BN294" i="1"/>
  <c r="Z294" i="1"/>
  <c r="BP306" i="1"/>
  <c r="BN306" i="1"/>
  <c r="Z306" i="1"/>
  <c r="BP326" i="1"/>
  <c r="BN326" i="1"/>
  <c r="Z326" i="1"/>
  <c r="Y337" i="1"/>
  <c r="BP333" i="1"/>
  <c r="BN333" i="1"/>
  <c r="Z333" i="1"/>
  <c r="Y336" i="1"/>
  <c r="Y138" i="1"/>
  <c r="BP136" i="1"/>
  <c r="BN136" i="1"/>
  <c r="Z136" i="1"/>
  <c r="BP165" i="1"/>
  <c r="BN165" i="1"/>
  <c r="Z165" i="1"/>
  <c r="Y179" i="1"/>
  <c r="BP175" i="1"/>
  <c r="BN175" i="1"/>
  <c r="Z175" i="1"/>
  <c r="BP198" i="1"/>
  <c r="BN198" i="1"/>
  <c r="Z198" i="1"/>
  <c r="BP210" i="1"/>
  <c r="BN210" i="1"/>
  <c r="Z210" i="1"/>
  <c r="BP225" i="1"/>
  <c r="BN225" i="1"/>
  <c r="Z225" i="1"/>
  <c r="BP235" i="1"/>
  <c r="BN235" i="1"/>
  <c r="Z235" i="1"/>
  <c r="BP245" i="1"/>
  <c r="BN245" i="1"/>
  <c r="Z245" i="1"/>
  <c r="BP256" i="1"/>
  <c r="BN256" i="1"/>
  <c r="Z256" i="1"/>
  <c r="Y275" i="1"/>
  <c r="BP271" i="1"/>
  <c r="BN271" i="1"/>
  <c r="Z271" i="1"/>
  <c r="BP302" i="1"/>
  <c r="BN302" i="1"/>
  <c r="Z302" i="1"/>
  <c r="BP314" i="1"/>
  <c r="BN314" i="1"/>
  <c r="Z314" i="1"/>
  <c r="BP350" i="1"/>
  <c r="BN350" i="1"/>
  <c r="Z350" i="1"/>
  <c r="BP364" i="1"/>
  <c r="BN364" i="1"/>
  <c r="Z364" i="1"/>
  <c r="BP396" i="1"/>
  <c r="BN396" i="1"/>
  <c r="Z396" i="1"/>
  <c r="BP404" i="1"/>
  <c r="BN404" i="1"/>
  <c r="Z404" i="1"/>
  <c r="BP439" i="1"/>
  <c r="BN439" i="1"/>
  <c r="Z439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Y173" i="1"/>
  <c r="Y204" i="1"/>
  <c r="BP325" i="1"/>
  <c r="BN325" i="1"/>
  <c r="Z325" i="1"/>
  <c r="BP327" i="1"/>
  <c r="BN327" i="1"/>
  <c r="Z327" i="1"/>
  <c r="BP342" i="1"/>
  <c r="BN342" i="1"/>
  <c r="Z342" i="1"/>
  <c r="BP354" i="1"/>
  <c r="BN354" i="1"/>
  <c r="Z354" i="1"/>
  <c r="BP375" i="1"/>
  <c r="BN375" i="1"/>
  <c r="Z375" i="1"/>
  <c r="BP400" i="1"/>
  <c r="BN400" i="1"/>
  <c r="Z400" i="1"/>
  <c r="BP415" i="1"/>
  <c r="BN415" i="1"/>
  <c r="Z415" i="1"/>
  <c r="BP419" i="1"/>
  <c r="BN419" i="1"/>
  <c r="Z419" i="1"/>
  <c r="BP442" i="1"/>
  <c r="BN442" i="1"/>
  <c r="Z442" i="1"/>
  <c r="BP449" i="1"/>
  <c r="BN449" i="1"/>
  <c r="Z449" i="1"/>
  <c r="BP465" i="1"/>
  <c r="BN465" i="1"/>
  <c r="Z465" i="1"/>
  <c r="Y485" i="1"/>
  <c r="Y484" i="1"/>
  <c r="BP480" i="1"/>
  <c r="BN480" i="1"/>
  <c r="Z480" i="1"/>
  <c r="Z484" i="1" s="1"/>
  <c r="BP482" i="1"/>
  <c r="BN482" i="1"/>
  <c r="Z482" i="1"/>
  <c r="BP505" i="1"/>
  <c r="BN505" i="1"/>
  <c r="Z505" i="1"/>
  <c r="Y410" i="1"/>
  <c r="H9" i="1"/>
  <c r="A10" i="1"/>
  <c r="Y33" i="1"/>
  <c r="Y37" i="1"/>
  <c r="Y45" i="1"/>
  <c r="Y49" i="1"/>
  <c r="Y58" i="1"/>
  <c r="Y66" i="1"/>
  <c r="Y72" i="1"/>
  <c r="BP90" i="1"/>
  <c r="BN90" i="1"/>
  <c r="Z90" i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BP152" i="1"/>
  <c r="BN152" i="1"/>
  <c r="Z152" i="1"/>
  <c r="Z154" i="1" s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5" i="1"/>
  <c r="X517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Z138" i="1" s="1"/>
  <c r="Y139" i="1"/>
  <c r="Y144" i="1"/>
  <c r="BP141" i="1"/>
  <c r="BN141" i="1"/>
  <c r="Z141" i="1"/>
  <c r="Z143" i="1" s="1"/>
  <c r="Y155" i="1"/>
  <c r="Y154" i="1"/>
  <c r="BP164" i="1"/>
  <c r="BN164" i="1"/>
  <c r="Z164" i="1"/>
  <c r="Z172" i="1" s="1"/>
  <c r="BP168" i="1"/>
  <c r="BN168" i="1"/>
  <c r="Z168" i="1"/>
  <c r="Y172" i="1"/>
  <c r="BP176" i="1"/>
  <c r="BN176" i="1"/>
  <c r="Z176" i="1"/>
  <c r="Z178" i="1" s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Y259" i="1"/>
  <c r="BP264" i="1"/>
  <c r="BN264" i="1"/>
  <c r="Z264" i="1"/>
  <c r="Y267" i="1"/>
  <c r="BP341" i="1"/>
  <c r="BN341" i="1"/>
  <c r="Z341" i="1"/>
  <c r="Z343" i="1" s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Y237" i="1"/>
  <c r="Y251" i="1"/>
  <c r="BP248" i="1"/>
  <c r="BN248" i="1"/>
  <c r="Z248" i="1"/>
  <c r="BP257" i="1"/>
  <c r="BN257" i="1"/>
  <c r="Z257" i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Y360" i="1"/>
  <c r="BP374" i="1"/>
  <c r="BN374" i="1"/>
  <c r="Z374" i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Z416" i="1" s="1"/>
  <c r="Y423" i="1"/>
  <c r="BP422" i="1"/>
  <c r="BN422" i="1"/>
  <c r="Z422" i="1"/>
  <c r="Z423" i="1" s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501" i="1" s="1"/>
  <c r="Z32" i="1" l="1"/>
  <c r="Z316" i="1"/>
  <c r="Z298" i="1"/>
  <c r="Z250" i="1"/>
  <c r="Z232" i="1"/>
  <c r="Z267" i="1"/>
  <c r="Z109" i="1"/>
  <c r="Z330" i="1"/>
  <c r="Z92" i="1"/>
  <c r="Z496" i="1"/>
  <c r="Z355" i="1"/>
  <c r="Z259" i="1"/>
  <c r="Z204" i="1"/>
  <c r="Z80" i="1"/>
  <c r="Y515" i="1"/>
  <c r="Z44" i="1"/>
  <c r="Y514" i="1"/>
  <c r="Z506" i="1"/>
  <c r="Z65" i="1"/>
  <c r="Y517" i="1"/>
  <c r="Y516" i="1"/>
  <c r="Z491" i="1"/>
  <c r="Z469" i="1"/>
  <c r="Y513" i="1"/>
  <c r="Z216" i="1"/>
  <c r="Z453" i="1"/>
  <c r="Z405" i="1"/>
  <c r="Z377" i="1"/>
  <c r="Z115" i="1"/>
  <c r="Z101" i="1"/>
  <c r="Z71" i="1"/>
  <c r="Z58" i="1"/>
  <c r="X516" i="1"/>
  <c r="Z308" i="1"/>
  <c r="Z122" i="1"/>
  <c r="Z518" i="1" l="1"/>
</calcChain>
</file>

<file path=xl/sharedStrings.xml><?xml version="1.0" encoding="utf-8"?>
<sst xmlns="http://schemas.openxmlformats.org/spreadsheetml/2006/main" count="2307" uniqueCount="841">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</sst>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topLeftCell="A384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840</v>
      </c>
      <c r="I5" s="819"/>
      <c r="J5" s="819"/>
      <c r="K5" s="819"/>
      <c r="L5" s="819"/>
      <c r="M5" s="643"/>
      <c r="N5" s="58"/>
      <c r="P5" s="24" t="s">
        <v>10</v>
      </c>
      <c r="Q5" s="882">
        <v>45843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817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14</v>
      </c>
      <c r="Q6" s="895" t="str">
        <f>IF(Q5=0," ",CHOOSE(WEEKDAY(Q5,2),"Понедельник","Вторник","Среда","Четверг","Пятница","Суббота","Воскресенье"))</f>
        <v>Суббота</v>
      </c>
      <c r="R6" s="581"/>
      <c r="T6" s="761" t="s">
        <v>15</v>
      </c>
      <c r="U6" s="751"/>
      <c r="V6" s="801" t="s">
        <v>16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5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17</v>
      </c>
      <c r="B8" s="583"/>
      <c r="C8" s="584"/>
      <c r="D8" s="626"/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18</v>
      </c>
      <c r="Q8" s="714">
        <v>0.5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19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20</v>
      </c>
      <c r="Q10" s="763"/>
      <c r="R10" s="764"/>
      <c r="U10" s="24" t="s">
        <v>21</v>
      </c>
      <c r="V10" s="619" t="s">
        <v>22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702"/>
      <c r="R11" s="703"/>
      <c r="U11" s="24" t="s">
        <v>25</v>
      </c>
      <c r="V11" s="797" t="s">
        <v>26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27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28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29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30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31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32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33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34</v>
      </c>
      <c r="B17" s="600" t="s">
        <v>35</v>
      </c>
      <c r="C17" s="719" t="s">
        <v>36</v>
      </c>
      <c r="D17" s="600" t="s">
        <v>37</v>
      </c>
      <c r="E17" s="675"/>
      <c r="F17" s="600" t="s">
        <v>38</v>
      </c>
      <c r="G17" s="600" t="s">
        <v>39</v>
      </c>
      <c r="H17" s="600" t="s">
        <v>40</v>
      </c>
      <c r="I17" s="600" t="s">
        <v>41</v>
      </c>
      <c r="J17" s="600" t="s">
        <v>42</v>
      </c>
      <c r="K17" s="600" t="s">
        <v>43</v>
      </c>
      <c r="L17" s="600" t="s">
        <v>44</v>
      </c>
      <c r="M17" s="600" t="s">
        <v>45</v>
      </c>
      <c r="N17" s="600" t="s">
        <v>46</v>
      </c>
      <c r="O17" s="600" t="s">
        <v>47</v>
      </c>
      <c r="P17" s="600" t="s">
        <v>48</v>
      </c>
      <c r="Q17" s="674"/>
      <c r="R17" s="674"/>
      <c r="S17" s="674"/>
      <c r="T17" s="675"/>
      <c r="U17" s="892" t="s">
        <v>49</v>
      </c>
      <c r="V17" s="595"/>
      <c r="W17" s="600" t="s">
        <v>50</v>
      </c>
      <c r="X17" s="600" t="s">
        <v>51</v>
      </c>
      <c r="Y17" s="905" t="s">
        <v>52</v>
      </c>
      <c r="Z17" s="814" t="s">
        <v>53</v>
      </c>
      <c r="AA17" s="790" t="s">
        <v>54</v>
      </c>
      <c r="AB17" s="790" t="s">
        <v>55</v>
      </c>
      <c r="AC17" s="790" t="s">
        <v>56</v>
      </c>
      <c r="AD17" s="790" t="s">
        <v>57</v>
      </c>
      <c r="AE17" s="870"/>
      <c r="AF17" s="871"/>
      <c r="AG17" s="66"/>
      <c r="BD17" s="65" t="s">
        <v>58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59</v>
      </c>
      <c r="V18" s="67" t="s">
        <v>60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61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61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62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63</v>
      </c>
      <c r="B22" s="54" t="s">
        <v>64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7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70</v>
      </c>
      <c r="Q23" s="583"/>
      <c r="R23" s="583"/>
      <c r="S23" s="583"/>
      <c r="T23" s="583"/>
      <c r="U23" s="583"/>
      <c r="V23" s="584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70</v>
      </c>
      <c r="Q24" s="583"/>
      <c r="R24" s="583"/>
      <c r="S24" s="583"/>
      <c r="T24" s="583"/>
      <c r="U24" s="583"/>
      <c r="V24" s="584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72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70</v>
      </c>
      <c r="Q32" s="583"/>
      <c r="R32" s="583"/>
      <c r="S32" s="583"/>
      <c r="T32" s="583"/>
      <c r="U32" s="583"/>
      <c r="V32" s="584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70</v>
      </c>
      <c r="Q33" s="583"/>
      <c r="R33" s="583"/>
      <c r="S33" s="583"/>
      <c r="T33" s="583"/>
      <c r="U33" s="583"/>
      <c r="V33" s="584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93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70</v>
      </c>
      <c r="Q36" s="583"/>
      <c r="R36" s="583"/>
      <c r="S36" s="583"/>
      <c r="T36" s="583"/>
      <c r="U36" s="583"/>
      <c r="V36" s="584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70</v>
      </c>
      <c r="Q37" s="583"/>
      <c r="R37" s="583"/>
      <c r="S37" s="583"/>
      <c r="T37" s="583"/>
      <c r="U37" s="583"/>
      <c r="V37" s="584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99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100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101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155</v>
      </c>
      <c r="Y41" s="574">
        <f>IFERROR(IF(X41="",0,CEILING((X41/$H41),1)*$H41),"")</f>
        <v>162</v>
      </c>
      <c r="Z41" s="36">
        <f>IFERROR(IF(Y41=0,"",ROUNDUP(Y41/H41,0)*0.01898),"")</f>
        <v>0.28470000000000001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161.24305555555554</v>
      </c>
      <c r="BN41" s="64">
        <f>IFERROR(Y41*I41/H41,"0")</f>
        <v>168.52499999999998</v>
      </c>
      <c r="BO41" s="64">
        <f>IFERROR(1/J41*(X41/H41),"0")</f>
        <v>0.22424768518518517</v>
      </c>
      <c r="BP41" s="64">
        <f>IFERROR(1/J41*(Y41/H41),"0")</f>
        <v>0.23437499999999997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110</v>
      </c>
      <c r="B43" s="54" t="s">
        <v>111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70</v>
      </c>
      <c r="Q44" s="583"/>
      <c r="R44" s="583"/>
      <c r="S44" s="583"/>
      <c r="T44" s="583"/>
      <c r="U44" s="583"/>
      <c r="V44" s="584"/>
      <c r="W44" s="37" t="s">
        <v>71</v>
      </c>
      <c r="X44" s="575">
        <f>IFERROR(X41/H41,"0")+IFERROR(X42/H42,"0")+IFERROR(X43/H43,"0")</f>
        <v>14.351851851851851</v>
      </c>
      <c r="Y44" s="575">
        <f>IFERROR(Y41/H41,"0")+IFERROR(Y42/H42,"0")+IFERROR(Y43/H43,"0")</f>
        <v>14.999999999999998</v>
      </c>
      <c r="Z44" s="575">
        <f>IFERROR(IF(Z41="",0,Z41),"0")+IFERROR(IF(Z42="",0,Z42),"0")+IFERROR(IF(Z43="",0,Z43),"0")</f>
        <v>0.28470000000000001</v>
      </c>
      <c r="AA44" s="576"/>
      <c r="AB44" s="576"/>
      <c r="AC44" s="576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70</v>
      </c>
      <c r="Q45" s="583"/>
      <c r="R45" s="583"/>
      <c r="S45" s="583"/>
      <c r="T45" s="583"/>
      <c r="U45" s="583"/>
      <c r="V45" s="584"/>
      <c r="W45" s="37" t="s">
        <v>68</v>
      </c>
      <c r="X45" s="575">
        <f>IFERROR(SUM(X41:X43),"0")</f>
        <v>155</v>
      </c>
      <c r="Y45" s="575">
        <f>IFERROR(SUM(Y41:Y43),"0")</f>
        <v>162</v>
      </c>
      <c r="Z45" s="37"/>
      <c r="AA45" s="576"/>
      <c r="AB45" s="576"/>
      <c r="AC45" s="576"/>
    </row>
    <row r="46" spans="1:68" ht="14.25" hidden="1" customHeight="1" x14ac:dyDescent="0.25">
      <c r="A46" s="590" t="s">
        <v>72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70</v>
      </c>
      <c r="Q48" s="583"/>
      <c r="R48" s="583"/>
      <c r="S48" s="583"/>
      <c r="T48" s="583"/>
      <c r="U48" s="583"/>
      <c r="V48" s="584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70</v>
      </c>
      <c r="Q49" s="583"/>
      <c r="R49" s="583"/>
      <c r="S49" s="583"/>
      <c r="T49" s="583"/>
      <c r="U49" s="583"/>
      <c r="V49" s="584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115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101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hidden="1" customHeight="1" x14ac:dyDescent="0.25">
      <c r="A52" s="54" t="s">
        <v>116</v>
      </c>
      <c r="B52" s="54" t="s">
        <v>117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96</v>
      </c>
      <c r="Y55" s="574">
        <f t="shared" si="6"/>
        <v>96</v>
      </c>
      <c r="Z55" s="36">
        <f>IFERROR(IF(Y55=0,"",ROUNDUP(Y55/H55,0)*0.00902),"")</f>
        <v>0.21648000000000001</v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101.03999999999999</v>
      </c>
      <c r="BN55" s="64">
        <f t="shared" si="8"/>
        <v>101.03999999999999</v>
      </c>
      <c r="BO55" s="64">
        <f t="shared" si="9"/>
        <v>0.18181818181818182</v>
      </c>
      <c r="BP55" s="64">
        <f t="shared" si="10"/>
        <v>0.18181818181818182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70</v>
      </c>
      <c r="Q58" s="583"/>
      <c r="R58" s="583"/>
      <c r="S58" s="583"/>
      <c r="T58" s="583"/>
      <c r="U58" s="583"/>
      <c r="V58" s="584"/>
      <c r="W58" s="37" t="s">
        <v>71</v>
      </c>
      <c r="X58" s="575">
        <f>IFERROR(X52/H52,"0")+IFERROR(X53/H53,"0")+IFERROR(X54/H54,"0")+IFERROR(X55/H55,"0")+IFERROR(X56/H56,"0")+IFERROR(X57/H57,"0")</f>
        <v>24</v>
      </c>
      <c r="Y58" s="575">
        <f>IFERROR(Y52/H52,"0")+IFERROR(Y53/H53,"0")+IFERROR(Y54/H54,"0")+IFERROR(Y55/H55,"0")+IFERROR(Y56/H56,"0")+IFERROR(Y57/H57,"0")</f>
        <v>24</v>
      </c>
      <c r="Z58" s="575">
        <f>IFERROR(IF(Z52="",0,Z52),"0")+IFERROR(IF(Z53="",0,Z53),"0")+IFERROR(IF(Z54="",0,Z54),"0")+IFERROR(IF(Z55="",0,Z55),"0")+IFERROR(IF(Z56="",0,Z56),"0")+IFERROR(IF(Z57="",0,Z57),"0")</f>
        <v>0.21648000000000001</v>
      </c>
      <c r="AA58" s="576"/>
      <c r="AB58" s="576"/>
      <c r="AC58" s="576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70</v>
      </c>
      <c r="Q59" s="583"/>
      <c r="R59" s="583"/>
      <c r="S59" s="583"/>
      <c r="T59" s="583"/>
      <c r="U59" s="583"/>
      <c r="V59" s="584"/>
      <c r="W59" s="37" t="s">
        <v>68</v>
      </c>
      <c r="X59" s="575">
        <f>IFERROR(SUM(X52:X57),"0")</f>
        <v>96</v>
      </c>
      <c r="Y59" s="575">
        <f>IFERROR(SUM(Y52:Y57),"0")</f>
        <v>96</v>
      </c>
      <c r="Z59" s="37"/>
      <c r="AA59" s="576"/>
      <c r="AB59" s="576"/>
      <c r="AC59" s="576"/>
    </row>
    <row r="60" spans="1:68" ht="14.25" hidden="1" customHeight="1" x14ac:dyDescent="0.25">
      <c r="A60" s="590" t="s">
        <v>133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hidden="1" customHeight="1" x14ac:dyDescent="0.25">
      <c r="A61" s="54" t="s">
        <v>134</v>
      </c>
      <c r="B61" s="54" t="s">
        <v>135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0</v>
      </c>
      <c r="Y61" s="57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70</v>
      </c>
      <c r="Q65" s="583"/>
      <c r="R65" s="583"/>
      <c r="S65" s="583"/>
      <c r="T65" s="583"/>
      <c r="U65" s="583"/>
      <c r="V65" s="584"/>
      <c r="W65" s="37" t="s">
        <v>71</v>
      </c>
      <c r="X65" s="575">
        <f>IFERROR(X61/H61,"0")+IFERROR(X62/H62,"0")+IFERROR(X63/H63,"0")+IFERROR(X64/H64,"0")</f>
        <v>0</v>
      </c>
      <c r="Y65" s="575">
        <f>IFERROR(Y61/H61,"0")+IFERROR(Y62/H62,"0")+IFERROR(Y63/H63,"0")+IFERROR(Y64/H64,"0")</f>
        <v>0</v>
      </c>
      <c r="Z65" s="575">
        <f>IFERROR(IF(Z61="",0,Z61),"0")+IFERROR(IF(Z62="",0,Z62),"0")+IFERROR(IF(Z63="",0,Z63),"0")+IFERROR(IF(Z64="",0,Z64),"0")</f>
        <v>0</v>
      </c>
      <c r="AA65" s="576"/>
      <c r="AB65" s="576"/>
      <c r="AC65" s="576"/>
    </row>
    <row r="66" spans="1:68" hidden="1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70</v>
      </c>
      <c r="Q66" s="583"/>
      <c r="R66" s="583"/>
      <c r="S66" s="583"/>
      <c r="T66" s="583"/>
      <c r="U66" s="583"/>
      <c r="V66" s="584"/>
      <c r="W66" s="37" t="s">
        <v>68</v>
      </c>
      <c r="X66" s="575">
        <f>IFERROR(SUM(X61:X64),"0")</f>
        <v>0</v>
      </c>
      <c r="Y66" s="575">
        <f>IFERROR(SUM(Y61:Y64),"0")</f>
        <v>0</v>
      </c>
      <c r="Z66" s="37"/>
      <c r="AA66" s="576"/>
      <c r="AB66" s="576"/>
      <c r="AC66" s="576"/>
    </row>
    <row r="67" spans="1:68" ht="14.25" hidden="1" customHeight="1" x14ac:dyDescent="0.25">
      <c r="A67" s="590" t="s">
        <v>62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70</v>
      </c>
      <c r="Q71" s="583"/>
      <c r="R71" s="583"/>
      <c r="S71" s="583"/>
      <c r="T71" s="583"/>
      <c r="U71" s="583"/>
      <c r="V71" s="584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70</v>
      </c>
      <c r="Q72" s="583"/>
      <c r="R72" s="583"/>
      <c r="S72" s="583"/>
      <c r="T72" s="583"/>
      <c r="U72" s="583"/>
      <c r="V72" s="584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72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70</v>
      </c>
      <c r="Q80" s="583"/>
      <c r="R80" s="583"/>
      <c r="S80" s="583"/>
      <c r="T80" s="583"/>
      <c r="U80" s="583"/>
      <c r="V80" s="584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70</v>
      </c>
      <c r="Q81" s="583"/>
      <c r="R81" s="583"/>
      <c r="S81" s="583"/>
      <c r="T81" s="583"/>
      <c r="U81" s="583"/>
      <c r="V81" s="584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168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hidden="1" customHeight="1" x14ac:dyDescent="0.25">
      <c r="A83" s="54" t="s">
        <v>169</v>
      </c>
      <c r="B83" s="54" t="s">
        <v>170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70</v>
      </c>
      <c r="Q85" s="583"/>
      <c r="R85" s="583"/>
      <c r="S85" s="583"/>
      <c r="T85" s="583"/>
      <c r="U85" s="583"/>
      <c r="V85" s="584"/>
      <c r="W85" s="37" t="s">
        <v>71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70</v>
      </c>
      <c r="Q86" s="583"/>
      <c r="R86" s="583"/>
      <c r="S86" s="583"/>
      <c r="T86" s="583"/>
      <c r="U86" s="583"/>
      <c r="V86" s="584"/>
      <c r="W86" s="37" t="s">
        <v>68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hidden="1" customHeight="1" x14ac:dyDescent="0.25">
      <c r="A87" s="588" t="s">
        <v>175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101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406</v>
      </c>
      <c r="Y89" s="574">
        <f>IFERROR(IF(X89="",0,CEILING((X89/$H89),1)*$H89),"")</f>
        <v>410.40000000000003</v>
      </c>
      <c r="Z89" s="36">
        <f>IFERROR(IF(Y89=0,"",ROUNDUP(Y89/H89,0)*0.01898),"")</f>
        <v>0.72123999999999999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422.35277777777776</v>
      </c>
      <c r="BN89" s="64">
        <f>IFERROR(Y89*I89/H89,"0")</f>
        <v>426.92999999999995</v>
      </c>
      <c r="BO89" s="64">
        <f>IFERROR(1/J89*(X89/H89),"0")</f>
        <v>0.58738425925925919</v>
      </c>
      <c r="BP89" s="64">
        <f>IFERROR(1/J89*(Y89/H89),"0")</f>
        <v>0.59375</v>
      </c>
    </row>
    <row r="90" spans="1:68" ht="16.5" hidden="1" customHeight="1" x14ac:dyDescent="0.25">
      <c r="A90" s="54" t="s">
        <v>179</v>
      </c>
      <c r="B90" s="54" t="s">
        <v>180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61</v>
      </c>
      <c r="Y91" s="574">
        <f>IFERROR(IF(X91="",0,CEILING((X91/$H91),1)*$H91),"")</f>
        <v>63</v>
      </c>
      <c r="Z91" s="36">
        <f>IFERROR(IF(Y91=0,"",ROUNDUP(Y91/H91,0)*0.00902),"")</f>
        <v>0.12628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63.846666666666664</v>
      </c>
      <c r="BN91" s="64">
        <f>IFERROR(Y91*I91/H91,"0")</f>
        <v>65.94</v>
      </c>
      <c r="BO91" s="64">
        <f>IFERROR(1/J91*(X91/H91),"0")</f>
        <v>0.1026936026936027</v>
      </c>
      <c r="BP91" s="64">
        <f>IFERROR(1/J91*(Y91/H91),"0")</f>
        <v>0.10606060606060606</v>
      </c>
    </row>
    <row r="92" spans="1:68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70</v>
      </c>
      <c r="Q92" s="583"/>
      <c r="R92" s="583"/>
      <c r="S92" s="583"/>
      <c r="T92" s="583"/>
      <c r="U92" s="583"/>
      <c r="V92" s="584"/>
      <c r="W92" s="37" t="s">
        <v>71</v>
      </c>
      <c r="X92" s="575">
        <f>IFERROR(X89/H89,"0")+IFERROR(X90/H90,"0")+IFERROR(X91/H91,"0")</f>
        <v>51.148148148148145</v>
      </c>
      <c r="Y92" s="575">
        <f>IFERROR(Y89/H89,"0")+IFERROR(Y90/H90,"0")+IFERROR(Y91/H91,"0")</f>
        <v>52</v>
      </c>
      <c r="Z92" s="575">
        <f>IFERROR(IF(Z89="",0,Z89),"0")+IFERROR(IF(Z90="",0,Z90),"0")+IFERROR(IF(Z91="",0,Z91),"0")</f>
        <v>0.84752000000000005</v>
      </c>
      <c r="AA92" s="576"/>
      <c r="AB92" s="576"/>
      <c r="AC92" s="576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70</v>
      </c>
      <c r="Q93" s="583"/>
      <c r="R93" s="583"/>
      <c r="S93" s="583"/>
      <c r="T93" s="583"/>
      <c r="U93" s="583"/>
      <c r="V93" s="584"/>
      <c r="W93" s="37" t="s">
        <v>68</v>
      </c>
      <c r="X93" s="575">
        <f>IFERROR(SUM(X89:X91),"0")</f>
        <v>467</v>
      </c>
      <c r="Y93" s="575">
        <f>IFERROR(SUM(Y89:Y91),"0")</f>
        <v>473.40000000000003</v>
      </c>
      <c r="Z93" s="37"/>
      <c r="AA93" s="576"/>
      <c r="AB93" s="576"/>
      <c r="AC93" s="576"/>
    </row>
    <row r="94" spans="1:68" ht="14.25" hidden="1" customHeight="1" x14ac:dyDescent="0.25">
      <c r="A94" s="590" t="s">
        <v>72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9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255</v>
      </c>
      <c r="Y95" s="574">
        <f t="shared" ref="Y95:Y100" si="16">IFERROR(IF(X95="",0,CEILING((X95/$H95),1)*$H95),"")</f>
        <v>259.2</v>
      </c>
      <c r="Z95" s="36">
        <f>IFERROR(IF(Y95=0,"",ROUNDUP(Y95/H95,0)*0.01898),"")</f>
        <v>0.60736000000000001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271.3388888888889</v>
      </c>
      <c r="BN95" s="64">
        <f t="shared" ref="BN95:BN100" si="18">IFERROR(Y95*I95/H95,"0")</f>
        <v>275.80799999999999</v>
      </c>
      <c r="BO95" s="64">
        <f t="shared" ref="BO95:BO100" si="19">IFERROR(1/J95*(X95/H95),"0")</f>
        <v>0.4918981481481482</v>
      </c>
      <c r="BP95" s="64">
        <f t="shared" ref="BP95:BP100" si="20">IFERROR(1/J95*(Y95/H95),"0")</f>
        <v>0.5</v>
      </c>
    </row>
    <row r="96" spans="1:68" ht="16.5" hidden="1" customHeight="1" x14ac:dyDescent="0.25">
      <c r="A96" s="54" t="s">
        <v>183</v>
      </c>
      <c r="B96" s="54" t="s">
        <v>187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188</v>
      </c>
      <c r="B97" s="54" t="s">
        <v>189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2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95</v>
      </c>
      <c r="Y98" s="574">
        <f t="shared" si="16"/>
        <v>97.2</v>
      </c>
      <c r="Z98" s="36">
        <f>IFERROR(IF(Y98=0,"",ROUNDUP(Y98/H98,0)*0.00651),"")</f>
        <v>0.23436000000000001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103.86666666666666</v>
      </c>
      <c r="BN98" s="64">
        <f t="shared" si="18"/>
        <v>106.27199999999999</v>
      </c>
      <c r="BO98" s="64">
        <f t="shared" si="19"/>
        <v>0.19332519332519332</v>
      </c>
      <c r="BP98" s="64">
        <f t="shared" si="20"/>
        <v>0.19780219780219782</v>
      </c>
    </row>
    <row r="99" spans="1:68" ht="27" hidden="1" customHeight="1" x14ac:dyDescent="0.25">
      <c r="A99" s="54" t="s">
        <v>191</v>
      </c>
      <c r="B99" s="54" t="s">
        <v>194</v>
      </c>
      <c r="C99" s="31">
        <v>4301051718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195</v>
      </c>
      <c r="B100" s="54" t="s">
        <v>196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70</v>
      </c>
      <c r="Q101" s="583"/>
      <c r="R101" s="583"/>
      <c r="S101" s="583"/>
      <c r="T101" s="583"/>
      <c r="U101" s="583"/>
      <c r="V101" s="584"/>
      <c r="W101" s="37" t="s">
        <v>71</v>
      </c>
      <c r="X101" s="575">
        <f>IFERROR(X95/H95,"0")+IFERROR(X96/H96,"0")+IFERROR(X97/H97,"0")+IFERROR(X98/H98,"0")+IFERROR(X99/H99,"0")+IFERROR(X100/H100,"0")</f>
        <v>66.666666666666671</v>
      </c>
      <c r="Y101" s="575">
        <f>IFERROR(Y95/H95,"0")+IFERROR(Y96/H96,"0")+IFERROR(Y97/H97,"0")+IFERROR(Y98/H98,"0")+IFERROR(Y99/H99,"0")+IFERROR(Y100/H100,"0")</f>
        <v>68</v>
      </c>
      <c r="Z101" s="575">
        <f>IFERROR(IF(Z95="",0,Z95),"0")+IFERROR(IF(Z96="",0,Z96),"0")+IFERROR(IF(Z97="",0,Z97),"0")+IFERROR(IF(Z98="",0,Z98),"0")+IFERROR(IF(Z99="",0,Z99),"0")+IFERROR(IF(Z100="",0,Z100),"0")</f>
        <v>0.84172000000000002</v>
      </c>
      <c r="AA101" s="576"/>
      <c r="AB101" s="576"/>
      <c r="AC101" s="576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70</v>
      </c>
      <c r="Q102" s="583"/>
      <c r="R102" s="583"/>
      <c r="S102" s="583"/>
      <c r="T102" s="583"/>
      <c r="U102" s="583"/>
      <c r="V102" s="584"/>
      <c r="W102" s="37" t="s">
        <v>68</v>
      </c>
      <c r="X102" s="575">
        <f>IFERROR(SUM(X95:X100),"0")</f>
        <v>350</v>
      </c>
      <c r="Y102" s="575">
        <f>IFERROR(SUM(Y95:Y100),"0")</f>
        <v>356.4</v>
      </c>
      <c r="Z102" s="37"/>
      <c r="AA102" s="576"/>
      <c r="AB102" s="576"/>
      <c r="AC102" s="576"/>
    </row>
    <row r="103" spans="1:68" ht="16.5" hidden="1" customHeight="1" x14ac:dyDescent="0.25">
      <c r="A103" s="588" t="s">
        <v>198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101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customHeight="1" x14ac:dyDescent="0.25">
      <c r="A105" s="54" t="s">
        <v>199</v>
      </c>
      <c r="B105" s="54" t="s">
        <v>200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145</v>
      </c>
      <c r="Y105" s="574">
        <f>IFERROR(IF(X105="",0,CEILING((X105/$H105),1)*$H105),"")</f>
        <v>151.20000000000002</v>
      </c>
      <c r="Z105" s="36">
        <f>IFERROR(IF(Y105=0,"",ROUNDUP(Y105/H105,0)*0.01898),"")</f>
        <v>0.26572000000000001</v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150.84027777777774</v>
      </c>
      <c r="BN105" s="64">
        <f>IFERROR(Y105*I105/H105,"0")</f>
        <v>157.29000000000002</v>
      </c>
      <c r="BO105" s="64">
        <f>IFERROR(1/J105*(X105/H105),"0")</f>
        <v>0.20978009259259259</v>
      </c>
      <c r="BP105" s="64">
        <f>IFERROR(1/J105*(Y105/H105),"0")</f>
        <v>0.21875</v>
      </c>
    </row>
    <row r="106" spans="1:68" ht="16.5" hidden="1" customHeight="1" x14ac:dyDescent="0.25">
      <c r="A106" s="54" t="s">
        <v>202</v>
      </c>
      <c r="B106" s="54" t="s">
        <v>203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204</v>
      </c>
      <c r="B107" s="54" t="s">
        <v>205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206</v>
      </c>
      <c r="B108" s="54" t="s">
        <v>207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70</v>
      </c>
      <c r="Q109" s="583"/>
      <c r="R109" s="583"/>
      <c r="S109" s="583"/>
      <c r="T109" s="583"/>
      <c r="U109" s="583"/>
      <c r="V109" s="584"/>
      <c r="W109" s="37" t="s">
        <v>71</v>
      </c>
      <c r="X109" s="575">
        <f>IFERROR(X105/H105,"0")+IFERROR(X106/H106,"0")+IFERROR(X107/H107,"0")+IFERROR(X108/H108,"0")</f>
        <v>13.425925925925926</v>
      </c>
      <c r="Y109" s="575">
        <f>IFERROR(Y105/H105,"0")+IFERROR(Y106/H106,"0")+IFERROR(Y107/H107,"0")+IFERROR(Y108/H108,"0")</f>
        <v>14</v>
      </c>
      <c r="Z109" s="575">
        <f>IFERROR(IF(Z105="",0,Z105),"0")+IFERROR(IF(Z106="",0,Z106),"0")+IFERROR(IF(Z107="",0,Z107),"0")+IFERROR(IF(Z108="",0,Z108),"0")</f>
        <v>0.26572000000000001</v>
      </c>
      <c r="AA109" s="576"/>
      <c r="AB109" s="576"/>
      <c r="AC109" s="576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70</v>
      </c>
      <c r="Q110" s="583"/>
      <c r="R110" s="583"/>
      <c r="S110" s="583"/>
      <c r="T110" s="583"/>
      <c r="U110" s="583"/>
      <c r="V110" s="584"/>
      <c r="W110" s="37" t="s">
        <v>68</v>
      </c>
      <c r="X110" s="575">
        <f>IFERROR(SUM(X105:X108),"0")</f>
        <v>145</v>
      </c>
      <c r="Y110" s="575">
        <f>IFERROR(SUM(Y105:Y108),"0")</f>
        <v>151.20000000000002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133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customHeight="1" x14ac:dyDescent="0.25">
      <c r="A112" s="54" t="s">
        <v>208</v>
      </c>
      <c r="B112" s="54" t="s">
        <v>209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100</v>
      </c>
      <c r="Y112" s="574">
        <f>IFERROR(IF(X112="",0,CEILING((X112/$H112),1)*$H112),"")</f>
        <v>108</v>
      </c>
      <c r="Z112" s="36">
        <f>IFERROR(IF(Y112=0,"",ROUNDUP(Y112/H112,0)*0.01898),"")</f>
        <v>0.1898</v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104.02777777777777</v>
      </c>
      <c r="BN112" s="64">
        <f>IFERROR(Y112*I112/H112,"0")</f>
        <v>112.34999999999998</v>
      </c>
      <c r="BO112" s="64">
        <f>IFERROR(1/J112*(X112/H112),"0")</f>
        <v>0.14467592592592593</v>
      </c>
      <c r="BP112" s="64">
        <f>IFERROR(1/J112*(Y112/H112),"0")</f>
        <v>0.15625</v>
      </c>
    </row>
    <row r="113" spans="1:68" ht="16.5" hidden="1" customHeight="1" x14ac:dyDescent="0.25">
      <c r="A113" s="54" t="s">
        <v>211</v>
      </c>
      <c r="B113" s="54" t="s">
        <v>212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213</v>
      </c>
      <c r="B114" s="54" t="s">
        <v>214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13</v>
      </c>
      <c r="Y114" s="574">
        <f>IFERROR(IF(X114="",0,CEILING((X114/$H114),1)*$H114),"")</f>
        <v>14.399999999999999</v>
      </c>
      <c r="Z114" s="36">
        <f>IFERROR(IF(Y114=0,"",ROUNDUP(Y114/H114,0)*0.00651),"")</f>
        <v>3.9059999999999997E-2</v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13.975</v>
      </c>
      <c r="BN114" s="64">
        <f>IFERROR(Y114*I114/H114,"0")</f>
        <v>15.479999999999999</v>
      </c>
      <c r="BO114" s="64">
        <f>IFERROR(1/J114*(X114/H114),"0")</f>
        <v>2.9761904761904767E-2</v>
      </c>
      <c r="BP114" s="64">
        <f>IFERROR(1/J114*(Y114/H114),"0")</f>
        <v>3.2967032967032968E-2</v>
      </c>
    </row>
    <row r="115" spans="1:68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70</v>
      </c>
      <c r="Q115" s="583"/>
      <c r="R115" s="583"/>
      <c r="S115" s="583"/>
      <c r="T115" s="583"/>
      <c r="U115" s="583"/>
      <c r="V115" s="584"/>
      <c r="W115" s="37" t="s">
        <v>71</v>
      </c>
      <c r="X115" s="575">
        <f>IFERROR(X112/H112,"0")+IFERROR(X113/H113,"0")+IFERROR(X114/H114,"0")</f>
        <v>14.675925925925927</v>
      </c>
      <c r="Y115" s="575">
        <f>IFERROR(Y112/H112,"0")+IFERROR(Y113/H113,"0")+IFERROR(Y114/H114,"0")</f>
        <v>16</v>
      </c>
      <c r="Z115" s="575">
        <f>IFERROR(IF(Z112="",0,Z112),"0")+IFERROR(IF(Z113="",0,Z113),"0")+IFERROR(IF(Z114="",0,Z114),"0")</f>
        <v>0.22886000000000001</v>
      </c>
      <c r="AA115" s="576"/>
      <c r="AB115" s="576"/>
      <c r="AC115" s="576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70</v>
      </c>
      <c r="Q116" s="583"/>
      <c r="R116" s="583"/>
      <c r="S116" s="583"/>
      <c r="T116" s="583"/>
      <c r="U116" s="583"/>
      <c r="V116" s="584"/>
      <c r="W116" s="37" t="s">
        <v>68</v>
      </c>
      <c r="X116" s="575">
        <f>IFERROR(SUM(X112:X114),"0")</f>
        <v>113</v>
      </c>
      <c r="Y116" s="575">
        <f>IFERROR(SUM(Y112:Y114),"0")</f>
        <v>122.4</v>
      </c>
      <c r="Z116" s="37"/>
      <c r="AA116" s="576"/>
      <c r="AB116" s="576"/>
      <c r="AC116" s="576"/>
    </row>
    <row r="117" spans="1:68" ht="14.25" hidden="1" customHeight="1" x14ac:dyDescent="0.25">
      <c r="A117" s="590" t="s">
        <v>72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customHeight="1" x14ac:dyDescent="0.25">
      <c r="A118" s="54" t="s">
        <v>215</v>
      </c>
      <c r="B118" s="54" t="s">
        <v>216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546</v>
      </c>
      <c r="Y118" s="574">
        <f>IFERROR(IF(X118="",0,CEILING((X118/$H118),1)*$H118),"")</f>
        <v>550.79999999999995</v>
      </c>
      <c r="Z118" s="36">
        <f>IFERROR(IF(Y118=0,"",ROUNDUP(Y118/H118,0)*0.01898),"")</f>
        <v>1.29064</v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580.57999999999993</v>
      </c>
      <c r="BN118" s="64">
        <f>IFERROR(Y118*I118/H118,"0")</f>
        <v>585.68399999999986</v>
      </c>
      <c r="BO118" s="64">
        <f>IFERROR(1/J118*(X118/H118),"0")</f>
        <v>1.0532407407407407</v>
      </c>
      <c r="BP118" s="64">
        <f>IFERROR(1/J118*(Y118/H118),"0")</f>
        <v>1.0625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301</v>
      </c>
      <c r="Y120" s="574">
        <f>IFERROR(IF(X120="",0,CEILING((X120/$H120),1)*$H120),"")</f>
        <v>302.40000000000003</v>
      </c>
      <c r="Z120" s="36">
        <f>IFERROR(IF(Y120=0,"",ROUNDUP(Y120/H120,0)*0.00651),"")</f>
        <v>0.72911999999999999</v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329.09333333333331</v>
      </c>
      <c r="BN120" s="64">
        <f>IFERROR(Y120*I120/H120,"0")</f>
        <v>330.62400000000002</v>
      </c>
      <c r="BO120" s="64">
        <f>IFERROR(1/J120*(X120/H120),"0")</f>
        <v>0.61253561253561262</v>
      </c>
      <c r="BP120" s="64">
        <f>IFERROR(1/J120*(Y120/H120),"0")</f>
        <v>0.61538461538461542</v>
      </c>
    </row>
    <row r="121" spans="1:68" ht="16.5" hidden="1" customHeight="1" x14ac:dyDescent="0.25">
      <c r="A121" s="54" t="s">
        <v>222</v>
      </c>
      <c r="B121" s="54" t="s">
        <v>223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70</v>
      </c>
      <c r="Q122" s="583"/>
      <c r="R122" s="583"/>
      <c r="S122" s="583"/>
      <c r="T122" s="583"/>
      <c r="U122" s="583"/>
      <c r="V122" s="584"/>
      <c r="W122" s="37" t="s">
        <v>71</v>
      </c>
      <c r="X122" s="575">
        <f>IFERROR(X118/H118,"0")+IFERROR(X119/H119,"0")+IFERROR(X120/H120,"0")+IFERROR(X121/H121,"0")</f>
        <v>178.88888888888889</v>
      </c>
      <c r="Y122" s="575">
        <f>IFERROR(Y118/H118,"0")+IFERROR(Y119/H119,"0")+IFERROR(Y120/H120,"0")+IFERROR(Y121/H121,"0")</f>
        <v>180</v>
      </c>
      <c r="Z122" s="575">
        <f>IFERROR(IF(Z118="",0,Z118),"0")+IFERROR(IF(Z119="",0,Z119),"0")+IFERROR(IF(Z120="",0,Z120),"0")+IFERROR(IF(Z121="",0,Z121),"0")</f>
        <v>2.0197599999999998</v>
      </c>
      <c r="AA122" s="576"/>
      <c r="AB122" s="576"/>
      <c r="AC122" s="576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70</v>
      </c>
      <c r="Q123" s="583"/>
      <c r="R123" s="583"/>
      <c r="S123" s="583"/>
      <c r="T123" s="583"/>
      <c r="U123" s="583"/>
      <c r="V123" s="584"/>
      <c r="W123" s="37" t="s">
        <v>68</v>
      </c>
      <c r="X123" s="575">
        <f>IFERROR(SUM(X118:X121),"0")</f>
        <v>847</v>
      </c>
      <c r="Y123" s="575">
        <f>IFERROR(SUM(Y118:Y121),"0")</f>
        <v>853.2</v>
      </c>
      <c r="Z123" s="37"/>
      <c r="AA123" s="576"/>
      <c r="AB123" s="576"/>
      <c r="AC123" s="576"/>
    </row>
    <row r="124" spans="1:68" ht="14.25" hidden="1" customHeight="1" x14ac:dyDescent="0.25">
      <c r="A124" s="590" t="s">
        <v>168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225</v>
      </c>
      <c r="B125" s="54" t="s">
        <v>226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228</v>
      </c>
      <c r="B126" s="54" t="s">
        <v>229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70</v>
      </c>
      <c r="Q127" s="583"/>
      <c r="R127" s="583"/>
      <c r="S127" s="583"/>
      <c r="T127" s="583"/>
      <c r="U127" s="583"/>
      <c r="V127" s="584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70</v>
      </c>
      <c r="Q128" s="583"/>
      <c r="R128" s="583"/>
      <c r="S128" s="583"/>
      <c r="T128" s="583"/>
      <c r="U128" s="583"/>
      <c r="V128" s="584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8" t="s">
        <v>231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101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232</v>
      </c>
      <c r="B131" s="54" t="s">
        <v>233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232</v>
      </c>
      <c r="B132" s="54" t="s">
        <v>235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70</v>
      </c>
      <c r="Q133" s="583"/>
      <c r="R133" s="583"/>
      <c r="S133" s="583"/>
      <c r="T133" s="583"/>
      <c r="U133" s="583"/>
      <c r="V133" s="584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70</v>
      </c>
      <c r="Q134" s="583"/>
      <c r="R134" s="583"/>
      <c r="S134" s="583"/>
      <c r="T134" s="583"/>
      <c r="U134" s="583"/>
      <c r="V134" s="584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hidden="1" customHeight="1" x14ac:dyDescent="0.25">
      <c r="A135" s="590" t="s">
        <v>62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70</v>
      </c>
      <c r="Q138" s="583"/>
      <c r="R138" s="583"/>
      <c r="S138" s="583"/>
      <c r="T138" s="583"/>
      <c r="U138" s="583"/>
      <c r="V138" s="584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70</v>
      </c>
      <c r="Q139" s="583"/>
      <c r="R139" s="583"/>
      <c r="S139" s="583"/>
      <c r="T139" s="583"/>
      <c r="U139" s="583"/>
      <c r="V139" s="584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72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70</v>
      </c>
      <c r="Q143" s="583"/>
      <c r="R143" s="583"/>
      <c r="S143" s="583"/>
      <c r="T143" s="583"/>
      <c r="U143" s="583"/>
      <c r="V143" s="584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70</v>
      </c>
      <c r="Q144" s="583"/>
      <c r="R144" s="583"/>
      <c r="S144" s="583"/>
      <c r="T144" s="583"/>
      <c r="U144" s="583"/>
      <c r="V144" s="584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hidden="1" customHeight="1" x14ac:dyDescent="0.25">
      <c r="A145" s="588" t="s">
        <v>99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101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70</v>
      </c>
      <c r="Q148" s="583"/>
      <c r="R148" s="583"/>
      <c r="S148" s="583"/>
      <c r="T148" s="583"/>
      <c r="U148" s="583"/>
      <c r="V148" s="584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70</v>
      </c>
      <c r="Q149" s="583"/>
      <c r="R149" s="583"/>
      <c r="S149" s="583"/>
      <c r="T149" s="583"/>
      <c r="U149" s="583"/>
      <c r="V149" s="584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62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70</v>
      </c>
      <c r="Q154" s="583"/>
      <c r="R154" s="583"/>
      <c r="S154" s="583"/>
      <c r="T154" s="583"/>
      <c r="U154" s="583"/>
      <c r="V154" s="584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70</v>
      </c>
      <c r="Q155" s="583"/>
      <c r="R155" s="583"/>
      <c r="S155" s="583"/>
      <c r="T155" s="583"/>
      <c r="U155" s="583"/>
      <c r="V155" s="584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256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133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70</v>
      </c>
      <c r="Q160" s="583"/>
      <c r="R160" s="583"/>
      <c r="S160" s="583"/>
      <c r="T160" s="583"/>
      <c r="U160" s="583"/>
      <c r="V160" s="584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70</v>
      </c>
      <c r="Q161" s="583"/>
      <c r="R161" s="583"/>
      <c r="S161" s="583"/>
      <c r="T161" s="583"/>
      <c r="U161" s="583"/>
      <c r="V161" s="584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62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11</v>
      </c>
      <c r="Y163" s="574">
        <f t="shared" ref="Y163:Y171" si="21">IFERROR(IF(X163="",0,CEILING((X163/$H163),1)*$H163),"")</f>
        <v>12.600000000000001</v>
      </c>
      <c r="Z163" s="36">
        <f>IFERROR(IF(Y163=0,"",ROUNDUP(Y163/H163,0)*0.00902),"")</f>
        <v>2.7060000000000001E-2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11.707142857142856</v>
      </c>
      <c r="BN163" s="64">
        <f t="shared" ref="BN163:BN171" si="23">IFERROR(Y163*I163/H163,"0")</f>
        <v>13.41</v>
      </c>
      <c r="BO163" s="64">
        <f t="shared" ref="BO163:BO171" si="24">IFERROR(1/J163*(X163/H163),"0")</f>
        <v>1.9841269841269844E-2</v>
      </c>
      <c r="BP163" s="64">
        <f t="shared" ref="BP163:BP171" si="25">IFERROR(1/J163*(Y163/H163),"0")</f>
        <v>2.2727272727272728E-2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129</v>
      </c>
      <c r="Y165" s="574">
        <f t="shared" si="21"/>
        <v>130.20000000000002</v>
      </c>
      <c r="Z165" s="36">
        <f>IFERROR(IF(Y165=0,"",ROUNDUP(Y165/H165,0)*0.00902),"")</f>
        <v>0.27961999999999998</v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135.44999999999999</v>
      </c>
      <c r="BN165" s="64">
        <f t="shared" si="23"/>
        <v>136.71000000000004</v>
      </c>
      <c r="BO165" s="64">
        <f t="shared" si="24"/>
        <v>0.23268398268398266</v>
      </c>
      <c r="BP165" s="64">
        <f t="shared" si="25"/>
        <v>0.23484848484848489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90</v>
      </c>
      <c r="Y166" s="574">
        <f t="shared" si="21"/>
        <v>90.3</v>
      </c>
      <c r="Z166" s="36">
        <f>IFERROR(IF(Y166=0,"",ROUNDUP(Y166/H166,0)*0.00502),"")</f>
        <v>0.21586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95.571428571428555</v>
      </c>
      <c r="BN166" s="64">
        <f t="shared" si="23"/>
        <v>95.89</v>
      </c>
      <c r="BO166" s="64">
        <f t="shared" si="24"/>
        <v>0.18315018315018317</v>
      </c>
      <c r="BP166" s="64">
        <f t="shared" si="25"/>
        <v>0.18376068376068377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86</v>
      </c>
      <c r="Y169" s="574">
        <f t="shared" si="21"/>
        <v>86.100000000000009</v>
      </c>
      <c r="Z169" s="36">
        <f>IFERROR(IF(Y169=0,"",ROUNDUP(Y169/H169,0)*0.00502),"")</f>
        <v>0.20582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90.095238095238102</v>
      </c>
      <c r="BN169" s="64">
        <f t="shared" si="23"/>
        <v>90.200000000000017</v>
      </c>
      <c r="BO169" s="64">
        <f t="shared" si="24"/>
        <v>0.17501017501017502</v>
      </c>
      <c r="BP169" s="64">
        <f t="shared" si="25"/>
        <v>0.17521367521367523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70</v>
      </c>
      <c r="Q172" s="583"/>
      <c r="R172" s="583"/>
      <c r="S172" s="583"/>
      <c r="T172" s="583"/>
      <c r="U172" s="583"/>
      <c r="V172" s="584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117.14285714285712</v>
      </c>
      <c r="Y172" s="575">
        <f>IFERROR(Y163/H163,"0")+IFERROR(Y164/H164,"0")+IFERROR(Y165/H165,"0")+IFERROR(Y166/H166,"0")+IFERROR(Y167/H167,"0")+IFERROR(Y168/H168,"0")+IFERROR(Y169/H169,"0")+IFERROR(Y170/H170,"0")+IFERROR(Y171/H171,"0")</f>
        <v>118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0.72836000000000001</v>
      </c>
      <c r="AA172" s="576"/>
      <c r="AB172" s="576"/>
      <c r="AC172" s="576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70</v>
      </c>
      <c r="Q173" s="583"/>
      <c r="R173" s="583"/>
      <c r="S173" s="583"/>
      <c r="T173" s="583"/>
      <c r="U173" s="583"/>
      <c r="V173" s="584"/>
      <c r="W173" s="37" t="s">
        <v>68</v>
      </c>
      <c r="X173" s="575">
        <f>IFERROR(SUM(X163:X171),"0")</f>
        <v>316</v>
      </c>
      <c r="Y173" s="575">
        <f>IFERROR(SUM(Y163:Y171),"0")</f>
        <v>319.20000000000005</v>
      </c>
      <c r="Z173" s="37"/>
      <c r="AA173" s="576"/>
      <c r="AB173" s="576"/>
      <c r="AC173" s="576"/>
    </row>
    <row r="174" spans="1:68" ht="14.25" hidden="1" customHeight="1" x14ac:dyDescent="0.25">
      <c r="A174" s="590" t="s">
        <v>93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70</v>
      </c>
      <c r="Q178" s="583"/>
      <c r="R178" s="583"/>
      <c r="S178" s="583"/>
      <c r="T178" s="583"/>
      <c r="U178" s="583"/>
      <c r="V178" s="584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70</v>
      </c>
      <c r="Q179" s="583"/>
      <c r="R179" s="583"/>
      <c r="S179" s="583"/>
      <c r="T179" s="583"/>
      <c r="U179" s="583"/>
      <c r="V179" s="584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70</v>
      </c>
      <c r="Q182" s="583"/>
      <c r="R182" s="583"/>
      <c r="S182" s="583"/>
      <c r="T182" s="583"/>
      <c r="U182" s="583"/>
      <c r="V182" s="584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70</v>
      </c>
      <c r="Q183" s="583"/>
      <c r="R183" s="583"/>
      <c r="S183" s="583"/>
      <c r="T183" s="583"/>
      <c r="U183" s="583"/>
      <c r="V183" s="584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8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101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70</v>
      </c>
      <c r="Q188" s="583"/>
      <c r="R188" s="583"/>
      <c r="S188" s="583"/>
      <c r="T188" s="583"/>
      <c r="U188" s="583"/>
      <c r="V188" s="584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70</v>
      </c>
      <c r="Q189" s="583"/>
      <c r="R189" s="583"/>
      <c r="S189" s="583"/>
      <c r="T189" s="583"/>
      <c r="U189" s="583"/>
      <c r="V189" s="584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133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70</v>
      </c>
      <c r="Q193" s="583"/>
      <c r="R193" s="583"/>
      <c r="S193" s="583"/>
      <c r="T193" s="583"/>
      <c r="U193" s="583"/>
      <c r="V193" s="584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70</v>
      </c>
      <c r="Q194" s="583"/>
      <c r="R194" s="583"/>
      <c r="S194" s="583"/>
      <c r="T194" s="583"/>
      <c r="U194" s="583"/>
      <c r="V194" s="584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62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389</v>
      </c>
      <c r="Y196" s="574">
        <f t="shared" ref="Y196:Y203" si="26">IFERROR(IF(X196="",0,CEILING((X196/$H196),1)*$H196),"")</f>
        <v>394.20000000000005</v>
      </c>
      <c r="Z196" s="36">
        <f>IFERROR(IF(Y196=0,"",ROUNDUP(Y196/H196,0)*0.00902),"")</f>
        <v>0.65846000000000005</v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404.12777777777774</v>
      </c>
      <c r="BN196" s="64">
        <f t="shared" ref="BN196:BN203" si="28">IFERROR(Y196*I196/H196,"0")</f>
        <v>409.53000000000003</v>
      </c>
      <c r="BO196" s="64">
        <f t="shared" ref="BO196:BO203" si="29">IFERROR(1/J196*(X196/H196),"0")</f>
        <v>0.54573512906846244</v>
      </c>
      <c r="BP196" s="64">
        <f t="shared" ref="BP196:BP203" si="30">IFERROR(1/J196*(Y196/H196),"0")</f>
        <v>0.55303030303030309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296</v>
      </c>
      <c r="Y197" s="574">
        <f t="shared" si="26"/>
        <v>297</v>
      </c>
      <c r="Z197" s="36">
        <f>IFERROR(IF(Y197=0,"",ROUNDUP(Y197/H197,0)*0.00902),"")</f>
        <v>0.49609999999999999</v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307.51111111111112</v>
      </c>
      <c r="BN197" s="64">
        <f t="shared" si="28"/>
        <v>308.55</v>
      </c>
      <c r="BO197" s="64">
        <f t="shared" si="29"/>
        <v>0.41526374859708193</v>
      </c>
      <c r="BP197" s="64">
        <f t="shared" si="30"/>
        <v>0.41666666666666663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423</v>
      </c>
      <c r="Y199" s="574">
        <f t="shared" si="26"/>
        <v>426.6</v>
      </c>
      <c r="Z199" s="36">
        <f>IFERROR(IF(Y199=0,"",ROUNDUP(Y199/H199,0)*0.00902),"")</f>
        <v>0.71257999999999999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439.45</v>
      </c>
      <c r="BN199" s="64">
        <f t="shared" si="28"/>
        <v>443.19</v>
      </c>
      <c r="BO199" s="64">
        <f t="shared" si="29"/>
        <v>0.59343434343434343</v>
      </c>
      <c r="BP199" s="64">
        <f t="shared" si="30"/>
        <v>0.59848484848484851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25</v>
      </c>
      <c r="Y200" s="574">
        <f t="shared" si="26"/>
        <v>25.2</v>
      </c>
      <c r="Z200" s="36">
        <f>IFERROR(IF(Y200=0,"",ROUNDUP(Y200/H200,0)*0.00502),"")</f>
        <v>7.0280000000000009E-2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26.805555555555554</v>
      </c>
      <c r="BN200" s="64">
        <f t="shared" si="28"/>
        <v>27.019999999999996</v>
      </c>
      <c r="BO200" s="64">
        <f t="shared" si="29"/>
        <v>5.9354226020892693E-2</v>
      </c>
      <c r="BP200" s="64">
        <f t="shared" si="30"/>
        <v>5.9829059829059839E-2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21</v>
      </c>
      <c r="Y201" s="574">
        <f t="shared" si="26"/>
        <v>21.6</v>
      </c>
      <c r="Z201" s="36">
        <f>IFERROR(IF(Y201=0,"",ROUNDUP(Y201/H201,0)*0.00502),"")</f>
        <v>6.0240000000000002E-2</v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22.166666666666664</v>
      </c>
      <c r="BN201" s="64">
        <f t="shared" si="28"/>
        <v>22.8</v>
      </c>
      <c r="BO201" s="64">
        <f t="shared" si="29"/>
        <v>4.9857549857549859E-2</v>
      </c>
      <c r="BP201" s="64">
        <f t="shared" si="30"/>
        <v>5.1282051282051287E-2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25</v>
      </c>
      <c r="Y203" s="574">
        <f t="shared" si="26"/>
        <v>25.2</v>
      </c>
      <c r="Z203" s="36">
        <f>IFERROR(IF(Y203=0,"",ROUNDUP(Y203/H203,0)*0.00502),"")</f>
        <v>7.0280000000000009E-2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26.388888888888889</v>
      </c>
      <c r="BN203" s="64">
        <f t="shared" si="28"/>
        <v>26.599999999999998</v>
      </c>
      <c r="BO203" s="64">
        <f t="shared" si="29"/>
        <v>5.9354226020892693E-2</v>
      </c>
      <c r="BP203" s="64">
        <f t="shared" si="30"/>
        <v>5.9829059829059839E-2</v>
      </c>
    </row>
    <row r="204" spans="1:68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70</v>
      </c>
      <c r="Q204" s="583"/>
      <c r="R204" s="583"/>
      <c r="S204" s="583"/>
      <c r="T204" s="583"/>
      <c r="U204" s="583"/>
      <c r="V204" s="584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244.62962962962959</v>
      </c>
      <c r="Y204" s="575">
        <f>IFERROR(Y196/H196,"0")+IFERROR(Y197/H197,"0")+IFERROR(Y198/H198,"0")+IFERROR(Y199/H199,"0")+IFERROR(Y200/H200,"0")+IFERROR(Y201/H201,"0")+IFERROR(Y202/H202,"0")+IFERROR(Y203/H203,"0")</f>
        <v>247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2.0679400000000001</v>
      </c>
      <c r="AA204" s="576"/>
      <c r="AB204" s="576"/>
      <c r="AC204" s="576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70</v>
      </c>
      <c r="Q205" s="583"/>
      <c r="R205" s="583"/>
      <c r="S205" s="583"/>
      <c r="T205" s="583"/>
      <c r="U205" s="583"/>
      <c r="V205" s="584"/>
      <c r="W205" s="37" t="s">
        <v>68</v>
      </c>
      <c r="X205" s="575">
        <f>IFERROR(SUM(X196:X203),"0")</f>
        <v>1179</v>
      </c>
      <c r="Y205" s="575">
        <f>IFERROR(SUM(Y196:Y203),"0")</f>
        <v>1189.8000000000002</v>
      </c>
      <c r="Z205" s="37"/>
      <c r="AA205" s="576"/>
      <c r="AB205" s="576"/>
      <c r="AC205" s="576"/>
    </row>
    <row r="206" spans="1:68" ht="14.25" hidden="1" customHeight="1" x14ac:dyDescent="0.25">
      <c r="A206" s="590" t="s">
        <v>72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528</v>
      </c>
      <c r="Y209" s="574">
        <f t="shared" si="31"/>
        <v>530.69999999999993</v>
      </c>
      <c r="Z209" s="36">
        <f>IFERROR(IF(Y209=0,"",ROUNDUP(Y209/H209,0)*0.01898),"")</f>
        <v>1.15778</v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559.4979310344828</v>
      </c>
      <c r="BN209" s="64">
        <f t="shared" si="33"/>
        <v>562.35899999999992</v>
      </c>
      <c r="BO209" s="64">
        <f t="shared" si="34"/>
        <v>0.94827586206896564</v>
      </c>
      <c r="BP209" s="64">
        <f t="shared" si="35"/>
        <v>0.953125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107</v>
      </c>
      <c r="Y210" s="574">
        <f t="shared" si="31"/>
        <v>108</v>
      </c>
      <c r="Z210" s="36">
        <f t="shared" ref="Z210:Z215" si="36">IFERROR(IF(Y210=0,"",ROUNDUP(Y210/H210,0)*0.00651),"")</f>
        <v>0.29294999999999999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119.03750000000001</v>
      </c>
      <c r="BN210" s="64">
        <f t="shared" si="33"/>
        <v>120.15</v>
      </c>
      <c r="BO210" s="64">
        <f t="shared" si="34"/>
        <v>0.24496336996337001</v>
      </c>
      <c r="BP210" s="64">
        <f t="shared" si="35"/>
        <v>0.24725274725274726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51</v>
      </c>
      <c r="Y212" s="574">
        <f t="shared" si="31"/>
        <v>52.8</v>
      </c>
      <c r="Z212" s="36">
        <f t="shared" si="36"/>
        <v>0.14322000000000001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56.355000000000004</v>
      </c>
      <c r="BN212" s="64">
        <f t="shared" si="33"/>
        <v>58.344000000000001</v>
      </c>
      <c r="BO212" s="64">
        <f t="shared" si="34"/>
        <v>0.11675824175824177</v>
      </c>
      <c r="BP212" s="64">
        <f t="shared" si="35"/>
        <v>0.12087912087912089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416</v>
      </c>
      <c r="Y213" s="574">
        <f t="shared" si="31"/>
        <v>417.59999999999997</v>
      </c>
      <c r="Z213" s="36">
        <f t="shared" si="36"/>
        <v>1.1327400000000001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459.68</v>
      </c>
      <c r="BN213" s="64">
        <f t="shared" si="33"/>
        <v>461.44799999999998</v>
      </c>
      <c r="BO213" s="64">
        <f t="shared" si="34"/>
        <v>0.95238095238095255</v>
      </c>
      <c r="BP213" s="64">
        <f t="shared" si="35"/>
        <v>0.95604395604395609</v>
      </c>
    </row>
    <row r="214" spans="1:68" ht="27" hidden="1" customHeight="1" x14ac:dyDescent="0.25">
      <c r="A214" s="54" t="s">
        <v>346</v>
      </c>
      <c r="B214" s="54" t="s">
        <v>347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244</v>
      </c>
      <c r="Y215" s="574">
        <f t="shared" si="31"/>
        <v>244.79999999999998</v>
      </c>
      <c r="Z215" s="36">
        <f t="shared" si="36"/>
        <v>0.66402000000000005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270.23</v>
      </c>
      <c r="BN215" s="64">
        <f t="shared" si="33"/>
        <v>271.11599999999999</v>
      </c>
      <c r="BO215" s="64">
        <f t="shared" si="34"/>
        <v>0.55860805860805873</v>
      </c>
      <c r="BP215" s="64">
        <f t="shared" si="35"/>
        <v>0.56043956043956045</v>
      </c>
    </row>
    <row r="216" spans="1:68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70</v>
      </c>
      <c r="Q216" s="583"/>
      <c r="R216" s="583"/>
      <c r="S216" s="583"/>
      <c r="T216" s="583"/>
      <c r="U216" s="583"/>
      <c r="V216" s="584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401.52298850574715</v>
      </c>
      <c r="Y216" s="575">
        <f>IFERROR(Y207/H207,"0")+IFERROR(Y208/H208,"0")+IFERROR(Y209/H209,"0")+IFERROR(Y210/H210,"0")+IFERROR(Y211/H211,"0")+IFERROR(Y212/H212,"0")+IFERROR(Y213/H213,"0")+IFERROR(Y214/H214,"0")+IFERROR(Y215/H215,"0")</f>
        <v>404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3.3907100000000003</v>
      </c>
      <c r="AA216" s="576"/>
      <c r="AB216" s="576"/>
      <c r="AC216" s="576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70</v>
      </c>
      <c r="Q217" s="583"/>
      <c r="R217" s="583"/>
      <c r="S217" s="583"/>
      <c r="T217" s="583"/>
      <c r="U217" s="583"/>
      <c r="V217" s="584"/>
      <c r="W217" s="37" t="s">
        <v>68</v>
      </c>
      <c r="X217" s="575">
        <f>IFERROR(SUM(X207:X215),"0")</f>
        <v>1346</v>
      </c>
      <c r="Y217" s="575">
        <f>IFERROR(SUM(Y207:Y215),"0")</f>
        <v>1353.8999999999999</v>
      </c>
      <c r="Z217" s="37"/>
      <c r="AA217" s="576"/>
      <c r="AB217" s="576"/>
      <c r="AC217" s="576"/>
    </row>
    <row r="218" spans="1:68" ht="14.25" hidden="1" customHeight="1" x14ac:dyDescent="0.25">
      <c r="A218" s="590" t="s">
        <v>168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3</v>
      </c>
      <c r="Y219" s="574">
        <f>IFERROR(IF(X219="",0,CEILING((X219/$H219),1)*$H219),"")</f>
        <v>4.8</v>
      </c>
      <c r="Z219" s="36">
        <f>IFERROR(IF(Y219=0,"",ROUNDUP(Y219/H219,0)*0.00651),"")</f>
        <v>1.302E-2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3.3150000000000004</v>
      </c>
      <c r="BN219" s="64">
        <f>IFERROR(Y219*I219/H219,"0")</f>
        <v>5.3040000000000003</v>
      </c>
      <c r="BO219" s="64">
        <f>IFERROR(1/J219*(X219/H219),"0")</f>
        <v>6.8681318681318689E-3</v>
      </c>
      <c r="BP219" s="64">
        <f>IFERROR(1/J219*(Y219/H219),"0")</f>
        <v>1.098901098901099E-2</v>
      </c>
    </row>
    <row r="220" spans="1:68" ht="27" hidden="1" customHeight="1" x14ac:dyDescent="0.25">
      <c r="A220" s="54" t="s">
        <v>355</v>
      </c>
      <c r="B220" s="54" t="s">
        <v>356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70</v>
      </c>
      <c r="Q221" s="583"/>
      <c r="R221" s="583"/>
      <c r="S221" s="583"/>
      <c r="T221" s="583"/>
      <c r="U221" s="583"/>
      <c r="V221" s="584"/>
      <c r="W221" s="37" t="s">
        <v>71</v>
      </c>
      <c r="X221" s="575">
        <f>IFERROR(X219/H219,"0")+IFERROR(X220/H220,"0")</f>
        <v>1.25</v>
      </c>
      <c r="Y221" s="575">
        <f>IFERROR(Y219/H219,"0")+IFERROR(Y220/H220,"0")</f>
        <v>2</v>
      </c>
      <c r="Z221" s="575">
        <f>IFERROR(IF(Z219="",0,Z219),"0")+IFERROR(IF(Z220="",0,Z220),"0")</f>
        <v>1.302E-2</v>
      </c>
      <c r="AA221" s="576"/>
      <c r="AB221" s="576"/>
      <c r="AC221" s="576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70</v>
      </c>
      <c r="Q222" s="583"/>
      <c r="R222" s="583"/>
      <c r="S222" s="583"/>
      <c r="T222" s="583"/>
      <c r="U222" s="583"/>
      <c r="V222" s="584"/>
      <c r="W222" s="37" t="s">
        <v>68</v>
      </c>
      <c r="X222" s="575">
        <f>IFERROR(SUM(X219:X220),"0")</f>
        <v>3</v>
      </c>
      <c r="Y222" s="575">
        <f>IFERROR(SUM(Y219:Y220),"0")</f>
        <v>4.8</v>
      </c>
      <c r="Z222" s="37"/>
      <c r="AA222" s="576"/>
      <c r="AB222" s="576"/>
      <c r="AC222" s="576"/>
    </row>
    <row r="223" spans="1:68" ht="16.5" hidden="1" customHeight="1" x14ac:dyDescent="0.25">
      <c r="A223" s="588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101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hidden="1" customHeight="1" x14ac:dyDescent="0.25">
      <c r="A225" s="54" t="s">
        <v>359</v>
      </c>
      <c r="B225" s="54" t="s">
        <v>360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70</v>
      </c>
      <c r="Q232" s="583"/>
      <c r="R232" s="583"/>
      <c r="S232" s="583"/>
      <c r="T232" s="583"/>
      <c r="U232" s="583"/>
      <c r="V232" s="584"/>
      <c r="W232" s="37" t="s">
        <v>71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70</v>
      </c>
      <c r="Q233" s="583"/>
      <c r="R233" s="583"/>
      <c r="S233" s="583"/>
      <c r="T233" s="583"/>
      <c r="U233" s="583"/>
      <c r="V233" s="584"/>
      <c r="W233" s="37" t="s">
        <v>68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133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70</v>
      </c>
      <c r="Q237" s="583"/>
      <c r="R237" s="583"/>
      <c r="S237" s="583"/>
      <c r="T237" s="583"/>
      <c r="U237" s="583"/>
      <c r="V237" s="584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70</v>
      </c>
      <c r="Q238" s="583"/>
      <c r="R238" s="583"/>
      <c r="S238" s="583"/>
      <c r="T238" s="583"/>
      <c r="U238" s="583"/>
      <c r="V238" s="584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7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70</v>
      </c>
      <c r="Q241" s="583"/>
      <c r="R241" s="583"/>
      <c r="S241" s="583"/>
      <c r="T241" s="583"/>
      <c r="U241" s="583"/>
      <c r="V241" s="584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70</v>
      </c>
      <c r="Q242" s="583"/>
      <c r="R242" s="583"/>
      <c r="S242" s="583"/>
      <c r="T242" s="583"/>
      <c r="U242" s="583"/>
      <c r="V242" s="584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hidden="1" customHeight="1" x14ac:dyDescent="0.25">
      <c r="A243" s="590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8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390</v>
      </c>
      <c r="B246" s="54" t="s">
        <v>393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idden="1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70</v>
      </c>
      <c r="Q250" s="583"/>
      <c r="R250" s="583"/>
      <c r="S250" s="583"/>
      <c r="T250" s="583"/>
      <c r="U250" s="583"/>
      <c r="V250" s="584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hidden="1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70</v>
      </c>
      <c r="Q251" s="583"/>
      <c r="R251" s="583"/>
      <c r="S251" s="583"/>
      <c r="T251" s="583"/>
      <c r="U251" s="583"/>
      <c r="V251" s="584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hidden="1" customHeight="1" x14ac:dyDescent="0.25">
      <c r="A252" s="588" t="s">
        <v>400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101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401</v>
      </c>
      <c r="B254" s="54" t="s">
        <v>402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404</v>
      </c>
      <c r="B255" s="54" t="s">
        <v>405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407</v>
      </c>
      <c r="B256" s="54" t="s">
        <v>408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413</v>
      </c>
      <c r="B258" s="54" t="s">
        <v>414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70</v>
      </c>
      <c r="Q259" s="583"/>
      <c r="R259" s="583"/>
      <c r="S259" s="583"/>
      <c r="T259" s="583"/>
      <c r="U259" s="583"/>
      <c r="V259" s="584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70</v>
      </c>
      <c r="Q260" s="583"/>
      <c r="R260" s="583"/>
      <c r="S260" s="583"/>
      <c r="T260" s="583"/>
      <c r="U260" s="583"/>
      <c r="V260" s="584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416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101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417</v>
      </c>
      <c r="B263" s="54" t="s">
        <v>418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419</v>
      </c>
      <c r="B264" s="54" t="s">
        <v>420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422</v>
      </c>
      <c r="B265" s="54" t="s">
        <v>423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58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70</v>
      </c>
      <c r="Q267" s="583"/>
      <c r="R267" s="583"/>
      <c r="S267" s="583"/>
      <c r="T267" s="583"/>
      <c r="U267" s="583"/>
      <c r="V267" s="584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70</v>
      </c>
      <c r="Q268" s="583"/>
      <c r="R268" s="583"/>
      <c r="S268" s="583"/>
      <c r="T268" s="583"/>
      <c r="U268" s="583"/>
      <c r="V268" s="584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429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72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430</v>
      </c>
      <c r="B271" s="54" t="s">
        <v>431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433</v>
      </c>
      <c r="B272" s="54" t="s">
        <v>434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436</v>
      </c>
      <c r="B273" s="54" t="s">
        <v>437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93</v>
      </c>
      <c r="Y273" s="574">
        <f>IFERROR(IF(X273="",0,CEILING((X273/$H273),1)*$H273),"")</f>
        <v>93.6</v>
      </c>
      <c r="Z273" s="36">
        <f>IFERROR(IF(Y273=0,"",ROUNDUP(Y273/H273,0)*0.00651),"")</f>
        <v>0.25389</v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99.975000000000009</v>
      </c>
      <c r="BN273" s="64">
        <f>IFERROR(Y273*I273/H273,"0")</f>
        <v>100.62</v>
      </c>
      <c r="BO273" s="64">
        <f>IFERROR(1/J273*(X273/H273),"0")</f>
        <v>0.21291208791208793</v>
      </c>
      <c r="BP273" s="64">
        <f>IFERROR(1/J273*(Y273/H273),"0")</f>
        <v>0.2142857142857143</v>
      </c>
    </row>
    <row r="274" spans="1:68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70</v>
      </c>
      <c r="Q274" s="583"/>
      <c r="R274" s="583"/>
      <c r="S274" s="583"/>
      <c r="T274" s="583"/>
      <c r="U274" s="583"/>
      <c r="V274" s="584"/>
      <c r="W274" s="37" t="s">
        <v>71</v>
      </c>
      <c r="X274" s="575">
        <f>IFERROR(X271/H271,"0")+IFERROR(X272/H272,"0")+IFERROR(X273/H273,"0")</f>
        <v>38.75</v>
      </c>
      <c r="Y274" s="575">
        <f>IFERROR(Y271/H271,"0")+IFERROR(Y272/H272,"0")+IFERROR(Y273/H273,"0")</f>
        <v>39</v>
      </c>
      <c r="Z274" s="575">
        <f>IFERROR(IF(Z271="",0,Z271),"0")+IFERROR(IF(Z272="",0,Z272),"0")+IFERROR(IF(Z273="",0,Z273),"0")</f>
        <v>0.25389</v>
      </c>
      <c r="AA274" s="576"/>
      <c r="AB274" s="576"/>
      <c r="AC274" s="576"/>
    </row>
    <row r="275" spans="1:68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70</v>
      </c>
      <c r="Q275" s="583"/>
      <c r="R275" s="583"/>
      <c r="S275" s="583"/>
      <c r="T275" s="583"/>
      <c r="U275" s="583"/>
      <c r="V275" s="584"/>
      <c r="W275" s="37" t="s">
        <v>68</v>
      </c>
      <c r="X275" s="575">
        <f>IFERROR(SUM(X271:X273),"0")</f>
        <v>93</v>
      </c>
      <c r="Y275" s="575">
        <f>IFERROR(SUM(Y271:Y273),"0")</f>
        <v>93.6</v>
      </c>
      <c r="Z275" s="37"/>
      <c r="AA275" s="576"/>
      <c r="AB275" s="576"/>
      <c r="AC275" s="576"/>
    </row>
    <row r="276" spans="1:68" ht="16.5" hidden="1" customHeight="1" x14ac:dyDescent="0.25">
      <c r="A276" s="588" t="s">
        <v>439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62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440</v>
      </c>
      <c r="B278" s="54" t="s">
        <v>441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70</v>
      </c>
      <c r="Q279" s="583"/>
      <c r="R279" s="583"/>
      <c r="S279" s="583"/>
      <c r="T279" s="583"/>
      <c r="U279" s="583"/>
      <c r="V279" s="584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70</v>
      </c>
      <c r="Q280" s="583"/>
      <c r="R280" s="583"/>
      <c r="S280" s="583"/>
      <c r="T280" s="583"/>
      <c r="U280" s="583"/>
      <c r="V280" s="584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72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443</v>
      </c>
      <c r="B282" s="54" t="s">
        <v>444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70</v>
      </c>
      <c r="Q283" s="583"/>
      <c r="R283" s="583"/>
      <c r="S283" s="583"/>
      <c r="T283" s="583"/>
      <c r="U283" s="583"/>
      <c r="V283" s="584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70</v>
      </c>
      <c r="Q284" s="583"/>
      <c r="R284" s="583"/>
      <c r="S284" s="583"/>
      <c r="T284" s="583"/>
      <c r="U284" s="583"/>
      <c r="V284" s="584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446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101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447</v>
      </c>
      <c r="B287" s="54" t="s">
        <v>448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70</v>
      </c>
      <c r="Q288" s="583"/>
      <c r="R288" s="583"/>
      <c r="S288" s="583"/>
      <c r="T288" s="583"/>
      <c r="U288" s="583"/>
      <c r="V288" s="584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70</v>
      </c>
      <c r="Q289" s="583"/>
      <c r="R289" s="583"/>
      <c r="S289" s="583"/>
      <c r="T289" s="583"/>
      <c r="U289" s="583"/>
      <c r="V289" s="584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451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101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452</v>
      </c>
      <c r="B292" s="54" t="s">
        <v>453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455</v>
      </c>
      <c r="B293" s="54" t="s">
        <v>456</v>
      </c>
      <c r="C293" s="31">
        <v>4301011911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455</v>
      </c>
      <c r="B294" s="54" t="s">
        <v>459</v>
      </c>
      <c r="C294" s="31">
        <v>4301012016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461</v>
      </c>
      <c r="B295" s="54" t="s">
        <v>462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464</v>
      </c>
      <c r="B296" s="54" t="s">
        <v>465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70</v>
      </c>
      <c r="Q298" s="583"/>
      <c r="R298" s="583"/>
      <c r="S298" s="583"/>
      <c r="T298" s="583"/>
      <c r="U298" s="583"/>
      <c r="V298" s="584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70</v>
      </c>
      <c r="Q299" s="583"/>
      <c r="R299" s="583"/>
      <c r="S299" s="583"/>
      <c r="T299" s="583"/>
      <c r="U299" s="583"/>
      <c r="V299" s="584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62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hidden="1" customHeight="1" x14ac:dyDescent="0.25">
      <c r="A301" s="54" t="s">
        <v>469</v>
      </c>
      <c r="B301" s="54" t="s">
        <v>470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475</v>
      </c>
      <c r="B303" s="54" t="s">
        <v>476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478</v>
      </c>
      <c r="B304" s="54" t="s">
        <v>479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483</v>
      </c>
      <c r="B306" s="54" t="s">
        <v>484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2</v>
      </c>
      <c r="Y307" s="574">
        <f t="shared" si="53"/>
        <v>3.6</v>
      </c>
      <c r="Z307" s="36">
        <f>IFERROR(IF(Y307=0,"",ROUNDUP(Y307/H307,0)*0.00651),"")</f>
        <v>1.302E-2</v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2.2533333333333334</v>
      </c>
      <c r="BN307" s="64">
        <f t="shared" si="55"/>
        <v>4.056</v>
      </c>
      <c r="BO307" s="64">
        <f t="shared" si="56"/>
        <v>6.1050061050061059E-3</v>
      </c>
      <c r="BP307" s="64">
        <f t="shared" si="57"/>
        <v>1.098901098901099E-2</v>
      </c>
    </row>
    <row r="308" spans="1:68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70</v>
      </c>
      <c r="Q308" s="583"/>
      <c r="R308" s="583"/>
      <c r="S308" s="583"/>
      <c r="T308" s="583"/>
      <c r="U308" s="583"/>
      <c r="V308" s="584"/>
      <c r="W308" s="37" t="s">
        <v>71</v>
      </c>
      <c r="X308" s="575">
        <f>IFERROR(X301/H301,"0")+IFERROR(X302/H302,"0")+IFERROR(X303/H303,"0")+IFERROR(X304/H304,"0")+IFERROR(X305/H305,"0")+IFERROR(X306/H306,"0")+IFERROR(X307/H307,"0")</f>
        <v>1.1111111111111112</v>
      </c>
      <c r="Y308" s="575">
        <f>IFERROR(Y301/H301,"0")+IFERROR(Y302/H302,"0")+IFERROR(Y303/H303,"0")+IFERROR(Y304/H304,"0")+IFERROR(Y305/H305,"0")+IFERROR(Y306/H306,"0")+IFERROR(Y307/H307,"0")</f>
        <v>2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1.302E-2</v>
      </c>
      <c r="AA308" s="576"/>
      <c r="AB308" s="576"/>
      <c r="AC308" s="576"/>
    </row>
    <row r="309" spans="1:68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70</v>
      </c>
      <c r="Q309" s="583"/>
      <c r="R309" s="583"/>
      <c r="S309" s="583"/>
      <c r="T309" s="583"/>
      <c r="U309" s="583"/>
      <c r="V309" s="584"/>
      <c r="W309" s="37" t="s">
        <v>68</v>
      </c>
      <c r="X309" s="575">
        <f>IFERROR(SUM(X301:X307),"0")</f>
        <v>2</v>
      </c>
      <c r="Y309" s="575">
        <f>IFERROR(SUM(Y301:Y307),"0")</f>
        <v>3.6</v>
      </c>
      <c r="Z309" s="37"/>
      <c r="AA309" s="576"/>
      <c r="AB309" s="576"/>
      <c r="AC309" s="576"/>
    </row>
    <row r="310" spans="1:68" ht="14.25" hidden="1" customHeight="1" x14ac:dyDescent="0.25">
      <c r="A310" s="590" t="s">
        <v>72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hidden="1" customHeight="1" x14ac:dyDescent="0.25">
      <c r="A311" s="54" t="s">
        <v>488</v>
      </c>
      <c r="B311" s="54" t="s">
        <v>489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494</v>
      </c>
      <c r="B313" s="54" t="s">
        <v>495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497</v>
      </c>
      <c r="B314" s="54" t="s">
        <v>498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500</v>
      </c>
      <c r="B315" s="54" t="s">
        <v>501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70</v>
      </c>
      <c r="Q316" s="583"/>
      <c r="R316" s="583"/>
      <c r="S316" s="583"/>
      <c r="T316" s="583"/>
      <c r="U316" s="583"/>
      <c r="V316" s="584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hidden="1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70</v>
      </c>
      <c r="Q317" s="583"/>
      <c r="R317" s="583"/>
      <c r="S317" s="583"/>
      <c r="T317" s="583"/>
      <c r="U317" s="583"/>
      <c r="V317" s="584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hidden="1" customHeight="1" x14ac:dyDescent="0.25">
      <c r="A318" s="590" t="s">
        <v>168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hidden="1" customHeight="1" x14ac:dyDescent="0.25">
      <c r="A319" s="54" t="s">
        <v>503</v>
      </c>
      <c r="B319" s="54" t="s">
        <v>504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215</v>
      </c>
      <c r="Y320" s="574">
        <f>IFERROR(IF(X320="",0,CEILING((X320/$H320),1)*$H320),"")</f>
        <v>218.4</v>
      </c>
      <c r="Z320" s="36">
        <f>IFERROR(IF(Y320=0,"",ROUNDUP(Y320/H320,0)*0.01898),"")</f>
        <v>0.53144000000000002</v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229.30576923076927</v>
      </c>
      <c r="BN320" s="64">
        <f>IFERROR(Y320*I320/H320,"0")</f>
        <v>232.93200000000004</v>
      </c>
      <c r="BO320" s="64">
        <f>IFERROR(1/J320*(X320/H320),"0")</f>
        <v>0.43068910256410259</v>
      </c>
      <c r="BP320" s="64">
        <f>IFERROR(1/J320*(Y320/H320),"0")</f>
        <v>0.4375</v>
      </c>
    </row>
    <row r="321" spans="1:68" ht="16.5" hidden="1" customHeight="1" x14ac:dyDescent="0.25">
      <c r="A321" s="54" t="s">
        <v>509</v>
      </c>
      <c r="B321" s="54" t="s">
        <v>510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70</v>
      </c>
      <c r="Q322" s="583"/>
      <c r="R322" s="583"/>
      <c r="S322" s="583"/>
      <c r="T322" s="583"/>
      <c r="U322" s="583"/>
      <c r="V322" s="584"/>
      <c r="W322" s="37" t="s">
        <v>71</v>
      </c>
      <c r="X322" s="575">
        <f>IFERROR(X319/H319,"0")+IFERROR(X320/H320,"0")+IFERROR(X321/H321,"0")</f>
        <v>27.564102564102566</v>
      </c>
      <c r="Y322" s="575">
        <f>IFERROR(Y319/H319,"0")+IFERROR(Y320/H320,"0")+IFERROR(Y321/H321,"0")</f>
        <v>28</v>
      </c>
      <c r="Z322" s="575">
        <f>IFERROR(IF(Z319="",0,Z319),"0")+IFERROR(IF(Z320="",0,Z320),"0")+IFERROR(IF(Z321="",0,Z321),"0")</f>
        <v>0.53144000000000002</v>
      </c>
      <c r="AA322" s="576"/>
      <c r="AB322" s="576"/>
      <c r="AC322" s="576"/>
    </row>
    <row r="323" spans="1:68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70</v>
      </c>
      <c r="Q323" s="583"/>
      <c r="R323" s="583"/>
      <c r="S323" s="583"/>
      <c r="T323" s="583"/>
      <c r="U323" s="583"/>
      <c r="V323" s="584"/>
      <c r="W323" s="37" t="s">
        <v>68</v>
      </c>
      <c r="X323" s="575">
        <f>IFERROR(SUM(X319:X321),"0")</f>
        <v>215</v>
      </c>
      <c r="Y323" s="575">
        <f>IFERROR(SUM(Y319:Y321),"0")</f>
        <v>218.4</v>
      </c>
      <c r="Z323" s="37"/>
      <c r="AA323" s="576"/>
      <c r="AB323" s="576"/>
      <c r="AC323" s="576"/>
    </row>
    <row r="324" spans="1:68" ht="14.25" hidden="1" customHeight="1" x14ac:dyDescent="0.25">
      <c r="A324" s="590" t="s">
        <v>93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512</v>
      </c>
      <c r="B325" s="54" t="s">
        <v>513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4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516</v>
      </c>
      <c r="B326" s="54" t="s">
        <v>517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33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86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66</v>
      </c>
      <c r="Y329" s="574">
        <f>IFERROR(IF(X329="",0,CEILING((X329/$H329),1)*$H329),"")</f>
        <v>66.3</v>
      </c>
      <c r="Z329" s="36">
        <f>IFERROR(IF(Y329=0,"",ROUNDUP(Y329/H329,0)*0.00651),"")</f>
        <v>0.16925999999999999</v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74.54117647058824</v>
      </c>
      <c r="BN329" s="64">
        <f>IFERROR(Y329*I329/H329,"0")</f>
        <v>74.88</v>
      </c>
      <c r="BO329" s="64">
        <f>IFERROR(1/J329*(X329/H329),"0")</f>
        <v>0.14221073044602459</v>
      </c>
      <c r="BP329" s="64">
        <f>IFERROR(1/J329*(Y329/H329),"0")</f>
        <v>0.14285714285714288</v>
      </c>
    </row>
    <row r="330" spans="1:68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70</v>
      </c>
      <c r="Q330" s="583"/>
      <c r="R330" s="583"/>
      <c r="S330" s="583"/>
      <c r="T330" s="583"/>
      <c r="U330" s="583"/>
      <c r="V330" s="584"/>
      <c r="W330" s="37" t="s">
        <v>71</v>
      </c>
      <c r="X330" s="575">
        <f>IFERROR(X325/H325,"0")+IFERROR(X326/H326,"0")+IFERROR(X327/H327,"0")+IFERROR(X328/H328,"0")+IFERROR(X329/H329,"0")</f>
        <v>25.882352941176471</v>
      </c>
      <c r="Y330" s="575">
        <f>IFERROR(Y325/H325,"0")+IFERROR(Y326/H326,"0")+IFERROR(Y327/H327,"0")+IFERROR(Y328/H328,"0")+IFERROR(Y329/H329,"0")</f>
        <v>26</v>
      </c>
      <c r="Z330" s="575">
        <f>IFERROR(IF(Z325="",0,Z325),"0")+IFERROR(IF(Z326="",0,Z326),"0")+IFERROR(IF(Z327="",0,Z327),"0")+IFERROR(IF(Z328="",0,Z328),"0")+IFERROR(IF(Z329="",0,Z329),"0")</f>
        <v>0.16925999999999999</v>
      </c>
      <c r="AA330" s="576"/>
      <c r="AB330" s="576"/>
      <c r="AC330" s="576"/>
    </row>
    <row r="331" spans="1:68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70</v>
      </c>
      <c r="Q331" s="583"/>
      <c r="R331" s="583"/>
      <c r="S331" s="583"/>
      <c r="T331" s="583"/>
      <c r="U331" s="583"/>
      <c r="V331" s="584"/>
      <c r="W331" s="37" t="s">
        <v>68</v>
      </c>
      <c r="X331" s="575">
        <f>IFERROR(SUM(X325:X329),"0")</f>
        <v>66</v>
      </c>
      <c r="Y331" s="575">
        <f>IFERROR(SUM(Y325:Y329),"0")</f>
        <v>66.3</v>
      </c>
      <c r="Z331" s="37"/>
      <c r="AA331" s="576"/>
      <c r="AB331" s="576"/>
      <c r="AC331" s="576"/>
    </row>
    <row r="332" spans="1:68" ht="14.25" hidden="1" customHeight="1" x14ac:dyDescent="0.25">
      <c r="A332" s="590" t="s">
        <v>528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529</v>
      </c>
      <c r="B333" s="54" t="s">
        <v>530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70</v>
      </c>
      <c r="Q336" s="583"/>
      <c r="R336" s="583"/>
      <c r="S336" s="583"/>
      <c r="T336" s="583"/>
      <c r="U336" s="583"/>
      <c r="V336" s="584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70</v>
      </c>
      <c r="Q337" s="583"/>
      <c r="R337" s="583"/>
      <c r="S337" s="583"/>
      <c r="T337" s="583"/>
      <c r="U337" s="583"/>
      <c r="V337" s="584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537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72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hidden="1" customHeight="1" x14ac:dyDescent="0.25">
      <c r="A340" s="54" t="s">
        <v>538</v>
      </c>
      <c r="B340" s="54" t="s">
        <v>539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544</v>
      </c>
      <c r="B342" s="54" t="s">
        <v>545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70</v>
      </c>
      <c r="Q343" s="583"/>
      <c r="R343" s="583"/>
      <c r="S343" s="583"/>
      <c r="T343" s="583"/>
      <c r="U343" s="583"/>
      <c r="V343" s="584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hidden="1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70</v>
      </c>
      <c r="Q344" s="583"/>
      <c r="R344" s="583"/>
      <c r="S344" s="583"/>
      <c r="T344" s="583"/>
      <c r="U344" s="583"/>
      <c r="V344" s="584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hidden="1" customHeight="1" x14ac:dyDescent="0.2">
      <c r="A345" s="655" t="s">
        <v>547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548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101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1409</v>
      </c>
      <c r="Y348" s="574">
        <f t="shared" ref="Y348:Y354" si="58">IFERROR(IF(X348="",0,CEILING((X348/$H348),1)*$H348),"")</f>
        <v>1410</v>
      </c>
      <c r="Z348" s="36">
        <f>IFERROR(IF(Y348=0,"",ROUNDUP(Y348/H348,0)*0.02175),"")</f>
        <v>2.0444999999999998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1454.088</v>
      </c>
      <c r="BN348" s="64">
        <f t="shared" ref="BN348:BN354" si="60">IFERROR(Y348*I348/H348,"0")</f>
        <v>1455.12</v>
      </c>
      <c r="BO348" s="64">
        <f t="shared" ref="BO348:BO354" si="61">IFERROR(1/J348*(X348/H348),"0")</f>
        <v>1.9569444444444444</v>
      </c>
      <c r="BP348" s="64">
        <f t="shared" ref="BP348:BP354" si="62">IFERROR(1/J348*(Y348/H348),"0")</f>
        <v>1.9583333333333333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1143</v>
      </c>
      <c r="Y349" s="574">
        <f t="shared" si="58"/>
        <v>1155</v>
      </c>
      <c r="Z349" s="36">
        <f>IFERROR(IF(Y349=0,"",ROUNDUP(Y349/H349,0)*0.02175),"")</f>
        <v>1.67475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1179.576</v>
      </c>
      <c r="BN349" s="64">
        <f t="shared" si="60"/>
        <v>1191.96</v>
      </c>
      <c r="BO349" s="64">
        <f t="shared" si="61"/>
        <v>1.5874999999999999</v>
      </c>
      <c r="BP349" s="64">
        <f t="shared" si="62"/>
        <v>1.6041666666666665</v>
      </c>
    </row>
    <row r="350" spans="1:68" ht="37.5" hidden="1" customHeight="1" x14ac:dyDescent="0.25">
      <c r="A350" s="54" t="s">
        <v>555</v>
      </c>
      <c r="B350" s="54" t="s">
        <v>556</v>
      </c>
      <c r="C350" s="31">
        <v>4301011867</v>
      </c>
      <c r="D350" s="580">
        <v>4680115884830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27" customHeight="1" x14ac:dyDescent="0.25">
      <c r="A351" s="54" t="s">
        <v>558</v>
      </c>
      <c r="B351" s="54" t="s">
        <v>559</v>
      </c>
      <c r="C351" s="31">
        <v>4301011832</v>
      </c>
      <c r="D351" s="580">
        <v>4607091383997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270</v>
      </c>
      <c r="Y351" s="574">
        <f t="shared" si="58"/>
        <v>270</v>
      </c>
      <c r="Z351" s="36">
        <f>IFERROR(IF(Y351=0,"",ROUNDUP(Y351/H351,0)*0.02175),"")</f>
        <v>0.39149999999999996</v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278.64000000000004</v>
      </c>
      <c r="BN351" s="64">
        <f t="shared" si="60"/>
        <v>278.64000000000004</v>
      </c>
      <c r="BO351" s="64">
        <f t="shared" si="61"/>
        <v>0.375</v>
      </c>
      <c r="BP351" s="64">
        <f t="shared" si="62"/>
        <v>0.375</v>
      </c>
    </row>
    <row r="352" spans="1:68" ht="27" hidden="1" customHeight="1" x14ac:dyDescent="0.25">
      <c r="A352" s="54" t="s">
        <v>561</v>
      </c>
      <c r="B352" s="54" t="s">
        <v>562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564</v>
      </c>
      <c r="B353" s="54" t="s">
        <v>565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566</v>
      </c>
      <c r="B354" s="54" t="s">
        <v>567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70</v>
      </c>
      <c r="Q355" s="583"/>
      <c r="R355" s="583"/>
      <c r="S355" s="583"/>
      <c r="T355" s="583"/>
      <c r="U355" s="583"/>
      <c r="V355" s="584"/>
      <c r="W355" s="37" t="s">
        <v>71</v>
      </c>
      <c r="X355" s="575">
        <f>IFERROR(X348/H348,"0")+IFERROR(X349/H349,"0")+IFERROR(X350/H350,"0")+IFERROR(X351/H351,"0")+IFERROR(X352/H352,"0")+IFERROR(X353/H353,"0")+IFERROR(X354/H354,"0")</f>
        <v>188.13333333333333</v>
      </c>
      <c r="Y355" s="575">
        <f>IFERROR(Y348/H348,"0")+IFERROR(Y349/H349,"0")+IFERROR(Y350/H350,"0")+IFERROR(Y351/H351,"0")+IFERROR(Y352/H352,"0")+IFERROR(Y353/H353,"0")+IFERROR(Y354/H354,"0")</f>
        <v>189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4.1107499999999995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70</v>
      </c>
      <c r="Q356" s="583"/>
      <c r="R356" s="583"/>
      <c r="S356" s="583"/>
      <c r="T356" s="583"/>
      <c r="U356" s="583"/>
      <c r="V356" s="584"/>
      <c r="W356" s="37" t="s">
        <v>68</v>
      </c>
      <c r="X356" s="575">
        <f>IFERROR(SUM(X348:X354),"0")</f>
        <v>2822</v>
      </c>
      <c r="Y356" s="575">
        <f>IFERROR(SUM(Y348:Y354),"0")</f>
        <v>2835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133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914</v>
      </c>
      <c r="Y358" s="574">
        <f>IFERROR(IF(X358="",0,CEILING((X358/$H358),1)*$H358),"")</f>
        <v>915</v>
      </c>
      <c r="Z358" s="36">
        <f>IFERROR(IF(Y358=0,"",ROUNDUP(Y358/H358,0)*0.02175),"")</f>
        <v>1.3267499999999999</v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943.24800000000005</v>
      </c>
      <c r="BN358" s="64">
        <f>IFERROR(Y358*I358/H358,"0")</f>
        <v>944.28000000000009</v>
      </c>
      <c r="BO358" s="64">
        <f>IFERROR(1/J358*(X358/H358),"0")</f>
        <v>1.2694444444444444</v>
      </c>
      <c r="BP358" s="64">
        <f>IFERROR(1/J358*(Y358/H358),"0")</f>
        <v>1.2708333333333333</v>
      </c>
    </row>
    <row r="359" spans="1:68" ht="16.5" hidden="1" customHeight="1" x14ac:dyDescent="0.25">
      <c r="A359" s="54" t="s">
        <v>571</v>
      </c>
      <c r="B359" s="54" t="s">
        <v>572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70</v>
      </c>
      <c r="Q360" s="583"/>
      <c r="R360" s="583"/>
      <c r="S360" s="583"/>
      <c r="T360" s="583"/>
      <c r="U360" s="583"/>
      <c r="V360" s="584"/>
      <c r="W360" s="37" t="s">
        <v>71</v>
      </c>
      <c r="X360" s="575">
        <f>IFERROR(X358/H358,"0")+IFERROR(X359/H359,"0")</f>
        <v>60.93333333333333</v>
      </c>
      <c r="Y360" s="575">
        <f>IFERROR(Y358/H358,"0")+IFERROR(Y359/H359,"0")</f>
        <v>61</v>
      </c>
      <c r="Z360" s="575">
        <f>IFERROR(IF(Z358="",0,Z358),"0")+IFERROR(IF(Z359="",0,Z359),"0")</f>
        <v>1.3267499999999999</v>
      </c>
      <c r="AA360" s="576"/>
      <c r="AB360" s="576"/>
      <c r="AC360" s="576"/>
    </row>
    <row r="361" spans="1:68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70</v>
      </c>
      <c r="Q361" s="583"/>
      <c r="R361" s="583"/>
      <c r="S361" s="583"/>
      <c r="T361" s="583"/>
      <c r="U361" s="583"/>
      <c r="V361" s="584"/>
      <c r="W361" s="37" t="s">
        <v>68</v>
      </c>
      <c r="X361" s="575">
        <f>IFERROR(SUM(X358:X359),"0")</f>
        <v>914</v>
      </c>
      <c r="Y361" s="575">
        <f>IFERROR(SUM(Y358:Y359),"0")</f>
        <v>915</v>
      </c>
      <c r="Z361" s="37"/>
      <c r="AA361" s="576"/>
      <c r="AB361" s="576"/>
      <c r="AC361" s="576"/>
    </row>
    <row r="362" spans="1:68" ht="14.25" hidden="1" customHeight="1" x14ac:dyDescent="0.25">
      <c r="A362" s="590" t="s">
        <v>72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573</v>
      </c>
      <c r="B363" s="54" t="s">
        <v>574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576</v>
      </c>
      <c r="B364" s="54" t="s">
        <v>577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70</v>
      </c>
      <c r="Q365" s="583"/>
      <c r="R365" s="583"/>
      <c r="S365" s="583"/>
      <c r="T365" s="583"/>
      <c r="U365" s="583"/>
      <c r="V365" s="584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70</v>
      </c>
      <c r="Q366" s="583"/>
      <c r="R366" s="583"/>
      <c r="S366" s="583"/>
      <c r="T366" s="583"/>
      <c r="U366" s="583"/>
      <c r="V366" s="584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168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hidden="1" customHeight="1" x14ac:dyDescent="0.25">
      <c r="A368" s="54" t="s">
        <v>579</v>
      </c>
      <c r="B368" s="54" t="s">
        <v>580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70</v>
      </c>
      <c r="Q369" s="583"/>
      <c r="R369" s="583"/>
      <c r="S369" s="583"/>
      <c r="T369" s="583"/>
      <c r="U369" s="583"/>
      <c r="V369" s="584"/>
      <c r="W369" s="37" t="s">
        <v>71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hidden="1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70</v>
      </c>
      <c r="Q370" s="583"/>
      <c r="R370" s="583"/>
      <c r="S370" s="583"/>
      <c r="T370" s="583"/>
      <c r="U370" s="583"/>
      <c r="V370" s="584"/>
      <c r="W370" s="37" t="s">
        <v>68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hidden="1" customHeight="1" x14ac:dyDescent="0.25">
      <c r="A371" s="588" t="s">
        <v>582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101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583</v>
      </c>
      <c r="B373" s="54" t="s">
        <v>584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589</v>
      </c>
      <c r="B375" s="54" t="s">
        <v>590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70</v>
      </c>
      <c r="Q377" s="583"/>
      <c r="R377" s="583"/>
      <c r="S377" s="583"/>
      <c r="T377" s="583"/>
      <c r="U377" s="583"/>
      <c r="V377" s="584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70</v>
      </c>
      <c r="Q378" s="583"/>
      <c r="R378" s="583"/>
      <c r="S378" s="583"/>
      <c r="T378" s="583"/>
      <c r="U378" s="583"/>
      <c r="V378" s="584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62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593</v>
      </c>
      <c r="B380" s="54" t="s">
        <v>594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70</v>
      </c>
      <c r="Q381" s="583"/>
      <c r="R381" s="583"/>
      <c r="S381" s="583"/>
      <c r="T381" s="583"/>
      <c r="U381" s="583"/>
      <c r="V381" s="584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70</v>
      </c>
      <c r="Q382" s="583"/>
      <c r="R382" s="583"/>
      <c r="S382" s="583"/>
      <c r="T382" s="583"/>
      <c r="U382" s="583"/>
      <c r="V382" s="584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72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1014</v>
      </c>
      <c r="Y384" s="574">
        <f>IFERROR(IF(X384="",0,CEILING((X384/$H384),1)*$H384),"")</f>
        <v>1017</v>
      </c>
      <c r="Z384" s="36">
        <f>IFERROR(IF(Y384=0,"",ROUNDUP(Y384/H384,0)*0.01898),"")</f>
        <v>2.1447400000000001</v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1072.4739999999999</v>
      </c>
      <c r="BN384" s="64">
        <f>IFERROR(Y384*I384/H384,"0")</f>
        <v>1075.6469999999999</v>
      </c>
      <c r="BO384" s="64">
        <f>IFERROR(1/J384*(X384/H384),"0")</f>
        <v>1.7604166666666667</v>
      </c>
      <c r="BP384" s="64">
        <f>IFERROR(1/J384*(Y384/H384),"0")</f>
        <v>1.765625</v>
      </c>
    </row>
    <row r="385" spans="1:68" ht="27" hidden="1" customHeight="1" x14ac:dyDescent="0.25">
      <c r="A385" s="54" t="s">
        <v>599</v>
      </c>
      <c r="B385" s="54" t="s">
        <v>600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70</v>
      </c>
      <c r="Q386" s="583"/>
      <c r="R386" s="583"/>
      <c r="S386" s="583"/>
      <c r="T386" s="583"/>
      <c r="U386" s="583"/>
      <c r="V386" s="584"/>
      <c r="W386" s="37" t="s">
        <v>71</v>
      </c>
      <c r="X386" s="575">
        <f>IFERROR(X384/H384,"0")+IFERROR(X385/H385,"0")</f>
        <v>112.66666666666667</v>
      </c>
      <c r="Y386" s="575">
        <f>IFERROR(Y384/H384,"0")+IFERROR(Y385/H385,"0")</f>
        <v>113</v>
      </c>
      <c r="Z386" s="575">
        <f>IFERROR(IF(Z384="",0,Z384),"0")+IFERROR(IF(Z385="",0,Z385),"0")</f>
        <v>2.1447400000000001</v>
      </c>
      <c r="AA386" s="576"/>
      <c r="AB386" s="576"/>
      <c r="AC386" s="576"/>
    </row>
    <row r="387" spans="1:68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70</v>
      </c>
      <c r="Q387" s="583"/>
      <c r="R387" s="583"/>
      <c r="S387" s="583"/>
      <c r="T387" s="583"/>
      <c r="U387" s="583"/>
      <c r="V387" s="584"/>
      <c r="W387" s="37" t="s">
        <v>68</v>
      </c>
      <c r="X387" s="575">
        <f>IFERROR(SUM(X384:X385),"0")</f>
        <v>1014</v>
      </c>
      <c r="Y387" s="575">
        <f>IFERROR(SUM(Y384:Y385),"0")</f>
        <v>1017</v>
      </c>
      <c r="Z387" s="37"/>
      <c r="AA387" s="576"/>
      <c r="AB387" s="576"/>
      <c r="AC387" s="576"/>
    </row>
    <row r="388" spans="1:68" ht="14.25" hidden="1" customHeight="1" x14ac:dyDescent="0.25">
      <c r="A388" s="590" t="s">
        <v>168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601</v>
      </c>
      <c r="B389" s="54" t="s">
        <v>602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70</v>
      </c>
      <c r="Q390" s="583"/>
      <c r="R390" s="583"/>
      <c r="S390" s="583"/>
      <c r="T390" s="583"/>
      <c r="U390" s="583"/>
      <c r="V390" s="584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70</v>
      </c>
      <c r="Q391" s="583"/>
      <c r="R391" s="583"/>
      <c r="S391" s="583"/>
      <c r="T391" s="583"/>
      <c r="U391" s="583"/>
      <c r="V391" s="584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604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605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hidden="1" customHeight="1" x14ac:dyDescent="0.25">
      <c r="A395" s="54" t="s">
        <v>606</v>
      </c>
      <c r="B395" s="54" t="s">
        <v>607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hidden="1" customHeight="1" x14ac:dyDescent="0.25">
      <c r="A396" s="54" t="s">
        <v>609</v>
      </c>
      <c r="B396" s="54" t="s">
        <v>610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609</v>
      </c>
      <c r="B397" s="54" t="s">
        <v>612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616</v>
      </c>
      <c r="B399" s="54" t="s">
        <v>617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hidden="1" customHeight="1" x14ac:dyDescent="0.25">
      <c r="A401" s="54" t="s">
        <v>620</v>
      </c>
      <c r="B401" s="54" t="s">
        <v>621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623</v>
      </c>
      <c r="B402" s="54" t="s">
        <v>624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626</v>
      </c>
      <c r="B403" s="54" t="s">
        <v>627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34</v>
      </c>
      <c r="Y403" s="574">
        <f t="shared" si="63"/>
        <v>35.700000000000003</v>
      </c>
      <c r="Z403" s="36">
        <f t="shared" si="68"/>
        <v>8.5339999999999999E-2</v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36.104761904761901</v>
      </c>
      <c r="BN403" s="64">
        <f t="shared" si="65"/>
        <v>37.910000000000004</v>
      </c>
      <c r="BO403" s="64">
        <f t="shared" si="66"/>
        <v>6.9190069190069189E-2</v>
      </c>
      <c r="BP403" s="64">
        <f t="shared" si="67"/>
        <v>7.2649572649572655E-2</v>
      </c>
    </row>
    <row r="404" spans="1:68" ht="37.5" hidden="1" customHeight="1" x14ac:dyDescent="0.25">
      <c r="A404" s="54" t="s">
        <v>629</v>
      </c>
      <c r="B404" s="54" t="s">
        <v>630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70</v>
      </c>
      <c r="Q405" s="583"/>
      <c r="R405" s="583"/>
      <c r="S405" s="583"/>
      <c r="T405" s="583"/>
      <c r="U405" s="583"/>
      <c r="V405" s="584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16.19047619047619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17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8.5339999999999999E-2</v>
      </c>
      <c r="AA405" s="576"/>
      <c r="AB405" s="576"/>
      <c r="AC405" s="576"/>
    </row>
    <row r="406" spans="1:68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70</v>
      </c>
      <c r="Q406" s="583"/>
      <c r="R406" s="583"/>
      <c r="S406" s="583"/>
      <c r="T406" s="583"/>
      <c r="U406" s="583"/>
      <c r="V406" s="584"/>
      <c r="W406" s="37" t="s">
        <v>68</v>
      </c>
      <c r="X406" s="575">
        <f>IFERROR(SUM(X395:X404),"0")</f>
        <v>34</v>
      </c>
      <c r="Y406" s="575">
        <f>IFERROR(SUM(Y395:Y404),"0")</f>
        <v>35.700000000000003</v>
      </c>
      <c r="Z406" s="37"/>
      <c r="AA406" s="576"/>
      <c r="AB406" s="576"/>
      <c r="AC406" s="576"/>
    </row>
    <row r="407" spans="1:68" ht="14.25" hidden="1" customHeight="1" x14ac:dyDescent="0.25">
      <c r="A407" s="590" t="s">
        <v>72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631</v>
      </c>
      <c r="B408" s="54" t="s">
        <v>632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70</v>
      </c>
      <c r="Q410" s="583"/>
      <c r="R410" s="583"/>
      <c r="S410" s="583"/>
      <c r="T410" s="583"/>
      <c r="U410" s="583"/>
      <c r="V410" s="584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70</v>
      </c>
      <c r="Q411" s="583"/>
      <c r="R411" s="583"/>
      <c r="S411" s="583"/>
      <c r="T411" s="583"/>
      <c r="U411" s="583"/>
      <c r="V411" s="584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637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133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638</v>
      </c>
      <c r="B414" s="54" t="s">
        <v>639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70</v>
      </c>
      <c r="Q416" s="583"/>
      <c r="R416" s="583"/>
      <c r="S416" s="583"/>
      <c r="T416" s="583"/>
      <c r="U416" s="583"/>
      <c r="V416" s="584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70</v>
      </c>
      <c r="Q417" s="583"/>
      <c r="R417" s="583"/>
      <c r="S417" s="583"/>
      <c r="T417" s="583"/>
      <c r="U417" s="583"/>
      <c r="V417" s="584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62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hidden="1" customHeight="1" x14ac:dyDescent="0.25">
      <c r="A419" s="54" t="s">
        <v>645</v>
      </c>
      <c r="B419" s="54" t="s">
        <v>646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654</v>
      </c>
      <c r="B422" s="54" t="s">
        <v>655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70</v>
      </c>
      <c r="Q423" s="583"/>
      <c r="R423" s="583"/>
      <c r="S423" s="583"/>
      <c r="T423" s="583"/>
      <c r="U423" s="583"/>
      <c r="V423" s="584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hidden="1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70</v>
      </c>
      <c r="Q424" s="583"/>
      <c r="R424" s="583"/>
      <c r="S424" s="583"/>
      <c r="T424" s="583"/>
      <c r="U424" s="583"/>
      <c r="V424" s="584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hidden="1" customHeight="1" x14ac:dyDescent="0.25">
      <c r="A425" s="588" t="s">
        <v>656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hidden="1" customHeight="1" x14ac:dyDescent="0.25">
      <c r="A427" s="54" t="s">
        <v>657</v>
      </c>
      <c r="B427" s="54" t="s">
        <v>658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70</v>
      </c>
      <c r="Q428" s="583"/>
      <c r="R428" s="583"/>
      <c r="S428" s="583"/>
      <c r="T428" s="583"/>
      <c r="U428" s="583"/>
      <c r="V428" s="584"/>
      <c r="W428" s="37" t="s">
        <v>71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hidden="1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70</v>
      </c>
      <c r="Q429" s="583"/>
      <c r="R429" s="583"/>
      <c r="S429" s="583"/>
      <c r="T429" s="583"/>
      <c r="U429" s="583"/>
      <c r="V429" s="584"/>
      <c r="W429" s="37" t="s">
        <v>68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hidden="1" customHeight="1" x14ac:dyDescent="0.25">
      <c r="A430" s="588" t="s">
        <v>660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62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661</v>
      </c>
      <c r="B432" s="54" t="s">
        <v>662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70</v>
      </c>
      <c r="Q433" s="583"/>
      <c r="R433" s="583"/>
      <c r="S433" s="583"/>
      <c r="T433" s="583"/>
      <c r="U433" s="583"/>
      <c r="V433" s="584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70</v>
      </c>
      <c r="Q434" s="583"/>
      <c r="R434" s="583"/>
      <c r="S434" s="583"/>
      <c r="T434" s="583"/>
      <c r="U434" s="583"/>
      <c r="V434" s="584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664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664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101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customHeight="1" x14ac:dyDescent="0.25">
      <c r="A438" s="54" t="s">
        <v>665</v>
      </c>
      <c r="B438" s="54" t="s">
        <v>666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98</v>
      </c>
      <c r="Y438" s="574">
        <f t="shared" ref="Y438:Y452" si="69">IFERROR(IF(X438="",0,CEILING((X438/$H438),1)*$H438),"")</f>
        <v>100.32000000000001</v>
      </c>
      <c r="Z438" s="36">
        <f t="shared" ref="Z438:Z444" si="70">IFERROR(IF(Y438=0,"",ROUNDUP(Y438/H438,0)*0.01196),"")</f>
        <v>0.22724</v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104.68181818181816</v>
      </c>
      <c r="BN438" s="64">
        <f t="shared" ref="BN438:BN452" si="72">IFERROR(Y438*I438/H438,"0")</f>
        <v>107.16</v>
      </c>
      <c r="BO438" s="64">
        <f t="shared" ref="BO438:BO452" si="73">IFERROR(1/J438*(X438/H438),"0")</f>
        <v>0.17846736596736595</v>
      </c>
      <c r="BP438" s="64">
        <f t="shared" ref="BP438:BP452" si="74">IFERROR(1/J438*(Y438/H438),"0")</f>
        <v>0.18269230769230771</v>
      </c>
    </row>
    <row r="439" spans="1:68" ht="27" hidden="1" customHeight="1" x14ac:dyDescent="0.25">
      <c r="A439" s="54" t="s">
        <v>668</v>
      </c>
      <c r="B439" s="54" t="s">
        <v>669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671</v>
      </c>
      <c r="B440" s="54" t="s">
        <v>672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1540</v>
      </c>
      <c r="Y440" s="574">
        <f t="shared" si="69"/>
        <v>1541.76</v>
      </c>
      <c r="Z440" s="36">
        <f t="shared" si="70"/>
        <v>3.4923199999999999</v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1645</v>
      </c>
      <c r="BN440" s="64">
        <f t="shared" si="72"/>
        <v>1646.8799999999997</v>
      </c>
      <c r="BO440" s="64">
        <f t="shared" si="73"/>
        <v>2.8044871794871793</v>
      </c>
      <c r="BP440" s="64">
        <f t="shared" si="74"/>
        <v>2.8076923076923079</v>
      </c>
    </row>
    <row r="441" spans="1:68" ht="27" hidden="1" customHeight="1" x14ac:dyDescent="0.25">
      <c r="A441" s="54" t="s">
        <v>674</v>
      </c>
      <c r="B441" s="54" t="s">
        <v>675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80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1115</v>
      </c>
      <c r="Y443" s="574">
        <f t="shared" si="69"/>
        <v>1119.3600000000001</v>
      </c>
      <c r="Z443" s="36">
        <f t="shared" si="70"/>
        <v>2.53552</v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1191.022727272727</v>
      </c>
      <c r="BN443" s="64">
        <f t="shared" si="72"/>
        <v>1195.68</v>
      </c>
      <c r="BO443" s="64">
        <f t="shared" si="73"/>
        <v>2.0305215617715615</v>
      </c>
      <c r="BP443" s="64">
        <f t="shared" si="74"/>
        <v>2.0384615384615388</v>
      </c>
    </row>
    <row r="444" spans="1:68" ht="16.5" hidden="1" customHeight="1" x14ac:dyDescent="0.25">
      <c r="A444" s="54" t="s">
        <v>684</v>
      </c>
      <c r="B444" s="54" t="s">
        <v>685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689</v>
      </c>
      <c r="B446" s="54" t="s">
        <v>690</v>
      </c>
      <c r="C446" s="31">
        <v>4301012035</v>
      </c>
      <c r="D446" s="580">
        <v>4680115880603</v>
      </c>
      <c r="E446" s="581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691</v>
      </c>
      <c r="C447" s="31">
        <v>4301011778</v>
      </c>
      <c r="D447" s="580">
        <v>4680115880603</v>
      </c>
      <c r="E447" s="581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692</v>
      </c>
      <c r="B448" s="54" t="s">
        <v>693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7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4301012034</v>
      </c>
      <c r="D451" s="580">
        <v>4607091389982</v>
      </c>
      <c r="E451" s="581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4301011784</v>
      </c>
      <c r="D452" s="580">
        <v>4607091389982</v>
      </c>
      <c r="E452" s="581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70</v>
      </c>
      <c r="Q453" s="583"/>
      <c r="R453" s="583"/>
      <c r="S453" s="583"/>
      <c r="T453" s="583"/>
      <c r="U453" s="583"/>
      <c r="V453" s="584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521.40151515151513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523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6.2550799999999995</v>
      </c>
      <c r="AA453" s="576"/>
      <c r="AB453" s="576"/>
      <c r="AC453" s="576"/>
    </row>
    <row r="454" spans="1:68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70</v>
      </c>
      <c r="Q454" s="583"/>
      <c r="R454" s="583"/>
      <c r="S454" s="583"/>
      <c r="T454" s="583"/>
      <c r="U454" s="583"/>
      <c r="V454" s="584"/>
      <c r="W454" s="37" t="s">
        <v>68</v>
      </c>
      <c r="X454" s="575">
        <f>IFERROR(SUM(X438:X452),"0")</f>
        <v>2753</v>
      </c>
      <c r="Y454" s="575">
        <f>IFERROR(SUM(Y438:Y452),"0")</f>
        <v>2761.44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133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353</v>
      </c>
      <c r="Y456" s="574">
        <f>IFERROR(IF(X456="",0,CEILING((X456/$H456),1)*$H456),"")</f>
        <v>353.76</v>
      </c>
      <c r="Z456" s="36">
        <f>IFERROR(IF(Y456=0,"",ROUNDUP(Y456/H456,0)*0.01196),"")</f>
        <v>0.80132000000000003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377.06818181818176</v>
      </c>
      <c r="BN456" s="64">
        <f>IFERROR(Y456*I456/H456,"0")</f>
        <v>377.87999999999994</v>
      </c>
      <c r="BO456" s="64">
        <f>IFERROR(1/J456*(X456/H456),"0")</f>
        <v>0.64284673659673663</v>
      </c>
      <c r="BP456" s="64">
        <f>IFERROR(1/J456*(Y456/H456),"0")</f>
        <v>0.64423076923076927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70</v>
      </c>
      <c r="Q459" s="583"/>
      <c r="R459" s="583"/>
      <c r="S459" s="583"/>
      <c r="T459" s="583"/>
      <c r="U459" s="583"/>
      <c r="V459" s="584"/>
      <c r="W459" s="37" t="s">
        <v>71</v>
      </c>
      <c r="X459" s="575">
        <f>IFERROR(X456/H456,"0")+IFERROR(X457/H457,"0")+IFERROR(X458/H458,"0")</f>
        <v>66.856060606060609</v>
      </c>
      <c r="Y459" s="575">
        <f>IFERROR(Y456/H456,"0")+IFERROR(Y457/H457,"0")+IFERROR(Y458/H458,"0")</f>
        <v>67</v>
      </c>
      <c r="Z459" s="575">
        <f>IFERROR(IF(Z456="",0,Z456),"0")+IFERROR(IF(Z457="",0,Z457),"0")+IFERROR(IF(Z458="",0,Z458),"0")</f>
        <v>0.80132000000000003</v>
      </c>
      <c r="AA459" s="576"/>
      <c r="AB459" s="576"/>
      <c r="AC459" s="576"/>
    </row>
    <row r="460" spans="1:68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70</v>
      </c>
      <c r="Q460" s="583"/>
      <c r="R460" s="583"/>
      <c r="S460" s="583"/>
      <c r="T460" s="583"/>
      <c r="U460" s="583"/>
      <c r="V460" s="584"/>
      <c r="W460" s="37" t="s">
        <v>68</v>
      </c>
      <c r="X460" s="575">
        <f>IFERROR(SUM(X456:X458),"0")</f>
        <v>353</v>
      </c>
      <c r="Y460" s="575">
        <f>IFERROR(SUM(Y456:Y458),"0")</f>
        <v>353.76</v>
      </c>
      <c r="Z460" s="37"/>
      <c r="AA460" s="576"/>
      <c r="AB460" s="576"/>
      <c r="AC460" s="576"/>
    </row>
    <row r="461" spans="1:68" ht="14.25" hidden="1" customHeight="1" x14ac:dyDescent="0.25">
      <c r="A461" s="590" t="s">
        <v>62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776</v>
      </c>
      <c r="Y462" s="574">
        <f t="shared" ref="Y462:Y468" si="75">IFERROR(IF(X462="",0,CEILING((X462/$H462),1)*$H462),"")</f>
        <v>776.16000000000008</v>
      </c>
      <c r="Z462" s="36">
        <f>IFERROR(IF(Y462=0,"",ROUNDUP(Y462/H462,0)*0.01196),"")</f>
        <v>1.7581200000000001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828.90909090909076</v>
      </c>
      <c r="BN462" s="64">
        <f t="shared" ref="BN462:BN468" si="77">IFERROR(Y462*I462/H462,"0")</f>
        <v>829.08</v>
      </c>
      <c r="BO462" s="64">
        <f t="shared" ref="BO462:BO468" si="78">IFERROR(1/J462*(X462/H462),"0")</f>
        <v>1.4131701631701632</v>
      </c>
      <c r="BP462" s="64">
        <f t="shared" ref="BP462:BP468" si="79">IFERROR(1/J462*(Y462/H462),"0")</f>
        <v>1.4134615384615385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132</v>
      </c>
      <c r="Y463" s="574">
        <f t="shared" si="75"/>
        <v>132</v>
      </c>
      <c r="Z463" s="36">
        <f>IFERROR(IF(Y463=0,"",ROUNDUP(Y463/H463,0)*0.01196),"")</f>
        <v>0.29899999999999999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140.99999999999997</v>
      </c>
      <c r="BN463" s="64">
        <f t="shared" si="77"/>
        <v>140.99999999999997</v>
      </c>
      <c r="BO463" s="64">
        <f t="shared" si="78"/>
        <v>0.24038461538461539</v>
      </c>
      <c r="BP463" s="64">
        <f t="shared" si="79"/>
        <v>0.24038461538461539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849</v>
      </c>
      <c r="Y464" s="574">
        <f t="shared" si="75"/>
        <v>850.08</v>
      </c>
      <c r="Z464" s="36">
        <f>IFERROR(IF(Y464=0,"",ROUNDUP(Y464/H464,0)*0.01196),"")</f>
        <v>1.9255599999999999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906.88636363636351</v>
      </c>
      <c r="BN464" s="64">
        <f t="shared" si="77"/>
        <v>908.03999999999985</v>
      </c>
      <c r="BO464" s="64">
        <f t="shared" si="78"/>
        <v>1.5461101398601398</v>
      </c>
      <c r="BP464" s="64">
        <f t="shared" si="79"/>
        <v>1.5480769230769231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718</v>
      </c>
      <c r="B466" s="54" t="s">
        <v>720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70</v>
      </c>
      <c r="Q469" s="583"/>
      <c r="R469" s="583"/>
      <c r="S469" s="583"/>
      <c r="T469" s="583"/>
      <c r="U469" s="583"/>
      <c r="V469" s="584"/>
      <c r="W469" s="37" t="s">
        <v>71</v>
      </c>
      <c r="X469" s="575">
        <f>IFERROR(X462/H462,"0")+IFERROR(X463/H463,"0")+IFERROR(X464/H464,"0")+IFERROR(X465/H465,"0")+IFERROR(X466/H466,"0")+IFERROR(X467/H467,"0")+IFERROR(X468/H468,"0")</f>
        <v>332.7651515151515</v>
      </c>
      <c r="Y469" s="575">
        <f>IFERROR(Y462/H462,"0")+IFERROR(Y463/H463,"0")+IFERROR(Y464/H464,"0")+IFERROR(Y465/H465,"0")+IFERROR(Y466/H466,"0")+IFERROR(Y467/H467,"0")+IFERROR(Y468/H468,"0")</f>
        <v>333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3.9826800000000002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70</v>
      </c>
      <c r="Q470" s="583"/>
      <c r="R470" s="583"/>
      <c r="S470" s="583"/>
      <c r="T470" s="583"/>
      <c r="U470" s="583"/>
      <c r="V470" s="584"/>
      <c r="W470" s="37" t="s">
        <v>68</v>
      </c>
      <c r="X470" s="575">
        <f>IFERROR(SUM(X462:X468),"0")</f>
        <v>1757</v>
      </c>
      <c r="Y470" s="575">
        <f>IFERROR(SUM(Y462:Y468),"0")</f>
        <v>1758.2400000000002</v>
      </c>
      <c r="Z470" s="37"/>
      <c r="AA470" s="576"/>
      <c r="AB470" s="576"/>
      <c r="AC470" s="576"/>
    </row>
    <row r="471" spans="1:68" ht="14.25" hidden="1" customHeight="1" x14ac:dyDescent="0.25">
      <c r="A471" s="590" t="s">
        <v>72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70</v>
      </c>
      <c r="Q475" s="583"/>
      <c r="R475" s="583"/>
      <c r="S475" s="583"/>
      <c r="T475" s="583"/>
      <c r="U475" s="583"/>
      <c r="V475" s="584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70</v>
      </c>
      <c r="Q476" s="583"/>
      <c r="R476" s="583"/>
      <c r="S476" s="583"/>
      <c r="T476" s="583"/>
      <c r="U476" s="583"/>
      <c r="V476" s="584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734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734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101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6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84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89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3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70</v>
      </c>
      <c r="Q484" s="583"/>
      <c r="R484" s="583"/>
      <c r="S484" s="583"/>
      <c r="T484" s="583"/>
      <c r="U484" s="583"/>
      <c r="V484" s="584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hidden="1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70</v>
      </c>
      <c r="Q485" s="583"/>
      <c r="R485" s="583"/>
      <c r="S485" s="583"/>
      <c r="T485" s="583"/>
      <c r="U485" s="583"/>
      <c r="V485" s="584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133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750</v>
      </c>
      <c r="B487" s="54" t="s">
        <v>751</v>
      </c>
      <c r="C487" s="31">
        <v>4301020400</v>
      </c>
      <c r="D487" s="580">
        <v>4640242180519</v>
      </c>
      <c r="E487" s="581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577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750</v>
      </c>
      <c r="B488" s="54" t="s">
        <v>754</v>
      </c>
      <c r="C488" s="31">
        <v>4301020269</v>
      </c>
      <c r="D488" s="580">
        <v>4640242180519</v>
      </c>
      <c r="E488" s="581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1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6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760</v>
      </c>
      <c r="B490" s="54" t="s">
        <v>761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6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70</v>
      </c>
      <c r="Q491" s="583"/>
      <c r="R491" s="583"/>
      <c r="S491" s="583"/>
      <c r="T491" s="583"/>
      <c r="U491" s="583"/>
      <c r="V491" s="584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70</v>
      </c>
      <c r="Q492" s="583"/>
      <c r="R492" s="583"/>
      <c r="S492" s="583"/>
      <c r="T492" s="583"/>
      <c r="U492" s="583"/>
      <c r="V492" s="584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62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764</v>
      </c>
      <c r="B494" s="54" t="s">
        <v>765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2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768</v>
      </c>
      <c r="B495" s="54" t="s">
        <v>769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685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70</v>
      </c>
      <c r="Q496" s="583"/>
      <c r="R496" s="583"/>
      <c r="S496" s="583"/>
      <c r="T496" s="583"/>
      <c r="U496" s="583"/>
      <c r="V496" s="584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70</v>
      </c>
      <c r="Q497" s="583"/>
      <c r="R497" s="583"/>
      <c r="S497" s="583"/>
      <c r="T497" s="583"/>
      <c r="U497" s="583"/>
      <c r="V497" s="584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72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hidden="1" customHeight="1" x14ac:dyDescent="0.25">
      <c r="A499" s="54" t="s">
        <v>772</v>
      </c>
      <c r="B499" s="54" t="s">
        <v>773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3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776</v>
      </c>
      <c r="B500" s="54" t="s">
        <v>777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4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70</v>
      </c>
      <c r="Q501" s="583"/>
      <c r="R501" s="583"/>
      <c r="S501" s="583"/>
      <c r="T501" s="583"/>
      <c r="U501" s="583"/>
      <c r="V501" s="584"/>
      <c r="W501" s="37" t="s">
        <v>71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hidden="1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70</v>
      </c>
      <c r="Q502" s="583"/>
      <c r="R502" s="583"/>
      <c r="S502" s="583"/>
      <c r="T502" s="583"/>
      <c r="U502" s="583"/>
      <c r="V502" s="584"/>
      <c r="W502" s="37" t="s">
        <v>68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hidden="1" customHeight="1" x14ac:dyDescent="0.25">
      <c r="A503" s="590" t="s">
        <v>168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779</v>
      </c>
      <c r="B504" s="54" t="s">
        <v>780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45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783</v>
      </c>
      <c r="B505" s="54" t="s">
        <v>784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8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70</v>
      </c>
      <c r="Q506" s="583"/>
      <c r="R506" s="583"/>
      <c r="S506" s="583"/>
      <c r="T506" s="583"/>
      <c r="U506" s="583"/>
      <c r="V506" s="584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70</v>
      </c>
      <c r="Q507" s="583"/>
      <c r="R507" s="583"/>
      <c r="S507" s="583"/>
      <c r="T507" s="583"/>
      <c r="U507" s="583"/>
      <c r="V507" s="584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787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133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788</v>
      </c>
      <c r="B510" s="54" t="s">
        <v>789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9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70</v>
      </c>
      <c r="Q511" s="583"/>
      <c r="R511" s="583"/>
      <c r="S511" s="583"/>
      <c r="T511" s="583"/>
      <c r="U511" s="583"/>
      <c r="V511" s="584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70</v>
      </c>
      <c r="Q512" s="583"/>
      <c r="R512" s="583"/>
      <c r="S512" s="583"/>
      <c r="T512" s="583"/>
      <c r="U512" s="583"/>
      <c r="V512" s="584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792</v>
      </c>
      <c r="Q513" s="594"/>
      <c r="R513" s="594"/>
      <c r="S513" s="594"/>
      <c r="T513" s="594"/>
      <c r="U513" s="594"/>
      <c r="V513" s="595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15040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15140.340000000002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793</v>
      </c>
      <c r="Q514" s="594"/>
      <c r="R514" s="594"/>
      <c r="S514" s="594"/>
      <c r="T514" s="594"/>
      <c r="U514" s="594"/>
      <c r="V514" s="595"/>
      <c r="W514" s="37" t="s">
        <v>68</v>
      </c>
      <c r="X514" s="575">
        <f>IFERROR(SUM(BM22:BM510),"0")</f>
        <v>15894.367907760367</v>
      </c>
      <c r="Y514" s="575">
        <f>IFERROR(SUM(BN22:BN510),"0")</f>
        <v>16000.328999999994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794</v>
      </c>
      <c r="Q515" s="594"/>
      <c r="R515" s="594"/>
      <c r="S515" s="594"/>
      <c r="T515" s="594"/>
      <c r="U515" s="594"/>
      <c r="V515" s="595"/>
      <c r="W515" s="37" t="s">
        <v>795</v>
      </c>
      <c r="X515" s="38">
        <f>ROUNDUP(SUM(BO22:BO510),0)</f>
        <v>26</v>
      </c>
      <c r="Y515" s="38">
        <f>ROUNDUP(SUM(BP22:BP510),0)</f>
        <v>26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796</v>
      </c>
      <c r="Q516" s="594"/>
      <c r="R516" s="594"/>
      <c r="S516" s="594"/>
      <c r="T516" s="594"/>
      <c r="U516" s="594"/>
      <c r="V516" s="595"/>
      <c r="W516" s="37" t="s">
        <v>68</v>
      </c>
      <c r="X516" s="575">
        <f>GrossWeightTotal+PalletQtyTotal*25</f>
        <v>16544.367907760367</v>
      </c>
      <c r="Y516" s="575">
        <f>GrossWeightTotalR+PalletQtyTotalR*25</f>
        <v>16650.328999999994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797</v>
      </c>
      <c r="Q517" s="594"/>
      <c r="R517" s="594"/>
      <c r="S517" s="594"/>
      <c r="T517" s="594"/>
      <c r="U517" s="594"/>
      <c r="V517" s="595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2519.9569860985684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2538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798</v>
      </c>
      <c r="Q518" s="594"/>
      <c r="R518" s="594"/>
      <c r="S518" s="594"/>
      <c r="T518" s="594"/>
      <c r="U518" s="594"/>
      <c r="V518" s="595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30.579059999999998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603" t="s">
        <v>99</v>
      </c>
      <c r="D520" s="669"/>
      <c r="E520" s="669"/>
      <c r="F520" s="669"/>
      <c r="G520" s="669"/>
      <c r="H520" s="670"/>
      <c r="I520" s="603" t="s">
        <v>256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547</v>
      </c>
      <c r="U520" s="670"/>
      <c r="V520" s="603" t="s">
        <v>604</v>
      </c>
      <c r="W520" s="669"/>
      <c r="X520" s="669"/>
      <c r="Y520" s="670"/>
      <c r="Z520" s="570" t="s">
        <v>664</v>
      </c>
      <c r="AA520" s="603" t="s">
        <v>734</v>
      </c>
      <c r="AB520" s="670"/>
      <c r="AC520" s="52"/>
      <c r="AF520" s="571"/>
    </row>
    <row r="521" spans="1:32" ht="14.25" customHeight="1" thickTop="1" x14ac:dyDescent="0.2">
      <c r="A521" s="696" t="s">
        <v>801</v>
      </c>
      <c r="B521" s="603" t="s">
        <v>61</v>
      </c>
      <c r="C521" s="603" t="s">
        <v>100</v>
      </c>
      <c r="D521" s="603" t="s">
        <v>115</v>
      </c>
      <c r="E521" s="603" t="s">
        <v>175</v>
      </c>
      <c r="F521" s="603" t="s">
        <v>198</v>
      </c>
      <c r="G521" s="603" t="s">
        <v>231</v>
      </c>
      <c r="H521" s="603" t="s">
        <v>99</v>
      </c>
      <c r="I521" s="603" t="s">
        <v>257</v>
      </c>
      <c r="J521" s="603" t="s">
        <v>297</v>
      </c>
      <c r="K521" s="603" t="s">
        <v>358</v>
      </c>
      <c r="L521" s="603" t="s">
        <v>400</v>
      </c>
      <c r="M521" s="603" t="s">
        <v>416</v>
      </c>
      <c r="N521" s="571"/>
      <c r="O521" s="603" t="s">
        <v>429</v>
      </c>
      <c r="P521" s="603" t="s">
        <v>439</v>
      </c>
      <c r="Q521" s="603" t="s">
        <v>446</v>
      </c>
      <c r="R521" s="603" t="s">
        <v>451</v>
      </c>
      <c r="S521" s="603" t="s">
        <v>537</v>
      </c>
      <c r="T521" s="603" t="s">
        <v>548</v>
      </c>
      <c r="U521" s="603" t="s">
        <v>582</v>
      </c>
      <c r="V521" s="603" t="s">
        <v>605</v>
      </c>
      <c r="W521" s="603" t="s">
        <v>637</v>
      </c>
      <c r="X521" s="603" t="s">
        <v>656</v>
      </c>
      <c r="Y521" s="603" t="s">
        <v>660</v>
      </c>
      <c r="Z521" s="603" t="s">
        <v>664</v>
      </c>
      <c r="AA521" s="603" t="s">
        <v>734</v>
      </c>
      <c r="AB521" s="603" t="s">
        <v>787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162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96</v>
      </c>
      <c r="E523" s="46">
        <f>IFERROR(Y89*1,"0")+IFERROR(Y90*1,"0")+IFERROR(Y91*1,"0")+IFERROR(Y95*1,"0")+IFERROR(Y96*1,"0")+IFERROR(Y97*1,"0")+IFERROR(Y98*1,"0")+IFERROR(Y99*1,"0")+IFERROR(Y100*1,"0")</f>
        <v>829.80000000000007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1126.8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319.20000000000005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2548.5000000000005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93.6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288.3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3750</v>
      </c>
      <c r="U523" s="46">
        <f>IFERROR(Y373*1,"0")+IFERROR(Y374*1,"0")+IFERROR(Y375*1,"0")+IFERROR(Y376*1,"0")+IFERROR(Y380*1,"0")+IFERROR(Y384*1,"0")+IFERROR(Y385*1,"0")+IFERROR(Y389*1,"0")</f>
        <v>1017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35.700000000000003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4873.4399999999996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4,00"/>
        <filter val="1 115,00"/>
        <filter val="1 143,00"/>
        <filter val="1 179,00"/>
        <filter val="1 346,00"/>
        <filter val="1 409,00"/>
        <filter val="1 540,00"/>
        <filter val="1 757,00"/>
        <filter val="1,11"/>
        <filter val="1,25"/>
        <filter val="100,00"/>
        <filter val="107,00"/>
        <filter val="11,00"/>
        <filter val="112,67"/>
        <filter val="113,00"/>
        <filter val="117,14"/>
        <filter val="129,00"/>
        <filter val="13,00"/>
        <filter val="13,43"/>
        <filter val="132,00"/>
        <filter val="14,35"/>
        <filter val="14,68"/>
        <filter val="145,00"/>
        <filter val="15 040,00"/>
        <filter val="15 894,37"/>
        <filter val="155,00"/>
        <filter val="16 544,37"/>
        <filter val="16,19"/>
        <filter val="178,89"/>
        <filter val="188,13"/>
        <filter val="2 519,96"/>
        <filter val="2 753,00"/>
        <filter val="2 822,00"/>
        <filter val="2,00"/>
        <filter val="21,00"/>
        <filter val="215,00"/>
        <filter val="24,00"/>
        <filter val="244,00"/>
        <filter val="244,63"/>
        <filter val="25,00"/>
        <filter val="25,88"/>
        <filter val="255,00"/>
        <filter val="26"/>
        <filter val="27,56"/>
        <filter val="270,00"/>
        <filter val="296,00"/>
        <filter val="3,00"/>
        <filter val="301,00"/>
        <filter val="316,00"/>
        <filter val="332,77"/>
        <filter val="34,00"/>
        <filter val="350,00"/>
        <filter val="353,00"/>
        <filter val="38,75"/>
        <filter val="389,00"/>
        <filter val="401,52"/>
        <filter val="406,00"/>
        <filter val="416,00"/>
        <filter val="423,00"/>
        <filter val="467,00"/>
        <filter val="51,00"/>
        <filter val="51,15"/>
        <filter val="521,40"/>
        <filter val="528,00"/>
        <filter val="546,00"/>
        <filter val="60,93"/>
        <filter val="61,00"/>
        <filter val="66,00"/>
        <filter val="66,67"/>
        <filter val="66,86"/>
        <filter val="776,00"/>
        <filter val="847,00"/>
        <filter val="849,00"/>
        <filter val="86,00"/>
        <filter val="90,00"/>
        <filter val="914,00"/>
        <filter val="93,00"/>
        <filter val="95,00"/>
        <filter val="96,00"/>
        <filter val="98,00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2025-07-03T11:35:29Z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