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89B4C9-2129-402F-B32E-21230A8B22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P505" i="1" s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BP481" i="1" s="1"/>
  <c r="BO480" i="1"/>
  <c r="BM480" i="1"/>
  <c r="Y480" i="1"/>
  <c r="Y485" i="1" s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BP422" i="1" s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BP395" i="1" s="1"/>
  <c r="P395" i="1"/>
  <c r="X391" i="1"/>
  <c r="X390" i="1"/>
  <c r="BO389" i="1"/>
  <c r="BM389" i="1"/>
  <c r="Y389" i="1"/>
  <c r="Y391" i="1" s="1"/>
  <c r="P389" i="1"/>
  <c r="X387" i="1"/>
  <c r="X386" i="1"/>
  <c r="BO385" i="1"/>
  <c r="BM385" i="1"/>
  <c r="Y385" i="1"/>
  <c r="BP385" i="1" s="1"/>
  <c r="P385" i="1"/>
  <c r="BO384" i="1"/>
  <c r="BM384" i="1"/>
  <c r="Y384" i="1"/>
  <c r="Y386" i="1" s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Y340" i="1"/>
  <c r="Z340" i="1" s="1"/>
  <c r="P340" i="1"/>
  <c r="X337" i="1"/>
  <c r="X336" i="1"/>
  <c r="BO335" i="1"/>
  <c r="BM335" i="1"/>
  <c r="Y335" i="1"/>
  <c r="BP335" i="1" s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BO326" i="1"/>
  <c r="BM326" i="1"/>
  <c r="Y326" i="1"/>
  <c r="BP326" i="1" s="1"/>
  <c r="BO325" i="1"/>
  <c r="BM325" i="1"/>
  <c r="Y325" i="1"/>
  <c r="Y331" i="1" s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BP271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BO244" i="1"/>
  <c r="BM244" i="1"/>
  <c r="Y244" i="1"/>
  <c r="P244" i="1"/>
  <c r="X242" i="1"/>
  <c r="X241" i="1"/>
  <c r="BO240" i="1"/>
  <c r="BM240" i="1"/>
  <c r="Y240" i="1"/>
  <c r="Y242" i="1" s="1"/>
  <c r="X238" i="1"/>
  <c r="X237" i="1"/>
  <c r="BO236" i="1"/>
  <c r="BM236" i="1"/>
  <c r="Y236" i="1"/>
  <c r="BP236" i="1" s="1"/>
  <c r="P236" i="1"/>
  <c r="BO235" i="1"/>
  <c r="BM235" i="1"/>
  <c r="Y235" i="1"/>
  <c r="Y237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X194" i="1"/>
  <c r="X193" i="1"/>
  <c r="BO192" i="1"/>
  <c r="BM192" i="1"/>
  <c r="Y192" i="1"/>
  <c r="BP192" i="1" s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P153" i="1"/>
  <c r="BO152" i="1"/>
  <c r="BM152" i="1"/>
  <c r="Y152" i="1"/>
  <c r="BP152" i="1" s="1"/>
  <c r="P152" i="1"/>
  <c r="BO151" i="1"/>
  <c r="BM151" i="1"/>
  <c r="Y151" i="1"/>
  <c r="Y155" i="1" s="1"/>
  <c r="P151" i="1"/>
  <c r="X149" i="1"/>
  <c r="X148" i="1"/>
  <c r="BO147" i="1"/>
  <c r="BM147" i="1"/>
  <c r="Y147" i="1"/>
  <c r="H523" i="1" s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N132" i="1"/>
  <c r="BM132" i="1"/>
  <c r="Z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7" i="1" s="1"/>
  <c r="BO22" i="1"/>
  <c r="BM22" i="1"/>
  <c r="X514" i="1" s="1"/>
  <c r="Y22" i="1"/>
  <c r="H10" i="1"/>
  <c r="A9" i="1"/>
  <c r="A10" i="1" s="1"/>
  <c r="D7" i="1"/>
  <c r="Q6" i="1"/>
  <c r="P2" i="1"/>
  <c r="BP153" i="1" l="1"/>
  <c r="BN153" i="1"/>
  <c r="Z153" i="1"/>
  <c r="Y183" i="1"/>
  <c r="Y182" i="1"/>
  <c r="BP181" i="1"/>
  <c r="BN181" i="1"/>
  <c r="Z181" i="1"/>
  <c r="Z182" i="1" s="1"/>
  <c r="BP186" i="1"/>
  <c r="BN186" i="1"/>
  <c r="Z186" i="1"/>
  <c r="BP212" i="1"/>
  <c r="BN212" i="1"/>
  <c r="Z212" i="1"/>
  <c r="BP247" i="1"/>
  <c r="BN247" i="1"/>
  <c r="Z247" i="1"/>
  <c r="BP273" i="1"/>
  <c r="BN273" i="1"/>
  <c r="Z273" i="1"/>
  <c r="BP314" i="1"/>
  <c r="BN314" i="1"/>
  <c r="Z314" i="1"/>
  <c r="BP358" i="1"/>
  <c r="BN358" i="1"/>
  <c r="Z358" i="1"/>
  <c r="BP409" i="1"/>
  <c r="BN409" i="1"/>
  <c r="Z409" i="1"/>
  <c r="BP443" i="1"/>
  <c r="BN443" i="1"/>
  <c r="Z443" i="1"/>
  <c r="BP467" i="1"/>
  <c r="BN467" i="1"/>
  <c r="Z467" i="1"/>
  <c r="BP495" i="1"/>
  <c r="BN495" i="1"/>
  <c r="Z495" i="1"/>
  <c r="Z31" i="1"/>
  <c r="BN31" i="1"/>
  <c r="Z54" i="1"/>
  <c r="BN54" i="1"/>
  <c r="Z68" i="1"/>
  <c r="BN68" i="1"/>
  <c r="Z78" i="1"/>
  <c r="BN78" i="1"/>
  <c r="Y102" i="1"/>
  <c r="Z105" i="1"/>
  <c r="BN105" i="1"/>
  <c r="Z121" i="1"/>
  <c r="BN121" i="1"/>
  <c r="BP169" i="1"/>
  <c r="BN169" i="1"/>
  <c r="Z169" i="1"/>
  <c r="BP200" i="1"/>
  <c r="BN200" i="1"/>
  <c r="Z200" i="1"/>
  <c r="BP227" i="1"/>
  <c r="BN227" i="1"/>
  <c r="Z227" i="1"/>
  <c r="BP258" i="1"/>
  <c r="BN258" i="1"/>
  <c r="Z258" i="1"/>
  <c r="BP302" i="1"/>
  <c r="BN302" i="1"/>
  <c r="Z302" i="1"/>
  <c r="BP329" i="1"/>
  <c r="BN329" i="1"/>
  <c r="Z329" i="1"/>
  <c r="BP348" i="1"/>
  <c r="BN348" i="1"/>
  <c r="Z348" i="1"/>
  <c r="BP397" i="1"/>
  <c r="BN397" i="1"/>
  <c r="Z397" i="1"/>
  <c r="X523" i="1"/>
  <c r="Y428" i="1"/>
  <c r="BP427" i="1"/>
  <c r="BN427" i="1"/>
  <c r="Z427" i="1"/>
  <c r="Z428" i="1" s="1"/>
  <c r="Y434" i="1"/>
  <c r="Y433" i="1"/>
  <c r="BP432" i="1"/>
  <c r="BN432" i="1"/>
  <c r="Z432" i="1"/>
  <c r="Z433" i="1" s="1"/>
  <c r="BP438" i="1"/>
  <c r="BN438" i="1"/>
  <c r="Z438" i="1"/>
  <c r="BP451" i="1"/>
  <c r="BN451" i="1"/>
  <c r="Z451" i="1"/>
  <c r="Y497" i="1"/>
  <c r="Y496" i="1"/>
  <c r="BP494" i="1"/>
  <c r="BN494" i="1"/>
  <c r="Z494" i="1"/>
  <c r="Z496" i="1" s="1"/>
  <c r="Y173" i="1"/>
  <c r="Y251" i="1"/>
  <c r="W523" i="1"/>
  <c r="Y507" i="1"/>
  <c r="F9" i="1"/>
  <c r="F10" i="1"/>
  <c r="Z29" i="1"/>
  <c r="BN29" i="1"/>
  <c r="Y37" i="1"/>
  <c r="Y36" i="1"/>
  <c r="BP35" i="1"/>
  <c r="BN35" i="1"/>
  <c r="Z35" i="1"/>
  <c r="Z36" i="1" s="1"/>
  <c r="BP41" i="1"/>
  <c r="BN41" i="1"/>
  <c r="Z41" i="1"/>
  <c r="BP56" i="1"/>
  <c r="BN56" i="1"/>
  <c r="Z56" i="1"/>
  <c r="BP70" i="1"/>
  <c r="BN70" i="1"/>
  <c r="Z70" i="1"/>
  <c r="BP84" i="1"/>
  <c r="BN84" i="1"/>
  <c r="Z84" i="1"/>
  <c r="BP96" i="1"/>
  <c r="BN96" i="1"/>
  <c r="Z96" i="1"/>
  <c r="J9" i="1"/>
  <c r="Y49" i="1"/>
  <c r="Y48" i="1"/>
  <c r="BP47" i="1"/>
  <c r="BN47" i="1"/>
  <c r="Z47" i="1"/>
  <c r="Z48" i="1" s="1"/>
  <c r="Y58" i="1"/>
  <c r="BP52" i="1"/>
  <c r="BN52" i="1"/>
  <c r="Z52" i="1"/>
  <c r="BP64" i="1"/>
  <c r="BN64" i="1"/>
  <c r="Z64" i="1"/>
  <c r="BP76" i="1"/>
  <c r="BN76" i="1"/>
  <c r="Z76" i="1"/>
  <c r="BP91" i="1"/>
  <c r="BN91" i="1"/>
  <c r="Z91" i="1"/>
  <c r="Y289" i="1"/>
  <c r="Q523" i="1"/>
  <c r="Y330" i="1"/>
  <c r="BP354" i="1"/>
  <c r="BN354" i="1"/>
  <c r="Z354" i="1"/>
  <c r="Y66" i="1"/>
  <c r="Y72" i="1"/>
  <c r="Y80" i="1"/>
  <c r="Z100" i="1"/>
  <c r="BN100" i="1"/>
  <c r="Z107" i="1"/>
  <c r="BN107" i="1"/>
  <c r="Y115" i="1"/>
  <c r="Z119" i="1"/>
  <c r="BN119" i="1"/>
  <c r="Z125" i="1"/>
  <c r="BN125" i="1"/>
  <c r="BP125" i="1"/>
  <c r="G523" i="1"/>
  <c r="Z136" i="1"/>
  <c r="BN136" i="1"/>
  <c r="BP136" i="1"/>
  <c r="Z147" i="1"/>
  <c r="Z148" i="1" s="1"/>
  <c r="BN147" i="1"/>
  <c r="BP147" i="1"/>
  <c r="Y148" i="1"/>
  <c r="Z151" i="1"/>
  <c r="BN151" i="1"/>
  <c r="BP151" i="1"/>
  <c r="Z159" i="1"/>
  <c r="Z160" i="1" s="1"/>
  <c r="BN159" i="1"/>
  <c r="BP159" i="1"/>
  <c r="Z163" i="1"/>
  <c r="BN163" i="1"/>
  <c r="BP163" i="1"/>
  <c r="Z167" i="1"/>
  <c r="BN167" i="1"/>
  <c r="Z171" i="1"/>
  <c r="BN171" i="1"/>
  <c r="Y179" i="1"/>
  <c r="Z177" i="1"/>
  <c r="BN177" i="1"/>
  <c r="Z192" i="1"/>
  <c r="BN192" i="1"/>
  <c r="Y204" i="1"/>
  <c r="Z198" i="1"/>
  <c r="BN198" i="1"/>
  <c r="Z202" i="1"/>
  <c r="BN202" i="1"/>
  <c r="Y216" i="1"/>
  <c r="Z210" i="1"/>
  <c r="BN210" i="1"/>
  <c r="Z214" i="1"/>
  <c r="BN214" i="1"/>
  <c r="Z225" i="1"/>
  <c r="BN225" i="1"/>
  <c r="Z229" i="1"/>
  <c r="BN229" i="1"/>
  <c r="Z235" i="1"/>
  <c r="BN235" i="1"/>
  <c r="BP235" i="1"/>
  <c r="Z240" i="1"/>
  <c r="Z241" i="1" s="1"/>
  <c r="BN240" i="1"/>
  <c r="BP240" i="1"/>
  <c r="Y241" i="1"/>
  <c r="Z244" i="1"/>
  <c r="BN244" i="1"/>
  <c r="BP244" i="1"/>
  <c r="Z245" i="1"/>
  <c r="BN245" i="1"/>
  <c r="Z249" i="1"/>
  <c r="BN249" i="1"/>
  <c r="Y260" i="1"/>
  <c r="Z256" i="1"/>
  <c r="BN256" i="1"/>
  <c r="Z263" i="1"/>
  <c r="BN263" i="1"/>
  <c r="Z271" i="1"/>
  <c r="BN271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BN292" i="1"/>
  <c r="Z296" i="1"/>
  <c r="BN296" i="1"/>
  <c r="Z304" i="1"/>
  <c r="BN304" i="1"/>
  <c r="Z312" i="1"/>
  <c r="BN312" i="1"/>
  <c r="Z320" i="1"/>
  <c r="BN320" i="1"/>
  <c r="Z325" i="1"/>
  <c r="BN325" i="1"/>
  <c r="BP325" i="1"/>
  <c r="Z326" i="1"/>
  <c r="BN326" i="1"/>
  <c r="Z327" i="1"/>
  <c r="BN327" i="1"/>
  <c r="Z335" i="1"/>
  <c r="BN335" i="1"/>
  <c r="S523" i="1"/>
  <c r="BP340" i="1"/>
  <c r="BN340" i="1"/>
  <c r="Y343" i="1"/>
  <c r="BP350" i="1"/>
  <c r="BN350" i="1"/>
  <c r="Z350" i="1"/>
  <c r="BP364" i="1"/>
  <c r="BN364" i="1"/>
  <c r="Z364" i="1"/>
  <c r="Y370" i="1"/>
  <c r="Y369" i="1"/>
  <c r="BP368" i="1"/>
  <c r="BN368" i="1"/>
  <c r="Z368" i="1"/>
  <c r="Z369" i="1" s="1"/>
  <c r="BP373" i="1"/>
  <c r="BN373" i="1"/>
  <c r="Z373" i="1"/>
  <c r="Y360" i="1"/>
  <c r="Z385" i="1"/>
  <c r="BN385" i="1"/>
  <c r="Z389" i="1"/>
  <c r="Z390" i="1" s="1"/>
  <c r="BN389" i="1"/>
  <c r="BP389" i="1"/>
  <c r="Y390" i="1"/>
  <c r="Z395" i="1"/>
  <c r="BN395" i="1"/>
  <c r="Z399" i="1"/>
  <c r="BN399" i="1"/>
  <c r="Z403" i="1"/>
  <c r="BN403" i="1"/>
  <c r="Z414" i="1"/>
  <c r="BN414" i="1"/>
  <c r="BP414" i="1"/>
  <c r="Z422" i="1"/>
  <c r="BN422" i="1"/>
  <c r="Z440" i="1"/>
  <c r="BN440" i="1"/>
  <c r="Z441" i="1"/>
  <c r="BN441" i="1"/>
  <c r="Z445" i="1"/>
  <c r="BN445" i="1"/>
  <c r="Z449" i="1"/>
  <c r="BN449" i="1"/>
  <c r="Z457" i="1"/>
  <c r="BN457" i="1"/>
  <c r="Z465" i="1"/>
  <c r="BN465" i="1"/>
  <c r="Z473" i="1"/>
  <c r="BN473" i="1"/>
  <c r="Z480" i="1"/>
  <c r="BN480" i="1"/>
  <c r="BP480" i="1"/>
  <c r="Z481" i="1"/>
  <c r="BN481" i="1"/>
  <c r="Z482" i="1"/>
  <c r="BN482" i="1"/>
  <c r="Z483" i="1"/>
  <c r="BN483" i="1"/>
  <c r="Y484" i="1"/>
  <c r="Z504" i="1"/>
  <c r="BN504" i="1"/>
  <c r="BP504" i="1"/>
  <c r="Z505" i="1"/>
  <c r="BN505" i="1"/>
  <c r="Y506" i="1"/>
  <c r="Y523" i="1"/>
  <c r="BP28" i="1"/>
  <c r="BN28" i="1"/>
  <c r="Z28" i="1"/>
  <c r="Y32" i="1"/>
  <c r="BP42" i="1"/>
  <c r="BN42" i="1"/>
  <c r="Z42" i="1"/>
  <c r="Z44" i="1" s="1"/>
  <c r="BP55" i="1"/>
  <c r="BN55" i="1"/>
  <c r="Z55" i="1"/>
  <c r="B523" i="1"/>
  <c r="Y23" i="1"/>
  <c r="BP22" i="1"/>
  <c r="BN22" i="1"/>
  <c r="Z22" i="1"/>
  <c r="Z23" i="1" s="1"/>
  <c r="X515" i="1"/>
  <c r="X516" i="1" s="1"/>
  <c r="Y24" i="1"/>
  <c r="Y33" i="1"/>
  <c r="BP26" i="1"/>
  <c r="BN26" i="1"/>
  <c r="Z26" i="1"/>
  <c r="BP30" i="1"/>
  <c r="BN30" i="1"/>
  <c r="Z30" i="1"/>
  <c r="Y44" i="1"/>
  <c r="BP53" i="1"/>
  <c r="BN53" i="1"/>
  <c r="Z53" i="1"/>
  <c r="D523" i="1"/>
  <c r="Y59" i="1"/>
  <c r="BP57" i="1"/>
  <c r="BN57" i="1"/>
  <c r="Z57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Y221" i="1"/>
  <c r="Y232" i="1"/>
  <c r="Y238" i="1"/>
  <c r="Y250" i="1"/>
  <c r="Y259" i="1"/>
  <c r="Y267" i="1"/>
  <c r="Y274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BP334" i="1"/>
  <c r="BN334" i="1"/>
  <c r="Z334" i="1"/>
  <c r="Z336" i="1" s="1"/>
  <c r="BP349" i="1"/>
  <c r="BN349" i="1"/>
  <c r="Z349" i="1"/>
  <c r="BP353" i="1"/>
  <c r="BN353" i="1"/>
  <c r="Z353" i="1"/>
  <c r="BP374" i="1"/>
  <c r="BN374" i="1"/>
  <c r="Z374" i="1"/>
  <c r="BP396" i="1"/>
  <c r="BN396" i="1"/>
  <c r="Z396" i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BP421" i="1"/>
  <c r="BN421" i="1"/>
  <c r="Z421" i="1"/>
  <c r="BP442" i="1"/>
  <c r="BN442" i="1"/>
  <c r="Z442" i="1"/>
  <c r="BP446" i="1"/>
  <c r="BN446" i="1"/>
  <c r="Z446" i="1"/>
  <c r="L523" i="1"/>
  <c r="U523" i="1"/>
  <c r="H9" i="1"/>
  <c r="X513" i="1"/>
  <c r="C523" i="1"/>
  <c r="Y45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3" i="1"/>
  <c r="Z90" i="1"/>
  <c r="Z92" i="1" s="1"/>
  <c r="BN90" i="1"/>
  <c r="Y93" i="1"/>
  <c r="Z95" i="1"/>
  <c r="BN95" i="1"/>
  <c r="BP95" i="1"/>
  <c r="Z97" i="1"/>
  <c r="BN97" i="1"/>
  <c r="Z99" i="1"/>
  <c r="BN99" i="1"/>
  <c r="F523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1" i="1"/>
  <c r="Z143" i="1" s="1"/>
  <c r="BN141" i="1"/>
  <c r="BP141" i="1"/>
  <c r="Y149" i="1"/>
  <c r="Z152" i="1"/>
  <c r="Z154" i="1" s="1"/>
  <c r="BN152" i="1"/>
  <c r="I523" i="1"/>
  <c r="Y161" i="1"/>
  <c r="Z164" i="1"/>
  <c r="BN164" i="1"/>
  <c r="Z166" i="1"/>
  <c r="BN166" i="1"/>
  <c r="Z168" i="1"/>
  <c r="BN168" i="1"/>
  <c r="Z170" i="1"/>
  <c r="BN170" i="1"/>
  <c r="Z176" i="1"/>
  <c r="Z178" i="1" s="1"/>
  <c r="BN176" i="1"/>
  <c r="J523" i="1"/>
  <c r="Z187" i="1"/>
  <c r="Z188" i="1" s="1"/>
  <c r="BN187" i="1"/>
  <c r="Y188" i="1"/>
  <c r="Z191" i="1"/>
  <c r="Z193" i="1" s="1"/>
  <c r="BN191" i="1"/>
  <c r="BP191" i="1"/>
  <c r="Z197" i="1"/>
  <c r="BN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523" i="1"/>
  <c r="Z226" i="1"/>
  <c r="BN226" i="1"/>
  <c r="Z228" i="1"/>
  <c r="BN228" i="1"/>
  <c r="Z230" i="1"/>
  <c r="BN230" i="1"/>
  <c r="Y233" i="1"/>
  <c r="Z236" i="1"/>
  <c r="Z237" i="1" s="1"/>
  <c r="BN236" i="1"/>
  <c r="Z246" i="1"/>
  <c r="BN246" i="1"/>
  <c r="Z248" i="1"/>
  <c r="BN248" i="1"/>
  <c r="Z255" i="1"/>
  <c r="BN255" i="1"/>
  <c r="Z257" i="1"/>
  <c r="BN257" i="1"/>
  <c r="M523" i="1"/>
  <c r="Z264" i="1"/>
  <c r="Z267" i="1" s="1"/>
  <c r="BN264" i="1"/>
  <c r="Y268" i="1"/>
  <c r="O523" i="1"/>
  <c r="Z272" i="1"/>
  <c r="Z274" i="1" s="1"/>
  <c r="BN272" i="1"/>
  <c r="Y275" i="1"/>
  <c r="Y280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7" i="1"/>
  <c r="Y336" i="1"/>
  <c r="BP341" i="1"/>
  <c r="BN341" i="1"/>
  <c r="Z341" i="1"/>
  <c r="Z343" i="1" s="1"/>
  <c r="BP351" i="1"/>
  <c r="BN351" i="1"/>
  <c r="Z351" i="1"/>
  <c r="Y355" i="1"/>
  <c r="BP359" i="1"/>
  <c r="BN359" i="1"/>
  <c r="Z359" i="1"/>
  <c r="Y361" i="1"/>
  <c r="Y366" i="1"/>
  <c r="BP363" i="1"/>
  <c r="BN363" i="1"/>
  <c r="Z363" i="1"/>
  <c r="Z365" i="1" s="1"/>
  <c r="Y377" i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Z386" i="1" s="1"/>
  <c r="BP398" i="1"/>
  <c r="BN398" i="1"/>
  <c r="Z398" i="1"/>
  <c r="BP402" i="1"/>
  <c r="BN402" i="1"/>
  <c r="Z402" i="1"/>
  <c r="Y410" i="1"/>
  <c r="BP415" i="1"/>
  <c r="BN415" i="1"/>
  <c r="Z415" i="1"/>
  <c r="Z416" i="1" s="1"/>
  <c r="Y417" i="1"/>
  <c r="Y424" i="1"/>
  <c r="BP419" i="1"/>
  <c r="BN419" i="1"/>
  <c r="Z419" i="1"/>
  <c r="Y423" i="1"/>
  <c r="BP439" i="1"/>
  <c r="BN439" i="1"/>
  <c r="Z439" i="1"/>
  <c r="BP444" i="1"/>
  <c r="BN444" i="1"/>
  <c r="Z444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8" i="1"/>
  <c r="BN488" i="1"/>
  <c r="Z488" i="1"/>
  <c r="BP490" i="1"/>
  <c r="BN490" i="1"/>
  <c r="Z490" i="1"/>
  <c r="Y492" i="1"/>
  <c r="Y501" i="1"/>
  <c r="BP499" i="1"/>
  <c r="BN499" i="1"/>
  <c r="Z499" i="1"/>
  <c r="Y502" i="1"/>
  <c r="R523" i="1"/>
  <c r="Y298" i="1"/>
  <c r="Y344" i="1"/>
  <c r="T523" i="1"/>
  <c r="Y356" i="1"/>
  <c r="V523" i="1"/>
  <c r="Y405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1" i="1"/>
  <c r="BP487" i="1"/>
  <c r="BN487" i="1"/>
  <c r="Z487" i="1"/>
  <c r="BP489" i="1"/>
  <c r="BN489" i="1"/>
  <c r="Z489" i="1"/>
  <c r="BP500" i="1"/>
  <c r="BN500" i="1"/>
  <c r="Z500" i="1"/>
  <c r="AB523" i="1"/>
  <c r="Y511" i="1"/>
  <c r="BP510" i="1"/>
  <c r="BN510" i="1"/>
  <c r="Z510" i="1"/>
  <c r="Z511" i="1" s="1"/>
  <c r="Y512" i="1"/>
  <c r="AA523" i="1"/>
  <c r="Z232" i="1" l="1"/>
  <c r="Z80" i="1"/>
  <c r="Z423" i="1"/>
  <c r="Z360" i="1"/>
  <c r="Z330" i="1"/>
  <c r="Z58" i="1"/>
  <c r="Z506" i="1"/>
  <c r="Z484" i="1"/>
  <c r="Z172" i="1"/>
  <c r="Z453" i="1"/>
  <c r="Z405" i="1"/>
  <c r="Z259" i="1"/>
  <c r="Z250" i="1"/>
  <c r="Z216" i="1"/>
  <c r="Z204" i="1"/>
  <c r="Z122" i="1"/>
  <c r="Z109" i="1"/>
  <c r="Z101" i="1"/>
  <c r="Z65" i="1"/>
  <c r="Z377" i="1"/>
  <c r="Z355" i="1"/>
  <c r="Z316" i="1"/>
  <c r="Z32" i="1"/>
  <c r="Z322" i="1"/>
  <c r="Y513" i="1"/>
  <c r="Y515" i="1"/>
  <c r="Z491" i="1"/>
  <c r="Z469" i="1"/>
  <c r="Z501" i="1"/>
  <c r="Z475" i="1"/>
  <c r="Z459" i="1"/>
  <c r="Z308" i="1"/>
  <c r="Z115" i="1"/>
  <c r="Y514" i="1"/>
  <c r="Y516" i="1" s="1"/>
  <c r="Y517" i="1"/>
  <c r="Z518" i="1" l="1"/>
</calcChain>
</file>

<file path=xl/sharedStrings.xml><?xml version="1.0" encoding="utf-8"?>
<sst xmlns="http://schemas.openxmlformats.org/spreadsheetml/2006/main" count="2305" uniqueCount="825">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</sst>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45844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Воскресенье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0.375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130</v>
      </c>
      <c r="Y41" s="574">
        <f>IFERROR(IF(X41="",0,CEILING((X41/$H41),1)*$H41),"")</f>
        <v>140.4</v>
      </c>
      <c r="Z41" s="36">
        <f>IFERROR(IF(Y41=0,"",ROUNDUP(Y41/H41,0)*0.01898),"")</f>
        <v>0.24674000000000001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135.23611111111109</v>
      </c>
      <c r="BN41" s="64">
        <f>IFERROR(Y41*I41/H41,"0")</f>
        <v>146.05499999999998</v>
      </c>
      <c r="BO41" s="64">
        <f>IFERROR(1/J41*(X41/H41),"0")</f>
        <v>0.18807870370370369</v>
      </c>
      <c r="BP41" s="64">
        <f>IFERROR(1/J41*(Y41/H41),"0")</f>
        <v>0.203125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280</v>
      </c>
      <c r="Y42" s="574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82.037037037037038</v>
      </c>
      <c r="Y44" s="575">
        <f>IFERROR(Y41/H41,"0")+IFERROR(Y42/H42,"0")+IFERROR(Y43/H43,"0")</f>
        <v>83</v>
      </c>
      <c r="Z44" s="575">
        <f>IFERROR(IF(Z41="",0,Z41),"0")+IFERROR(IF(Z42="",0,Z42),"0")+IFERROR(IF(Z43="",0,Z43),"0")</f>
        <v>0.87813999999999992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410</v>
      </c>
      <c r="Y45" s="575">
        <f>IFERROR(SUM(Y41:Y43),"0")</f>
        <v>420.4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200</v>
      </c>
      <c r="Y53" s="57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450</v>
      </c>
      <c r="Y57" s="57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118.51851851851852</v>
      </c>
      <c r="Y58" s="575">
        <f>IFERROR(Y52/H52,"0")+IFERROR(Y53/H53,"0")+IFERROR(Y54/H54,"0")+IFERROR(Y55/H55,"0")+IFERROR(Y56/H56,"0")+IFERROR(Y57/H57,"0")</f>
        <v>119</v>
      </c>
      <c r="Z58" s="575">
        <f>IFERROR(IF(Z52="",0,Z52),"0")+IFERROR(IF(Z53="",0,Z53),"0")+IFERROR(IF(Z54="",0,Z54),"0")+IFERROR(IF(Z55="",0,Z55),"0")+IFERROR(IF(Z56="",0,Z56),"0")+IFERROR(IF(Z57="",0,Z57),"0")</f>
        <v>1.2626200000000001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650</v>
      </c>
      <c r="Y59" s="575">
        <f>IFERROR(SUM(Y52:Y57),"0")</f>
        <v>655.20000000000005</v>
      </c>
      <c r="Z59" s="37"/>
      <c r="AA59" s="576"/>
      <c r="AB59" s="576"/>
      <c r="AC59" s="576"/>
    </row>
    <row r="60" spans="1:68" ht="14.25" hidden="1" customHeight="1" x14ac:dyDescent="0.25">
      <c r="A60" s="590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100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270</v>
      </c>
      <c r="Y64" s="574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109.25925925925927</v>
      </c>
      <c r="Y65" s="575">
        <f>IFERROR(Y61/H61,"0")+IFERROR(Y62/H62,"0")+IFERROR(Y63/H63,"0")+IFERROR(Y64/H64,"0")</f>
        <v>110</v>
      </c>
      <c r="Z65" s="575">
        <f>IFERROR(IF(Z61="",0,Z61),"0")+IFERROR(IF(Z62="",0,Z62),"0")+IFERROR(IF(Z63="",0,Z63),"0")+IFERROR(IF(Z64="",0,Z64),"0")</f>
        <v>0.84079999999999999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370</v>
      </c>
      <c r="Y66" s="575">
        <f>IFERROR(SUM(Y61:Y64),"0")</f>
        <v>378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30</v>
      </c>
      <c r="Y83" s="57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3.8461538461538463</v>
      </c>
      <c r="Y85" s="575">
        <f>IFERROR(Y83/H83,"0")+IFERROR(Y84/H84,"0")</f>
        <v>4</v>
      </c>
      <c r="Z85" s="575">
        <f>IFERROR(IF(Z83="",0,Z83),"0")+IFERROR(IF(Z84="",0,Z84),"0")</f>
        <v>7.5920000000000001E-2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30</v>
      </c>
      <c r="Y86" s="575">
        <f>IFERROR(SUM(Y83:Y84),"0")</f>
        <v>31.2</v>
      </c>
      <c r="Z86" s="37"/>
      <c r="AA86" s="576"/>
      <c r="AB86" s="576"/>
      <c r="AC86" s="576"/>
    </row>
    <row r="87" spans="1:68" ht="16.5" hidden="1" customHeight="1" x14ac:dyDescent="0.25">
      <c r="A87" s="588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100</v>
      </c>
      <c r="Y89" s="57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630</v>
      </c>
      <c r="Y91" s="574">
        <f>IFERROR(IF(X91="",0,CEILING((X91/$H91),1)*$H91),"")</f>
        <v>630</v>
      </c>
      <c r="Z91" s="36">
        <f>IFERROR(IF(Y91=0,"",ROUNDUP(Y91/H91,0)*0.00902),"")</f>
        <v>1.2627999999999999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659.40000000000009</v>
      </c>
      <c r="BN91" s="64">
        <f>IFERROR(Y91*I91/H91,"0")</f>
        <v>659.40000000000009</v>
      </c>
      <c r="BO91" s="64">
        <f>IFERROR(1/J91*(X91/H91),"0")</f>
        <v>1.0606060606060606</v>
      </c>
      <c r="BP91" s="64">
        <f>IFERROR(1/J91*(Y91/H91),"0")</f>
        <v>1.0606060606060606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149.25925925925927</v>
      </c>
      <c r="Y92" s="575">
        <f>IFERROR(Y89/H89,"0")+IFERROR(Y90/H90,"0")+IFERROR(Y91/H91,"0")</f>
        <v>150</v>
      </c>
      <c r="Z92" s="575">
        <f>IFERROR(IF(Z89="",0,Z89),"0")+IFERROR(IF(Z90="",0,Z90),"0")+IFERROR(IF(Z91="",0,Z91),"0")</f>
        <v>1.4525999999999999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730</v>
      </c>
      <c r="Y93" s="575">
        <f>IFERROR(SUM(Y89:Y91),"0")</f>
        <v>738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187</v>
      </c>
      <c r="B95" s="54" t="s">
        <v>188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360</v>
      </c>
      <c r="Y98" s="574">
        <f t="shared" si="16"/>
        <v>361.8</v>
      </c>
      <c r="Z98" s="36">
        <f>IFERROR(IF(Y98=0,"",ROUNDUP(Y98/H98,0)*0.00651),"")</f>
        <v>0.87234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393.59999999999997</v>
      </c>
      <c r="BN98" s="64">
        <f t="shared" si="18"/>
        <v>395.56799999999998</v>
      </c>
      <c r="BO98" s="64">
        <f t="shared" si="19"/>
        <v>0.73260073260073255</v>
      </c>
      <c r="BP98" s="64">
        <f t="shared" si="20"/>
        <v>0.73626373626373631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133.33333333333331</v>
      </c>
      <c r="Y101" s="575">
        <f>IFERROR(Y95/H95,"0")+IFERROR(Y96/H96,"0")+IFERROR(Y97/H97,"0")+IFERROR(Y98/H98,"0")+IFERROR(Y99/H99,"0")+IFERROR(Y100/H100,"0")</f>
        <v>134</v>
      </c>
      <c r="Z101" s="575">
        <f>IFERROR(IF(Z95="",0,Z95),"0")+IFERROR(IF(Z96="",0,Z96),"0")+IFERROR(IF(Z97="",0,Z97),"0")+IFERROR(IF(Z98="",0,Z98),"0")+IFERROR(IF(Z99="",0,Z99),"0")+IFERROR(IF(Z100="",0,Z100),"0")</f>
        <v>0.87234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360</v>
      </c>
      <c r="Y102" s="575">
        <f>IFERROR(SUM(Y95:Y100),"0")</f>
        <v>361.8</v>
      </c>
      <c r="Z102" s="37"/>
      <c r="AA102" s="576"/>
      <c r="AB102" s="576"/>
      <c r="AC102" s="576"/>
    </row>
    <row r="103" spans="1:68" ht="16.5" hidden="1" customHeight="1" x14ac:dyDescent="0.25">
      <c r="A103" s="588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150</v>
      </c>
      <c r="Y105" s="57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450</v>
      </c>
      <c r="Y107" s="57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113.88888888888889</v>
      </c>
      <c r="Y109" s="575">
        <f>IFERROR(Y105/H105,"0")+IFERROR(Y106/H106,"0")+IFERROR(Y107/H107,"0")+IFERROR(Y108/H108,"0")</f>
        <v>114</v>
      </c>
      <c r="Z109" s="575">
        <f>IFERROR(IF(Z105="",0,Z105),"0")+IFERROR(IF(Z106="",0,Z106),"0")+IFERROR(IF(Z107="",0,Z107),"0")+IFERROR(IF(Z108="",0,Z108),"0")</f>
        <v>1.1677200000000001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600</v>
      </c>
      <c r="Y110" s="575">
        <f>IFERROR(SUM(Y105:Y108),"0")</f>
        <v>601.20000000000005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300</v>
      </c>
      <c r="Y118" s="574">
        <f>IFERROR(IF(X118="",0,CEILING((X118/$H118),1)*$H118),"")</f>
        <v>307.8</v>
      </c>
      <c r="Z118" s="36">
        <f>IFERROR(IF(Y118=0,"",ROUNDUP(Y118/H118,0)*0.01898),"")</f>
        <v>0.72123999999999999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318.99999999999994</v>
      </c>
      <c r="BN118" s="64">
        <f>IFERROR(Y118*I118/H118,"0")</f>
        <v>327.29400000000004</v>
      </c>
      <c r="BO118" s="64">
        <f>IFERROR(1/J118*(X118/H118),"0")</f>
        <v>0.57870370370370372</v>
      </c>
      <c r="BP118" s="64">
        <f>IFERROR(1/J118*(Y118/H118),"0")</f>
        <v>0.59375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450</v>
      </c>
      <c r="Y120" s="574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492</v>
      </c>
      <c r="BN120" s="64">
        <f>IFERROR(Y120*I120/H120,"0")</f>
        <v>492.98399999999998</v>
      </c>
      <c r="BO120" s="64">
        <f>IFERROR(1/J120*(X120/H120),"0")</f>
        <v>0.91575091575091572</v>
      </c>
      <c r="BP120" s="64">
        <f>IFERROR(1/J120*(Y120/H120),"0")</f>
        <v>0.91758241758241765</v>
      </c>
    </row>
    <row r="121" spans="1:68" ht="16.5" hidden="1" customHeight="1" x14ac:dyDescent="0.25">
      <c r="A121" s="54" t="s">
        <v>226</v>
      </c>
      <c r="B121" s="54" t="s">
        <v>227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203.7037037037037</v>
      </c>
      <c r="Y122" s="575">
        <f>IFERROR(Y118/H118,"0")+IFERROR(Y119/H119,"0")+IFERROR(Y120/H120,"0")+IFERROR(Y121/H121,"0")</f>
        <v>205</v>
      </c>
      <c r="Z122" s="575">
        <f>IFERROR(IF(Z118="",0,Z118),"0")+IFERROR(IF(Z119="",0,Z119),"0")+IFERROR(IF(Z120="",0,Z120),"0")+IFERROR(IF(Z121="",0,Z121),"0")</f>
        <v>1.8084099999999999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750</v>
      </c>
      <c r="Y123" s="575">
        <f>IFERROR(SUM(Y118:Y121),"0")</f>
        <v>758.7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13.2</v>
      </c>
      <c r="Y126" s="574">
        <f>IFERROR(IF(X126="",0,CEILING((X126/$H126),1)*$H126),"")</f>
        <v>13.86</v>
      </c>
      <c r="Z126" s="36">
        <f>IFERROR(IF(Y126=0,"",ROUNDUP(Y126/H126,0)*0.00651),"")</f>
        <v>4.5569999999999999E-2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14.92</v>
      </c>
      <c r="BN126" s="64">
        <f>IFERROR(Y126*I126/H126,"0")</f>
        <v>15.666</v>
      </c>
      <c r="BO126" s="64">
        <f>IFERROR(1/J126*(X126/H126),"0")</f>
        <v>3.6630036630036632E-2</v>
      </c>
      <c r="BP126" s="64">
        <f>IFERROR(1/J126*(Y126/H126),"0")</f>
        <v>3.8461538461538464E-2</v>
      </c>
    </row>
    <row r="127" spans="1:68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6.6666666666666661</v>
      </c>
      <c r="Y127" s="575">
        <f>IFERROR(Y125/H125,"0")+IFERROR(Y126/H126,"0")</f>
        <v>7</v>
      </c>
      <c r="Z127" s="575">
        <f>IFERROR(IF(Z125="",0,Z125),"0")+IFERROR(IF(Z126="",0,Z126),"0")</f>
        <v>4.5569999999999999E-2</v>
      </c>
      <c r="AA127" s="576"/>
      <c r="AB127" s="576"/>
      <c r="AC127" s="576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13.2</v>
      </c>
      <c r="Y128" s="575">
        <f>IFERROR(SUM(Y125:Y126),"0")</f>
        <v>13.86</v>
      </c>
      <c r="Z128" s="37"/>
      <c r="AA128" s="576"/>
      <c r="AB128" s="576"/>
      <c r="AC128" s="576"/>
    </row>
    <row r="129" spans="1:68" ht="16.5" hidden="1" customHeight="1" x14ac:dyDescent="0.25">
      <c r="A129" s="588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236</v>
      </c>
      <c r="B131" s="54" t="s">
        <v>237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240</v>
      </c>
      <c r="W132" s="35" t="s">
        <v>70</v>
      </c>
      <c r="X132" s="573">
        <v>112</v>
      </c>
      <c r="Y132" s="574">
        <f>IFERROR(IF(X132="",0,CEILING((X132/$H132),1)*$H132),"")</f>
        <v>112</v>
      </c>
      <c r="Z132" s="36">
        <f>IFERROR(IF(Y132=0,"",ROUNDUP(Y132/H132,0)*0.00651),"")</f>
        <v>0.22785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118.3</v>
      </c>
      <c r="BN132" s="64">
        <f>IFERROR(Y132*I132/H132,"0")</f>
        <v>118.3</v>
      </c>
      <c r="BO132" s="64">
        <f>IFERROR(1/J132*(X132/H132),"0")</f>
        <v>0.19230769230769232</v>
      </c>
      <c r="BP132" s="64">
        <f>IFERROR(1/J132*(Y132/H132),"0")</f>
        <v>0.19230769230769232</v>
      </c>
    </row>
    <row r="133" spans="1:68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35</v>
      </c>
      <c r="Y133" s="575">
        <f>IFERROR(Y131/H131,"0")+IFERROR(Y132/H132,"0")</f>
        <v>35</v>
      </c>
      <c r="Z133" s="575">
        <f>IFERROR(IF(Z131="",0,Z131),"0")+IFERROR(IF(Z132="",0,Z132),"0")</f>
        <v>0.22785</v>
      </c>
      <c r="AA133" s="576"/>
      <c r="AB133" s="576"/>
      <c r="AC133" s="576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112</v>
      </c>
      <c r="Y134" s="575">
        <f>IFERROR(SUM(Y131:Y132),"0")</f>
        <v>112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customHeight="1" x14ac:dyDescent="0.25">
      <c r="A136" s="54" t="s">
        <v>241</v>
      </c>
      <c r="B136" s="54" t="s">
        <v>242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56</v>
      </c>
      <c r="Y136" s="574">
        <f>IFERROR(IF(X136="",0,CEILING((X136/$H136),1)*$H136),"")</f>
        <v>56</v>
      </c>
      <c r="Z136" s="36">
        <f>IFERROR(IF(Y136=0,"",ROUNDUP(Y136/H136,0)*0.00651),"")</f>
        <v>0.13020000000000001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61.36</v>
      </c>
      <c r="BN136" s="64">
        <f>IFERROR(Y136*I136/H136,"0")</f>
        <v>61.36</v>
      </c>
      <c r="BO136" s="64">
        <f>IFERROR(1/J136*(X136/H136),"0")</f>
        <v>0.1098901098901099</v>
      </c>
      <c r="BP136" s="64">
        <f>IFERROR(1/J136*(Y136/H136),"0")</f>
        <v>0.1098901098901099</v>
      </c>
    </row>
    <row r="137" spans="1:68" ht="27" hidden="1" customHeight="1" x14ac:dyDescent="0.25">
      <c r="A137" s="54" t="s">
        <v>241</v>
      </c>
      <c r="B137" s="54" t="s">
        <v>244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243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20</v>
      </c>
      <c r="Y138" s="575">
        <f>IFERROR(Y136/H136,"0")+IFERROR(Y137/H137,"0")</f>
        <v>20</v>
      </c>
      <c r="Z138" s="575">
        <f>IFERROR(IF(Z136="",0,Z136),"0")+IFERROR(IF(Z137="",0,Z137),"0")</f>
        <v>0.13020000000000001</v>
      </c>
      <c r="AA138" s="576"/>
      <c r="AB138" s="576"/>
      <c r="AC138" s="576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56</v>
      </c>
      <c r="Y139" s="575">
        <f>IFERROR(SUM(Y136:Y137),"0")</f>
        <v>56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245</v>
      </c>
      <c r="B141" s="54" t="s">
        <v>246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245</v>
      </c>
      <c r="B142" s="54" t="s">
        <v>247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99</v>
      </c>
      <c r="Y142" s="574">
        <f>IFERROR(IF(X142="",0,CEILING((X142/$H142),1)*$H142),"")</f>
        <v>100.32000000000001</v>
      </c>
      <c r="Z142" s="36">
        <f>IFERROR(IF(Y142=0,"",ROUNDUP(Y142/H142,0)*0.00651),"")</f>
        <v>0.24738000000000002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109.05</v>
      </c>
      <c r="BN142" s="64">
        <f>IFERROR(Y142*I142/H142,"0")</f>
        <v>110.504</v>
      </c>
      <c r="BO142" s="64">
        <f>IFERROR(1/J142*(X142/H142),"0")</f>
        <v>0.20604395604395606</v>
      </c>
      <c r="BP142" s="64">
        <f>IFERROR(1/J142*(Y142/H142),"0")</f>
        <v>0.2087912087912088</v>
      </c>
    </row>
    <row r="143" spans="1:68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37.5</v>
      </c>
      <c r="Y143" s="575">
        <f>IFERROR(Y141/H141,"0")+IFERROR(Y142/H142,"0")</f>
        <v>38</v>
      </c>
      <c r="Z143" s="575">
        <f>IFERROR(IF(Z141="",0,Z141),"0")+IFERROR(IF(Z142="",0,Z142),"0")</f>
        <v>0.24738000000000002</v>
      </c>
      <c r="AA143" s="576"/>
      <c r="AB143" s="576"/>
      <c r="AC143" s="576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99</v>
      </c>
      <c r="Y144" s="575">
        <f>IFERROR(SUM(Y141:Y142),"0")</f>
        <v>100.32000000000001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248</v>
      </c>
      <c r="B147" s="54" t="s">
        <v>249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250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251</v>
      </c>
      <c r="B151" s="54" t="s">
        <v>252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257</v>
      </c>
      <c r="B153" s="54" t="s">
        <v>258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260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261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262</v>
      </c>
      <c r="B159" s="54" t="s">
        <v>263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264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265</v>
      </c>
      <c r="B163" s="54" t="s">
        <v>266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100</v>
      </c>
      <c r="Y163" s="574">
        <f t="shared" ref="Y163:Y171" si="21">IFERROR(IF(X163="",0,CEILING((X163/$H163),1)*$H163),"")</f>
        <v>100.80000000000001</v>
      </c>
      <c r="Z163" s="36">
        <f>IFERROR(IF(Y163=0,"",ROUNDUP(Y163/H163,0)*0.00902),"")</f>
        <v>0.21648000000000001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106.42857142857143</v>
      </c>
      <c r="BN163" s="64">
        <f t="shared" ref="BN163:BN171" si="23">IFERROR(Y163*I163/H163,"0")</f>
        <v>107.28</v>
      </c>
      <c r="BO163" s="64">
        <f t="shared" ref="BO163:BO171" si="24">IFERROR(1/J163*(X163/H163),"0")</f>
        <v>0.18037518037518038</v>
      </c>
      <c r="BP163" s="64">
        <f t="shared" ref="BP163:BP171" si="25">IFERROR(1/J163*(Y163/H163),"0")</f>
        <v>0.18181818181818182</v>
      </c>
    </row>
    <row r="164" spans="1:68" ht="27" customHeight="1" x14ac:dyDescent="0.25">
      <c r="A164" s="54" t="s">
        <v>268</v>
      </c>
      <c r="B164" s="54" t="s">
        <v>269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40</v>
      </c>
      <c r="Y164" s="574">
        <f t="shared" si="21"/>
        <v>42</v>
      </c>
      <c r="Z164" s="36">
        <f>IFERROR(IF(Y164=0,"",ROUNDUP(Y164/H164,0)*0.00902),"")</f>
        <v>9.0200000000000002E-2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22"/>
        <v>42.571428571428562</v>
      </c>
      <c r="BN164" s="64">
        <f t="shared" si="23"/>
        <v>44.699999999999996</v>
      </c>
      <c r="BO164" s="64">
        <f t="shared" si="24"/>
        <v>7.2150072150072145E-2</v>
      </c>
      <c r="BP164" s="64">
        <f t="shared" si="25"/>
        <v>7.575757575757576E-2</v>
      </c>
    </row>
    <row r="165" spans="1:68" ht="27" customHeight="1" x14ac:dyDescent="0.25">
      <c r="A165" s="54" t="s">
        <v>271</v>
      </c>
      <c r="B165" s="54" t="s">
        <v>272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150</v>
      </c>
      <c r="Y165" s="574">
        <f t="shared" si="21"/>
        <v>151.20000000000002</v>
      </c>
      <c r="Z165" s="36">
        <f>IFERROR(IF(Y165=0,"",ROUNDUP(Y165/H165,0)*0.00902),"")</f>
        <v>0.32472000000000001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157.5</v>
      </c>
      <c r="BN165" s="64">
        <f t="shared" si="23"/>
        <v>158.76000000000002</v>
      </c>
      <c r="BO165" s="64">
        <f t="shared" si="24"/>
        <v>0.27056277056277056</v>
      </c>
      <c r="BP165" s="64">
        <f t="shared" si="25"/>
        <v>0.27272727272727271</v>
      </c>
    </row>
    <row r="166" spans="1:68" ht="27" customHeight="1" x14ac:dyDescent="0.25">
      <c r="A166" s="54" t="s">
        <v>274</v>
      </c>
      <c r="B166" s="54" t="s">
        <v>275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210</v>
      </c>
      <c r="Y166" s="574">
        <f t="shared" si="21"/>
        <v>210</v>
      </c>
      <c r="Z166" s="36">
        <f>IFERROR(IF(Y166=0,"",ROUNDUP(Y166/H166,0)*0.00502),"")</f>
        <v>0.502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22"/>
        <v>223</v>
      </c>
      <c r="BN166" s="64">
        <f t="shared" si="23"/>
        <v>223</v>
      </c>
      <c r="BO166" s="64">
        <f t="shared" si="24"/>
        <v>0.42735042735042739</v>
      </c>
      <c r="BP166" s="64">
        <f t="shared" si="25"/>
        <v>0.42735042735042739</v>
      </c>
    </row>
    <row r="167" spans="1:68" ht="27" customHeight="1" x14ac:dyDescent="0.25">
      <c r="A167" s="54" t="s">
        <v>276</v>
      </c>
      <c r="B167" s="54" t="s">
        <v>277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157.5</v>
      </c>
      <c r="Y167" s="574">
        <f t="shared" si="21"/>
        <v>157.5</v>
      </c>
      <c r="Z167" s="36">
        <f>IFERROR(IF(Y167=0,"",ROUNDUP(Y167/H167,0)*0.00502),"")</f>
        <v>0.3765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167.25</v>
      </c>
      <c r="BN167" s="64">
        <f t="shared" si="23"/>
        <v>167.25</v>
      </c>
      <c r="BO167" s="64">
        <f t="shared" si="24"/>
        <v>0.32051282051282054</v>
      </c>
      <c r="BP167" s="64">
        <f t="shared" si="25"/>
        <v>0.32051282051282054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281</v>
      </c>
      <c r="B169" s="54" t="s">
        <v>282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280</v>
      </c>
      <c r="Y169" s="574">
        <f t="shared" si="21"/>
        <v>281.40000000000003</v>
      </c>
      <c r="Z169" s="36">
        <f>IFERROR(IF(Y169=0,"",ROUNDUP(Y169/H169,0)*0.00502),"")</f>
        <v>0.67268000000000006</v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22"/>
        <v>293.33333333333331</v>
      </c>
      <c r="BN169" s="64">
        <f t="shared" si="23"/>
        <v>294.80000000000007</v>
      </c>
      <c r="BO169" s="64">
        <f t="shared" si="24"/>
        <v>0.56980056980056981</v>
      </c>
      <c r="BP169" s="64">
        <f t="shared" si="25"/>
        <v>0.57264957264957272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377.38095238095235</v>
      </c>
      <c r="Y172" s="575">
        <f>IFERROR(Y163/H163,"0")+IFERROR(Y164/H164,"0")+IFERROR(Y165/H165,"0")+IFERROR(Y166/H166,"0")+IFERROR(Y167/H167,"0")+IFERROR(Y168/H168,"0")+IFERROR(Y169/H169,"0")+IFERROR(Y170/H170,"0")+IFERROR(Y171/H171,"0")</f>
        <v>379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2.1825800000000002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937.5</v>
      </c>
      <c r="Y173" s="575">
        <f>IFERROR(SUM(Y163:Y171),"0")</f>
        <v>942.90000000000009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288</v>
      </c>
      <c r="B175" s="54" t="s">
        <v>289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8.4</v>
      </c>
      <c r="Y176" s="574">
        <f>IFERROR(IF(X176="",0,CEILING((X176/$H176),1)*$H176),"")</f>
        <v>8.82</v>
      </c>
      <c r="Z176" s="36">
        <f>IFERROR(IF(Y176=0,"",ROUNDUP(Y176/H176,0)*0.0059),"")</f>
        <v>4.1299999999999996E-2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9.6666666666666661</v>
      </c>
      <c r="BN176" s="64">
        <f>IFERROR(Y176*I176/H176,"0")</f>
        <v>10.15</v>
      </c>
      <c r="BO176" s="64">
        <f>IFERROR(1/J176*(X176/H176),"0")</f>
        <v>3.0864197530864196E-2</v>
      </c>
      <c r="BP176" s="64">
        <f>IFERROR(1/J176*(Y176/H176),"0")</f>
        <v>3.2407407407407406E-2</v>
      </c>
    </row>
    <row r="177" spans="1:68" ht="27" customHeight="1" x14ac:dyDescent="0.25">
      <c r="A177" s="54" t="s">
        <v>296</v>
      </c>
      <c r="B177" s="54" t="s">
        <v>297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290</v>
      </c>
      <c r="L177" s="32"/>
      <c r="M177" s="33" t="s">
        <v>291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8.4</v>
      </c>
      <c r="Y177" s="574">
        <f>IFERROR(IF(X177="",0,CEILING((X177/$H177),1)*$H177),"")</f>
        <v>8.82</v>
      </c>
      <c r="Z177" s="36">
        <f>IFERROR(IF(Y177=0,"",ROUNDUP(Y177/H177,0)*0.0059),"")</f>
        <v>4.1299999999999996E-2</v>
      </c>
      <c r="AA177" s="56"/>
      <c r="AB177" s="57"/>
      <c r="AC177" s="223" t="s">
        <v>295</v>
      </c>
      <c r="AG177" s="64"/>
      <c r="AJ177" s="68"/>
      <c r="AK177" s="68">
        <v>0</v>
      </c>
      <c r="BB177" s="224" t="s">
        <v>1</v>
      </c>
      <c r="BM177" s="64">
        <f>IFERROR(X177*I177/H177,"0")</f>
        <v>9.6666666666666661</v>
      </c>
      <c r="BN177" s="64">
        <f>IFERROR(Y177*I177/H177,"0")</f>
        <v>10.15</v>
      </c>
      <c r="BO177" s="64">
        <f>IFERROR(1/J177*(X177/H177),"0")</f>
        <v>3.0864197530864196E-2</v>
      </c>
      <c r="BP177" s="64">
        <f>IFERROR(1/J177*(Y177/H177),"0")</f>
        <v>3.2407407407407406E-2</v>
      </c>
    </row>
    <row r="178" spans="1:68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13.333333333333334</v>
      </c>
      <c r="Y178" s="575">
        <f>IFERROR(Y175/H175,"0")+IFERROR(Y176/H176,"0")+IFERROR(Y177/H177,"0")</f>
        <v>14</v>
      </c>
      <c r="Z178" s="575">
        <f>IFERROR(IF(Z175="",0,Z175),"0")+IFERROR(IF(Z176="",0,Z176),"0")+IFERROR(IF(Z177="",0,Z177),"0")</f>
        <v>8.2599999999999993E-2</v>
      </c>
      <c r="AA178" s="576"/>
      <c r="AB178" s="576"/>
      <c r="AC178" s="576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16.8</v>
      </c>
      <c r="Y179" s="575">
        <f>IFERROR(SUM(Y175:Y177),"0")</f>
        <v>17.64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298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customHeight="1" x14ac:dyDescent="0.25">
      <c r="A181" s="54" t="s">
        <v>299</v>
      </c>
      <c r="B181" s="54" t="s">
        <v>300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290</v>
      </c>
      <c r="L181" s="32"/>
      <c r="M181" s="33" t="s">
        <v>291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4.2</v>
      </c>
      <c r="Y181" s="574">
        <f>IFERROR(IF(X181="",0,CEILING((X181/$H181),1)*$H181),"")</f>
        <v>5.04</v>
      </c>
      <c r="Z181" s="36">
        <f>IFERROR(IF(Y181=0,"",ROUNDUP(Y181/H181,0)*0.0059),"")</f>
        <v>2.3599999999999999E-2</v>
      </c>
      <c r="AA181" s="56"/>
      <c r="AB181" s="57"/>
      <c r="AC181" s="225" t="s">
        <v>295</v>
      </c>
      <c r="AG181" s="64"/>
      <c r="AJ181" s="68"/>
      <c r="AK181" s="68">
        <v>0</v>
      </c>
      <c r="BB181" s="226" t="s">
        <v>1</v>
      </c>
      <c r="BM181" s="64">
        <f>IFERROR(X181*I181/H181,"0")</f>
        <v>4.833333333333333</v>
      </c>
      <c r="BN181" s="64">
        <f>IFERROR(Y181*I181/H181,"0")</f>
        <v>5.8</v>
      </c>
      <c r="BO181" s="64">
        <f>IFERROR(1/J181*(X181/H181),"0")</f>
        <v>1.5432098765432098E-2</v>
      </c>
      <c r="BP181" s="64">
        <f>IFERROR(1/J181*(Y181/H181),"0")</f>
        <v>1.8518518518518517E-2</v>
      </c>
    </row>
    <row r="182" spans="1:68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3.3333333333333335</v>
      </c>
      <c r="Y182" s="575">
        <f>IFERROR(Y181/H181,"0")</f>
        <v>4</v>
      </c>
      <c r="Z182" s="575">
        <f>IFERROR(IF(Z181="",0,Z181),"0")</f>
        <v>2.3599999999999999E-2</v>
      </c>
      <c r="AA182" s="576"/>
      <c r="AB182" s="576"/>
      <c r="AC182" s="576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4.2</v>
      </c>
      <c r="Y183" s="575">
        <f>IFERROR(SUM(Y181:Y181),"0")</f>
        <v>5.04</v>
      </c>
      <c r="Z183" s="37"/>
      <c r="AA183" s="576"/>
      <c r="AB183" s="576"/>
      <c r="AC183" s="576"/>
    </row>
    <row r="184" spans="1:68" ht="16.5" hidden="1" customHeight="1" x14ac:dyDescent="0.25">
      <c r="A184" s="588" t="s">
        <v>301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302</v>
      </c>
      <c r="B186" s="54" t="s">
        <v>303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305</v>
      </c>
      <c r="B187" s="54" t="s">
        <v>306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304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307</v>
      </c>
      <c r="B191" s="54" t="s">
        <v>308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310</v>
      </c>
      <c r="B192" s="54" t="s">
        <v>311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309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312</v>
      </c>
      <c r="B196" s="54" t="s">
        <v>313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350</v>
      </c>
      <c r="Y196" s="574">
        <f t="shared" ref="Y196:Y203" si="26">IFERROR(IF(X196="",0,CEILING((X196/$H196),1)*$H196),"")</f>
        <v>351</v>
      </c>
      <c r="Z196" s="36">
        <f>IFERROR(IF(Y196=0,"",ROUNDUP(Y196/H196,0)*0.00902),"")</f>
        <v>0.58630000000000004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363.61111111111109</v>
      </c>
      <c r="BN196" s="64">
        <f t="shared" ref="BN196:BN203" si="28">IFERROR(Y196*I196/H196,"0")</f>
        <v>364.65</v>
      </c>
      <c r="BO196" s="64">
        <f t="shared" ref="BO196:BO203" si="29">IFERROR(1/J196*(X196/H196),"0")</f>
        <v>0.49102132435465767</v>
      </c>
      <c r="BP196" s="64">
        <f t="shared" ref="BP196:BP203" si="30">IFERROR(1/J196*(Y196/H196),"0")</f>
        <v>0.49242424242424243</v>
      </c>
    </row>
    <row r="197" spans="1:68" ht="27" customHeight="1" x14ac:dyDescent="0.25">
      <c r="A197" s="54" t="s">
        <v>315</v>
      </c>
      <c r="B197" s="54" t="s">
        <v>316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80</v>
      </c>
      <c r="Y197" s="574">
        <f t="shared" si="26"/>
        <v>81</v>
      </c>
      <c r="Z197" s="36">
        <f>IFERROR(IF(Y197=0,"",ROUNDUP(Y197/H197,0)*0.00902),"")</f>
        <v>0.1353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7"/>
        <v>83.111111111111114</v>
      </c>
      <c r="BN197" s="64">
        <f t="shared" si="28"/>
        <v>84.15</v>
      </c>
      <c r="BO197" s="64">
        <f t="shared" si="29"/>
        <v>0.11223344556677889</v>
      </c>
      <c r="BP197" s="64">
        <f t="shared" si="30"/>
        <v>0.11363636363636363</v>
      </c>
    </row>
    <row r="198" spans="1:68" ht="27" customHeight="1" x14ac:dyDescent="0.25">
      <c r="A198" s="54" t="s">
        <v>318</v>
      </c>
      <c r="B198" s="54" t="s">
        <v>319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100</v>
      </c>
      <c r="Y198" s="574">
        <f t="shared" si="26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103.88888888888889</v>
      </c>
      <c r="BN198" s="64">
        <f t="shared" si="28"/>
        <v>106.59000000000002</v>
      </c>
      <c r="BO198" s="64">
        <f t="shared" si="29"/>
        <v>0.14029180695847362</v>
      </c>
      <c r="BP198" s="64">
        <f t="shared" si="30"/>
        <v>0.14393939393939395</v>
      </c>
    </row>
    <row r="199" spans="1:68" ht="27" customHeight="1" x14ac:dyDescent="0.25">
      <c r="A199" s="54" t="s">
        <v>321</v>
      </c>
      <c r="B199" s="54" t="s">
        <v>322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120</v>
      </c>
      <c r="Y199" s="574">
        <f t="shared" si="26"/>
        <v>124.2</v>
      </c>
      <c r="Z199" s="36">
        <f>IFERROR(IF(Y199=0,"",ROUNDUP(Y199/H199,0)*0.00902),"")</f>
        <v>0.20746000000000001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124.66666666666667</v>
      </c>
      <c r="BN199" s="64">
        <f t="shared" si="28"/>
        <v>129.03</v>
      </c>
      <c r="BO199" s="64">
        <f t="shared" si="29"/>
        <v>0.16835016835016836</v>
      </c>
      <c r="BP199" s="64">
        <f t="shared" si="30"/>
        <v>0.17424242424242425</v>
      </c>
    </row>
    <row r="200" spans="1:68" ht="27" customHeight="1" x14ac:dyDescent="0.25">
      <c r="A200" s="54" t="s">
        <v>324</v>
      </c>
      <c r="B200" s="54" t="s">
        <v>325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165</v>
      </c>
      <c r="Y200" s="574">
        <f t="shared" si="26"/>
        <v>165.6</v>
      </c>
      <c r="Z200" s="36">
        <f>IFERROR(IF(Y200=0,"",ROUNDUP(Y200/H200,0)*0.00502),"")</f>
        <v>0.46184000000000003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7"/>
        <v>176.91666666666666</v>
      </c>
      <c r="BN200" s="64">
        <f t="shared" si="28"/>
        <v>177.56</v>
      </c>
      <c r="BO200" s="64">
        <f t="shared" si="29"/>
        <v>0.39173789173789181</v>
      </c>
      <c r="BP200" s="64">
        <f t="shared" si="30"/>
        <v>0.39316239316239321</v>
      </c>
    </row>
    <row r="201" spans="1:68" ht="27" customHeight="1" x14ac:dyDescent="0.25">
      <c r="A201" s="54" t="s">
        <v>326</v>
      </c>
      <c r="B201" s="54" t="s">
        <v>327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75</v>
      </c>
      <c r="Y201" s="574">
        <f t="shared" si="26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79.166666666666671</v>
      </c>
      <c r="BN201" s="64">
        <f t="shared" si="28"/>
        <v>79.800000000000011</v>
      </c>
      <c r="BO201" s="64">
        <f t="shared" si="29"/>
        <v>0.17806267806267806</v>
      </c>
      <c r="BP201" s="64">
        <f t="shared" si="30"/>
        <v>0.17948717948717954</v>
      </c>
    </row>
    <row r="202" spans="1:68" ht="27" customHeight="1" x14ac:dyDescent="0.25">
      <c r="A202" s="54" t="s">
        <v>328</v>
      </c>
      <c r="B202" s="54" t="s">
        <v>329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135</v>
      </c>
      <c r="Y202" s="574">
        <f t="shared" si="26"/>
        <v>135</v>
      </c>
      <c r="Z202" s="36">
        <f>IFERROR(IF(Y202=0,"",ROUNDUP(Y202/H202,0)*0.00502),"")</f>
        <v>0.3765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142.5</v>
      </c>
      <c r="BN202" s="64">
        <f t="shared" si="28"/>
        <v>142.5</v>
      </c>
      <c r="BO202" s="64">
        <f t="shared" si="29"/>
        <v>0.32051282051282054</v>
      </c>
      <c r="BP202" s="64">
        <f t="shared" si="30"/>
        <v>0.32051282051282054</v>
      </c>
    </row>
    <row r="203" spans="1:68" ht="27" customHeight="1" x14ac:dyDescent="0.25">
      <c r="A203" s="54" t="s">
        <v>330</v>
      </c>
      <c r="B203" s="54" t="s">
        <v>331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66</v>
      </c>
      <c r="Y203" s="574">
        <f t="shared" si="26"/>
        <v>66.600000000000009</v>
      </c>
      <c r="Z203" s="36">
        <f>IFERROR(IF(Y203=0,"",ROUNDUP(Y203/H203,0)*0.00502),"")</f>
        <v>0.18574000000000002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69.666666666666657</v>
      </c>
      <c r="BN203" s="64">
        <f t="shared" si="28"/>
        <v>70.3</v>
      </c>
      <c r="BO203" s="64">
        <f t="shared" si="29"/>
        <v>0.15669515669515671</v>
      </c>
      <c r="BP203" s="64">
        <f t="shared" si="30"/>
        <v>0.15811965811965817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365.37037037037038</v>
      </c>
      <c r="Y204" s="575">
        <f>IFERROR(Y196/H196,"0")+IFERROR(Y197/H197,"0")+IFERROR(Y198/H198,"0")+IFERROR(Y199/H199,"0")+IFERROR(Y200/H200,"0")+IFERROR(Y201/H201,"0")+IFERROR(Y202/H202,"0")+IFERROR(Y203/H203,"0")</f>
        <v>368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2.3353600000000001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1091</v>
      </c>
      <c r="Y205" s="575">
        <f>IFERROR(SUM(Y196:Y203),"0")</f>
        <v>1101.5999999999999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332</v>
      </c>
      <c r="B207" s="54" t="s">
        <v>333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338</v>
      </c>
      <c r="B209" s="54" t="s">
        <v>339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350</v>
      </c>
      <c r="Y209" s="574">
        <f t="shared" si="31"/>
        <v>356.7</v>
      </c>
      <c r="Z209" s="36">
        <f>IFERROR(IF(Y209=0,"",ROUNDUP(Y209/H209,0)*0.01898),"")</f>
        <v>0.77817999999999998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370.87931034482756</v>
      </c>
      <c r="BN209" s="64">
        <f t="shared" si="33"/>
        <v>377.97899999999998</v>
      </c>
      <c r="BO209" s="64">
        <f t="shared" si="34"/>
        <v>0.62859195402298851</v>
      </c>
      <c r="BP209" s="64">
        <f t="shared" si="35"/>
        <v>0.640625</v>
      </c>
    </row>
    <row r="210" spans="1:68" ht="27" customHeight="1" x14ac:dyDescent="0.25">
      <c r="A210" s="54" t="s">
        <v>341</v>
      </c>
      <c r="B210" s="54" t="s">
        <v>342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440</v>
      </c>
      <c r="Y210" s="574">
        <f t="shared" si="31"/>
        <v>441.59999999999997</v>
      </c>
      <c r="Z210" s="36">
        <f t="shared" ref="Z210:Z215" si="36">IFERROR(IF(Y210=0,"",ROUNDUP(Y210/H210,0)*0.00651),"")</f>
        <v>1.19784</v>
      </c>
      <c r="AA210" s="56"/>
      <c r="AB210" s="57"/>
      <c r="AC210" s="257" t="s">
        <v>334</v>
      </c>
      <c r="AG210" s="64"/>
      <c r="AJ210" s="68"/>
      <c r="AK210" s="68">
        <v>0</v>
      </c>
      <c r="BB210" s="258" t="s">
        <v>1</v>
      </c>
      <c r="BM210" s="64">
        <f t="shared" si="32"/>
        <v>489.5</v>
      </c>
      <c r="BN210" s="64">
        <f t="shared" si="33"/>
        <v>491.28</v>
      </c>
      <c r="BO210" s="64">
        <f t="shared" si="34"/>
        <v>1.0073260073260075</v>
      </c>
      <c r="BP210" s="64">
        <f t="shared" si="35"/>
        <v>1.0109890109890112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560</v>
      </c>
      <c r="Y212" s="574">
        <f t="shared" si="31"/>
        <v>561.6</v>
      </c>
      <c r="Z212" s="36">
        <f t="shared" si="36"/>
        <v>1.5233400000000001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618.80000000000007</v>
      </c>
      <c r="BN212" s="64">
        <f t="shared" si="33"/>
        <v>620.5680000000001</v>
      </c>
      <c r="BO212" s="64">
        <f t="shared" si="34"/>
        <v>1.2820512820512822</v>
      </c>
      <c r="BP212" s="64">
        <f t="shared" si="35"/>
        <v>1.285714285714286</v>
      </c>
    </row>
    <row r="213" spans="1:68" ht="27" hidden="1" customHeight="1" x14ac:dyDescent="0.25">
      <c r="A213" s="54" t="s">
        <v>348</v>
      </c>
      <c r="B213" s="54" t="s">
        <v>349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340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200</v>
      </c>
      <c r="Y214" s="574">
        <f t="shared" si="31"/>
        <v>201.6</v>
      </c>
      <c r="Z214" s="36">
        <f t="shared" si="36"/>
        <v>0.54683999999999999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2"/>
        <v>221</v>
      </c>
      <c r="BN214" s="64">
        <f t="shared" si="33"/>
        <v>222.768</v>
      </c>
      <c r="BO214" s="64">
        <f t="shared" si="34"/>
        <v>0.45787545787545797</v>
      </c>
      <c r="BP214" s="64">
        <f t="shared" si="35"/>
        <v>0.46153846153846156</v>
      </c>
    </row>
    <row r="215" spans="1:68" ht="27" customHeight="1" x14ac:dyDescent="0.25">
      <c r="A215" s="54" t="s">
        <v>353</v>
      </c>
      <c r="B215" s="54" t="s">
        <v>354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400</v>
      </c>
      <c r="Y215" s="574">
        <f t="shared" si="31"/>
        <v>400.8</v>
      </c>
      <c r="Z215" s="36">
        <f t="shared" si="36"/>
        <v>1.08717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443.00000000000006</v>
      </c>
      <c r="BN215" s="64">
        <f t="shared" si="33"/>
        <v>443.88599999999997</v>
      </c>
      <c r="BO215" s="64">
        <f t="shared" si="34"/>
        <v>0.91575091575091594</v>
      </c>
      <c r="BP215" s="64">
        <f t="shared" si="35"/>
        <v>0.91758241758241765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706.89655172413791</v>
      </c>
      <c r="Y216" s="575">
        <f>IFERROR(Y207/H207,"0")+IFERROR(Y208/H208,"0")+IFERROR(Y209/H209,"0")+IFERROR(Y210/H210,"0")+IFERROR(Y211/H211,"0")+IFERROR(Y212/H212,"0")+IFERROR(Y213/H213,"0")+IFERROR(Y214/H214,"0")+IFERROR(Y215/H215,"0")</f>
        <v>710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5.1333700000000011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1950</v>
      </c>
      <c r="Y217" s="575">
        <f>IFERROR(SUM(Y207:Y215),"0")</f>
        <v>1962.3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customHeight="1" x14ac:dyDescent="0.25">
      <c r="A219" s="54" t="s">
        <v>356</v>
      </c>
      <c r="B219" s="54" t="s">
        <v>357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48</v>
      </c>
      <c r="Y219" s="574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53.040000000000006</v>
      </c>
      <c r="BN219" s="64">
        <f>IFERROR(Y219*I219/H219,"0")</f>
        <v>53.040000000000006</v>
      </c>
      <c r="BO219" s="64">
        <f>IFERROR(1/J219*(X219/H219),"0")</f>
        <v>0.1098901098901099</v>
      </c>
      <c r="BP219" s="64">
        <f>IFERROR(1/J219*(Y219/H219),"0")</f>
        <v>0.1098901098901099</v>
      </c>
    </row>
    <row r="220" spans="1:68" ht="27" customHeight="1" x14ac:dyDescent="0.25">
      <c r="A220" s="54" t="s">
        <v>359</v>
      </c>
      <c r="B220" s="54" t="s">
        <v>360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88</v>
      </c>
      <c r="Y220" s="574">
        <f>IFERROR(IF(X220="",0,CEILING((X220/$H220),1)*$H220),"")</f>
        <v>88.8</v>
      </c>
      <c r="Z220" s="36">
        <f>IFERROR(IF(Y220=0,"",ROUNDUP(Y220/H220,0)*0.00651),"")</f>
        <v>0.24087</v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97.240000000000009</v>
      </c>
      <c r="BN220" s="64">
        <f>IFERROR(Y220*I220/H220,"0")</f>
        <v>98.124000000000009</v>
      </c>
      <c r="BO220" s="64">
        <f>IFERROR(1/J220*(X220/H220),"0")</f>
        <v>0.2014652014652015</v>
      </c>
      <c r="BP220" s="64">
        <f>IFERROR(1/J220*(Y220/H220),"0")</f>
        <v>0.20329670329670332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56.666666666666671</v>
      </c>
      <c r="Y221" s="575">
        <f>IFERROR(Y219/H219,"0")+IFERROR(Y220/H220,"0")</f>
        <v>57</v>
      </c>
      <c r="Z221" s="575">
        <f>IFERROR(IF(Z219="",0,Z219),"0")+IFERROR(IF(Z220="",0,Z220),"0")</f>
        <v>0.37107000000000001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136</v>
      </c>
      <c r="Y222" s="575">
        <f>IFERROR(SUM(Y219:Y220),"0")</f>
        <v>136.80000000000001</v>
      </c>
      <c r="Z222" s="37"/>
      <c r="AA222" s="576"/>
      <c r="AB222" s="576"/>
      <c r="AC222" s="576"/>
    </row>
    <row r="223" spans="1:68" ht="16.5" hidden="1" customHeight="1" x14ac:dyDescent="0.25">
      <c r="A223" s="588" t="s">
        <v>362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customHeight="1" x14ac:dyDescent="0.25">
      <c r="A225" s="54" t="s">
        <v>363</v>
      </c>
      <c r="B225" s="54" t="s">
        <v>364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20</v>
      </c>
      <c r="Y225" s="574">
        <f t="shared" ref="Y225:Y231" si="37">IFERROR(IF(X225="",0,CEILING((X225/$H225),1)*$H225),"")</f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20.75</v>
      </c>
      <c r="BN225" s="64">
        <f t="shared" ref="BN225:BN231" si="39">IFERROR(Y225*I225/H225,"0")</f>
        <v>24.07</v>
      </c>
      <c r="BO225" s="64">
        <f t="shared" ref="BO225:BO231" si="40">IFERROR(1/J225*(X225/H225),"0")</f>
        <v>2.6939655172413795E-2</v>
      </c>
      <c r="BP225" s="64">
        <f t="shared" ref="BP225:BP231" si="41">IFERROR(1/J225*(Y225/H225),"0")</f>
        <v>3.125E-2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170</v>
      </c>
      <c r="Y227" s="574">
        <f t="shared" si="37"/>
        <v>174</v>
      </c>
      <c r="Z227" s="36">
        <f>IFERROR(IF(Y227=0,"",ROUNDUP(Y227/H227,0)*0.01898),"")</f>
        <v>0.28470000000000001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176.375</v>
      </c>
      <c r="BN227" s="64">
        <f t="shared" si="39"/>
        <v>180.52500000000001</v>
      </c>
      <c r="BO227" s="64">
        <f t="shared" si="40"/>
        <v>0.22898706896551724</v>
      </c>
      <c r="BP227" s="64">
        <f t="shared" si="41"/>
        <v>0.234375</v>
      </c>
    </row>
    <row r="228" spans="1:68" ht="27" customHeight="1" x14ac:dyDescent="0.25">
      <c r="A228" s="54" t="s">
        <v>372</v>
      </c>
      <c r="B228" s="54" t="s">
        <v>373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52</v>
      </c>
      <c r="Y228" s="574">
        <f t="shared" si="37"/>
        <v>52</v>
      </c>
      <c r="Z228" s="36">
        <f>IFERROR(IF(Y228=0,"",ROUNDUP(Y228/H228,0)*0.00902),"")</f>
        <v>0.11726</v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38"/>
        <v>54.73</v>
      </c>
      <c r="BN228" s="64">
        <f t="shared" si="39"/>
        <v>54.73</v>
      </c>
      <c r="BO228" s="64">
        <f t="shared" si="40"/>
        <v>9.8484848484848481E-2</v>
      </c>
      <c r="BP228" s="64">
        <f t="shared" si="41"/>
        <v>9.8484848484848481E-2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379</v>
      </c>
      <c r="B231" s="54" t="s">
        <v>380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80</v>
      </c>
      <c r="Y231" s="574">
        <f t="shared" si="37"/>
        <v>80</v>
      </c>
      <c r="Z231" s="36">
        <f>IFERROR(IF(Y231=0,"",ROUNDUP(Y231/H231,0)*0.00902),"")</f>
        <v>0.1804</v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84.2</v>
      </c>
      <c r="BN231" s="64">
        <f t="shared" si="39"/>
        <v>84.2</v>
      </c>
      <c r="BO231" s="64">
        <f t="shared" si="40"/>
        <v>0.15151515151515152</v>
      </c>
      <c r="BP231" s="64">
        <f t="shared" si="41"/>
        <v>0.15151515151515152</v>
      </c>
    </row>
    <row r="232" spans="1:68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49.379310344827587</v>
      </c>
      <c r="Y232" s="575">
        <f>IFERROR(Y225/H225,"0")+IFERROR(Y226/H226,"0")+IFERROR(Y227/H227,"0")+IFERROR(Y228/H228,"0")+IFERROR(Y229/H229,"0")+IFERROR(Y230/H230,"0")+IFERROR(Y231/H231,"0")</f>
        <v>50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0.62031999999999998</v>
      </c>
      <c r="AA232" s="576"/>
      <c r="AB232" s="576"/>
      <c r="AC232" s="576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322</v>
      </c>
      <c r="Y233" s="575">
        <f>IFERROR(SUM(Y225:Y231),"0")</f>
        <v>329.2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381</v>
      </c>
      <c r="B235" s="54" t="s">
        <v>382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383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381</v>
      </c>
      <c r="B236" s="54" t="s">
        <v>384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383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385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customHeight="1" x14ac:dyDescent="0.25">
      <c r="A240" s="54" t="s">
        <v>386</v>
      </c>
      <c r="B240" s="54" t="s">
        <v>387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290</v>
      </c>
      <c r="L240" s="32"/>
      <c r="M240" s="33" t="s">
        <v>291</v>
      </c>
      <c r="N240" s="33"/>
      <c r="O240" s="32">
        <v>45</v>
      </c>
      <c r="P240" s="657" t="s">
        <v>388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7.1999999999999993</v>
      </c>
      <c r="Y240" s="57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7.8999999999999995</v>
      </c>
      <c r="BN240" s="64">
        <f>IFERROR(Y240*I240/H240,"0")</f>
        <v>7.9</v>
      </c>
      <c r="BO240" s="64">
        <f>IFERROR(1/J240*(X240/H240),"0")</f>
        <v>1.8518518518518514E-2</v>
      </c>
      <c r="BP240" s="64">
        <f>IFERROR(1/J240*(Y240/H240),"0")</f>
        <v>1.8518518518518517E-2</v>
      </c>
    </row>
    <row r="241" spans="1:68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3.9999999999999996</v>
      </c>
      <c r="Y241" s="575">
        <f>IFERROR(Y240/H240,"0")</f>
        <v>4</v>
      </c>
      <c r="Z241" s="575">
        <f>IFERROR(IF(Z240="",0,Z240),"0")</f>
        <v>2.3599999999999999E-2</v>
      </c>
      <c r="AA241" s="576"/>
      <c r="AB241" s="576"/>
      <c r="AC241" s="576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7.1999999999999993</v>
      </c>
      <c r="Y242" s="575">
        <f>IFERROR(SUM(Y240:Y240),"0")</f>
        <v>7.2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390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391</v>
      </c>
      <c r="B244" s="54" t="s">
        <v>392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393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8" t="s">
        <v>396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393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394</v>
      </c>
      <c r="B246" s="54" t="s">
        <v>397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7.0000000000000009</v>
      </c>
      <c r="Y246" s="574">
        <f t="shared" si="42"/>
        <v>8.64</v>
      </c>
      <c r="Z246" s="36">
        <f t="shared" si="43"/>
        <v>2.3599999999999999E-2</v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 t="shared" si="44"/>
        <v>7.6157407407407414</v>
      </c>
      <c r="BN246" s="64">
        <f t="shared" si="45"/>
        <v>9.4</v>
      </c>
      <c r="BO246" s="64">
        <f t="shared" si="46"/>
        <v>1.5003429355281208E-2</v>
      </c>
      <c r="BP246" s="64">
        <f t="shared" si="47"/>
        <v>1.8518518518518517E-2</v>
      </c>
    </row>
    <row r="247" spans="1:68" ht="27" customHeight="1" x14ac:dyDescent="0.25">
      <c r="A247" s="54" t="s">
        <v>398</v>
      </c>
      <c r="B247" s="54" t="s">
        <v>399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290</v>
      </c>
      <c r="L247" s="32"/>
      <c r="M247" s="33" t="s">
        <v>291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2.75</v>
      </c>
      <c r="Y247" s="574">
        <f t="shared" si="42"/>
        <v>3.6</v>
      </c>
      <c r="Z247" s="36">
        <f t="shared" si="43"/>
        <v>2.3599999999999999E-2</v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 t="shared" si="44"/>
        <v>3.3305555555555557</v>
      </c>
      <c r="BN247" s="64">
        <f t="shared" si="45"/>
        <v>4.3600000000000003</v>
      </c>
      <c r="BO247" s="64">
        <f t="shared" si="46"/>
        <v>1.4146090534979422E-2</v>
      </c>
      <c r="BP247" s="64">
        <f t="shared" si="47"/>
        <v>1.8518518518518517E-2</v>
      </c>
    </row>
    <row r="248" spans="1:68" ht="27" customHeight="1" x14ac:dyDescent="0.25">
      <c r="A248" s="54" t="s">
        <v>400</v>
      </c>
      <c r="B248" s="54" t="s">
        <v>401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290</v>
      </c>
      <c r="L248" s="32"/>
      <c r="M248" s="33" t="s">
        <v>291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6.6</v>
      </c>
      <c r="Y248" s="574">
        <f t="shared" si="42"/>
        <v>6.93</v>
      </c>
      <c r="Z248" s="36">
        <f t="shared" si="43"/>
        <v>4.1299999999999996E-2</v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 t="shared" si="44"/>
        <v>7.8666666666666663</v>
      </c>
      <c r="BN248" s="64">
        <f t="shared" si="45"/>
        <v>8.259999999999998</v>
      </c>
      <c r="BO248" s="64">
        <f t="shared" si="46"/>
        <v>3.0864197530864192E-2</v>
      </c>
      <c r="BP248" s="64">
        <f t="shared" si="47"/>
        <v>3.2407407407407406E-2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290</v>
      </c>
      <c r="L249" s="32"/>
      <c r="M249" s="33" t="s">
        <v>291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12.962962962962962</v>
      </c>
      <c r="Y250" s="575">
        <f>IFERROR(Y244/H244,"0")+IFERROR(Y245/H245,"0")+IFERROR(Y246/H246,"0")+IFERROR(Y247/H247,"0")+IFERROR(Y248/H248,"0")+IFERROR(Y249/H249,"0")</f>
        <v>15</v>
      </c>
      <c r="Z250" s="575">
        <f>IFERROR(IF(Z244="",0,Z244),"0")+IFERROR(IF(Z245="",0,Z245),"0")+IFERROR(IF(Z246="",0,Z246),"0")+IFERROR(IF(Z247="",0,Z247),"0")+IFERROR(IF(Z248="",0,Z248),"0")+IFERROR(IF(Z249="",0,Z249),"0")</f>
        <v>8.8499999999999995E-2</v>
      </c>
      <c r="AA250" s="576"/>
      <c r="AB250" s="576"/>
      <c r="AC250" s="576"/>
    </row>
    <row r="251" spans="1:68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16.350000000000001</v>
      </c>
      <c r="Y251" s="575">
        <f>IFERROR(SUM(Y244:Y249),"0")</f>
        <v>19.170000000000002</v>
      </c>
      <c r="Z251" s="37"/>
      <c r="AA251" s="576"/>
      <c r="AB251" s="576"/>
      <c r="AC251" s="576"/>
    </row>
    <row r="252" spans="1:68" ht="16.5" hidden="1" customHeight="1" x14ac:dyDescent="0.25">
      <c r="A252" s="588" t="s">
        <v>404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405</v>
      </c>
      <c r="B254" s="54" t="s">
        <v>406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407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408</v>
      </c>
      <c r="B255" s="54" t="s">
        <v>409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411</v>
      </c>
      <c r="B256" s="54" t="s">
        <v>412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414</v>
      </c>
      <c r="B257" s="54" t="s">
        <v>415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420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421</v>
      </c>
      <c r="B263" s="54" t="s">
        <v>422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423</v>
      </c>
      <c r="B264" s="54" t="s">
        <v>424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425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426</v>
      </c>
      <c r="B265" s="54" t="s">
        <v>427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429</v>
      </c>
      <c r="B266" s="54" t="s">
        <v>430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431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432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434</v>
      </c>
      <c r="B271" s="54" t="s">
        <v>435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436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437</v>
      </c>
      <c r="B272" s="54" t="s">
        <v>438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180</v>
      </c>
      <c r="Y272" s="574">
        <f>IFERROR(IF(X272="",0,CEILING((X272/$H272),1)*$H272),"")</f>
        <v>180</v>
      </c>
      <c r="Z272" s="36">
        <f>IFERROR(IF(Y272=0,"",ROUNDUP(Y272/H272,0)*0.00651),"")</f>
        <v>0.48825000000000002</v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198.9</v>
      </c>
      <c r="BN272" s="64">
        <f>IFERROR(Y272*I272/H272,"0")</f>
        <v>198.9</v>
      </c>
      <c r="BO272" s="64">
        <f>IFERROR(1/J272*(X272/H272),"0")</f>
        <v>0.41208791208791212</v>
      </c>
      <c r="BP272" s="64">
        <f>IFERROR(1/J272*(Y272/H272),"0")</f>
        <v>0.41208791208791212</v>
      </c>
    </row>
    <row r="273" spans="1:68" ht="37.5" customHeight="1" x14ac:dyDescent="0.25">
      <c r="A273" s="54" t="s">
        <v>440</v>
      </c>
      <c r="B273" s="54" t="s">
        <v>441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320</v>
      </c>
      <c r="Y273" s="574">
        <f>IFERROR(IF(X273="",0,CEILING((X273/$H273),1)*$H273),"")</f>
        <v>321.59999999999997</v>
      </c>
      <c r="Z273" s="36">
        <f>IFERROR(IF(Y273=0,"",ROUNDUP(Y273/H273,0)*0.00651),"")</f>
        <v>0.87234</v>
      </c>
      <c r="AA273" s="56"/>
      <c r="AB273" s="57"/>
      <c r="AC273" s="327" t="s">
        <v>442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344</v>
      </c>
      <c r="BN273" s="64">
        <f>IFERROR(Y273*I273/H273,"0")</f>
        <v>345.71999999999997</v>
      </c>
      <c r="BO273" s="64">
        <f>IFERROR(1/J273*(X273/H273),"0")</f>
        <v>0.73260073260073266</v>
      </c>
      <c r="BP273" s="64">
        <f>IFERROR(1/J273*(Y273/H273),"0")</f>
        <v>0.73626373626373631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208.33333333333334</v>
      </c>
      <c r="Y274" s="575">
        <f>IFERROR(Y271/H271,"0")+IFERROR(Y272/H272,"0")+IFERROR(Y273/H273,"0")</f>
        <v>209</v>
      </c>
      <c r="Z274" s="575">
        <f>IFERROR(IF(Z271="",0,Z271),"0")+IFERROR(IF(Z272="",0,Z272),"0")+IFERROR(IF(Z273="",0,Z273),"0")</f>
        <v>1.36059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500</v>
      </c>
      <c r="Y275" s="575">
        <f>IFERROR(SUM(Y271:Y273),"0")</f>
        <v>501.59999999999997</v>
      </c>
      <c r="Z275" s="37"/>
      <c r="AA275" s="576"/>
      <c r="AB275" s="576"/>
      <c r="AC275" s="576"/>
    </row>
    <row r="276" spans="1:68" ht="16.5" hidden="1" customHeight="1" x14ac:dyDescent="0.25">
      <c r="A276" s="588" t="s">
        <v>443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444</v>
      </c>
      <c r="B278" s="54" t="s">
        <v>445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446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447</v>
      </c>
      <c r="B282" s="54" t="s">
        <v>448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449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450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451</v>
      </c>
      <c r="B287" s="54" t="s">
        <v>452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453</v>
      </c>
      <c r="AB287" s="57"/>
      <c r="AC287" s="333" t="s">
        <v>454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455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456</v>
      </c>
      <c r="B292" s="54" t="s">
        <v>457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461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462</v>
      </c>
      <c r="AG293" s="64"/>
      <c r="AJ293" s="68" t="s">
        <v>463</v>
      </c>
      <c r="AK293" s="68">
        <v>86.4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459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87.5</v>
      </c>
      <c r="Y305" s="574">
        <f t="shared" si="53"/>
        <v>88.2</v>
      </c>
      <c r="Z305" s="36">
        <f>IFERROR(IF(Y305=0,"",ROUNDUP(Y305/H305,0)*0.00502),"")</f>
        <v>0.21084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91.666666666666671</v>
      </c>
      <c r="BN305" s="64">
        <f t="shared" si="55"/>
        <v>92.4</v>
      </c>
      <c r="BO305" s="64">
        <f t="shared" si="56"/>
        <v>0.17806267806267806</v>
      </c>
      <c r="BP305" s="64">
        <f t="shared" si="57"/>
        <v>0.17948717948717952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39</v>
      </c>
      <c r="Y307" s="574">
        <f t="shared" si="53"/>
        <v>39.6</v>
      </c>
      <c r="Z307" s="36">
        <f>IFERROR(IF(Y307=0,"",ROUNDUP(Y307/H307,0)*0.00651),"")</f>
        <v>0.14322000000000001</v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43.94</v>
      </c>
      <c r="BN307" s="64">
        <f t="shared" si="55"/>
        <v>44.616</v>
      </c>
      <c r="BO307" s="64">
        <f t="shared" si="56"/>
        <v>0.11904761904761907</v>
      </c>
      <c r="BP307" s="64">
        <f t="shared" si="57"/>
        <v>0.12087912087912089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63.333333333333329</v>
      </c>
      <c r="Y308" s="575">
        <f>IFERROR(Y301/H301,"0")+IFERROR(Y302/H302,"0")+IFERROR(Y303/H303,"0")+IFERROR(Y304/H304,"0")+IFERROR(Y305/H305,"0")+IFERROR(Y306/H306,"0")+IFERROR(Y307/H307,"0")</f>
        <v>64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0.35406000000000004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126.5</v>
      </c>
      <c r="Y309" s="575">
        <f>IFERROR(SUM(Y301:Y307),"0")</f>
        <v>127.80000000000001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172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40</v>
      </c>
      <c r="Y319" s="574">
        <f>IFERROR(IF(X319="",0,CEILING((X319/$H319),1)*$H319),"")</f>
        <v>42</v>
      </c>
      <c r="Z319" s="36">
        <f>IFERROR(IF(Y319=0,"",ROUNDUP(Y319/H319,0)*0.01898),"")</f>
        <v>9.4899999999999998E-2</v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42.471428571428568</v>
      </c>
      <c r="BN319" s="64">
        <f>IFERROR(Y319*I319/H319,"0")</f>
        <v>44.594999999999999</v>
      </c>
      <c r="BO319" s="64">
        <f>IFERROR(1/J319*(X319/H319),"0")</f>
        <v>7.4404761904761904E-2</v>
      </c>
      <c r="BP319" s="64">
        <f>IFERROR(1/J319*(Y319/H319),"0")</f>
        <v>7.8125E-2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300</v>
      </c>
      <c r="Y320" s="574">
        <f>IFERROR(IF(X320="",0,CEILING((X320/$H320),1)*$H320),"")</f>
        <v>304.2</v>
      </c>
      <c r="Z320" s="36">
        <f>IFERROR(IF(Y320=0,"",ROUNDUP(Y320/H320,0)*0.01898),"")</f>
        <v>0.74021999999999999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319.96153846153851</v>
      </c>
      <c r="BN320" s="64">
        <f>IFERROR(Y320*I320/H320,"0")</f>
        <v>324.44100000000003</v>
      </c>
      <c r="BO320" s="64">
        <f>IFERROR(1/J320*(X320/H320),"0")</f>
        <v>0.60096153846153844</v>
      </c>
      <c r="BP320" s="64">
        <f>IFERROR(1/J320*(Y320/H320),"0")</f>
        <v>0.609375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30</v>
      </c>
      <c r="Y321" s="574">
        <f>IFERROR(IF(X321="",0,CEILING((X321/$H321),1)*$H321),"")</f>
        <v>33.6</v>
      </c>
      <c r="Z321" s="36">
        <f>IFERROR(IF(Y321=0,"",ROUNDUP(Y321/H321,0)*0.01898),"")</f>
        <v>7.5920000000000001E-2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31.853571428571428</v>
      </c>
      <c r="BN321" s="64">
        <f>IFERROR(Y321*I321/H321,"0")</f>
        <v>35.676000000000002</v>
      </c>
      <c r="BO321" s="64">
        <f>IFERROR(1/J321*(X321/H321),"0")</f>
        <v>5.5803571428571425E-2</v>
      </c>
      <c r="BP321" s="64">
        <f>IFERROR(1/J321*(Y321/H321),"0")</f>
        <v>6.25E-2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46.794871794871788</v>
      </c>
      <c r="Y322" s="575">
        <f>IFERROR(Y319/H319,"0")+IFERROR(Y320/H320,"0")+IFERROR(Y321/H321,"0")</f>
        <v>48</v>
      </c>
      <c r="Z322" s="575">
        <f>IFERROR(IF(Z319="",0,Z319),"0")+IFERROR(IF(Z320="",0,Z320),"0")+IFERROR(IF(Z321="",0,Z321),"0")</f>
        <v>0.91103999999999996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370</v>
      </c>
      <c r="Y323" s="575">
        <f>IFERROR(SUM(Y319:Y321),"0")</f>
        <v>379.8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17</v>
      </c>
      <c r="Y328" s="574">
        <f>IFERROR(IF(X328="",0,CEILING((X328/$H328),1)*$H328),"")</f>
        <v>17.849999999999998</v>
      </c>
      <c r="Z328" s="36">
        <f>IFERROR(IF(Y328=0,"",ROUNDUP(Y328/H328,0)*0.00651),"")</f>
        <v>4.5569999999999999E-2</v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19.700000000000003</v>
      </c>
      <c r="BN328" s="64">
        <f>IFERROR(Y328*I328/H328,"0")</f>
        <v>20.684999999999999</v>
      </c>
      <c r="BO328" s="64">
        <f>IFERROR(1/J328*(X328/H328),"0")</f>
        <v>3.6630036630036632E-2</v>
      </c>
      <c r="BP328" s="64">
        <f>IFERROR(1/J328*(Y328/H328),"0")</f>
        <v>3.8461538461538464E-2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85</v>
      </c>
      <c r="Y329" s="574">
        <f>IFERROR(IF(X329="",0,CEILING((X329/$H329),1)*$H329),"")</f>
        <v>86.699999999999989</v>
      </c>
      <c r="Z329" s="36">
        <f>IFERROR(IF(Y329=0,"",ROUNDUP(Y329/H329,0)*0.00651),"")</f>
        <v>0.22134000000000001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96</v>
      </c>
      <c r="BN329" s="64">
        <f>IFERROR(Y329*I329/H329,"0")</f>
        <v>97.92</v>
      </c>
      <c r="BO329" s="64">
        <f>IFERROR(1/J329*(X329/H329),"0")</f>
        <v>0.18315018315018317</v>
      </c>
      <c r="BP329" s="64">
        <f>IFERROR(1/J329*(Y329/H329),"0")</f>
        <v>0.18681318681318682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40</v>
      </c>
      <c r="Y330" s="575">
        <f>IFERROR(Y325/H325,"0")+IFERROR(Y326/H326,"0")+IFERROR(Y327/H327,"0")+IFERROR(Y328/H328,"0")+IFERROR(Y329/H329,"0")</f>
        <v>41</v>
      </c>
      <c r="Z330" s="575">
        <f>IFERROR(IF(Z325="",0,Z325),"0")+IFERROR(IF(Z326="",0,Z326),"0")+IFERROR(IF(Z327="",0,Z327),"0")+IFERROR(IF(Z328="",0,Z328),"0")+IFERROR(IF(Z329="",0,Z329),"0")</f>
        <v>0.26690999999999998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102</v>
      </c>
      <c r="Y331" s="575">
        <f>IFERROR(SUM(Y325:Y329),"0")</f>
        <v>104.54999999999998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50</v>
      </c>
      <c r="Y333" s="574">
        <f>IFERROR(IF(X333="",0,CEILING((X333/$H333),1)*$H333),"")</f>
        <v>50</v>
      </c>
      <c r="Z333" s="36">
        <f>IFERROR(IF(Y333=0,"",ROUNDUP(Y333/H333,0)*0.00474),"")</f>
        <v>0.11850000000000001</v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56.000000000000007</v>
      </c>
      <c r="BN333" s="64">
        <f>IFERROR(Y333*I333/H333,"0")</f>
        <v>56.000000000000007</v>
      </c>
      <c r="BO333" s="64">
        <f>IFERROR(1/J333*(X333/H333),"0")</f>
        <v>0.10504201680672269</v>
      </c>
      <c r="BP333" s="64">
        <f>IFERROR(1/J333*(Y333/H333),"0")</f>
        <v>0.10504201680672269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25</v>
      </c>
      <c r="Y336" s="575">
        <f>IFERROR(Y333/H333,"0")+IFERROR(Y334/H334,"0")+IFERROR(Y335/H335,"0")</f>
        <v>25</v>
      </c>
      <c r="Z336" s="575">
        <f>IFERROR(IF(Z333="",0,Z333),"0")+IFERROR(IF(Z334="",0,Z334),"0")+IFERROR(IF(Z335="",0,Z335),"0")</f>
        <v>0.11850000000000001</v>
      </c>
      <c r="AA336" s="576"/>
      <c r="AB336" s="576"/>
      <c r="AC336" s="576"/>
    </row>
    <row r="337" spans="1:68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50</v>
      </c>
      <c r="Y337" s="575">
        <f>IFERROR(SUM(Y333:Y335),"0")</f>
        <v>50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770</v>
      </c>
      <c r="Y341" s="574">
        <f>IFERROR(IF(X341="",0,CEILING((X341/$H341),1)*$H341),"")</f>
        <v>770.7</v>
      </c>
      <c r="Z341" s="36">
        <f>IFERROR(IF(Y341=0,"",ROUNDUP(Y341/H341,0)*0.00651),"")</f>
        <v>2.38917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862.4</v>
      </c>
      <c r="BN341" s="64">
        <f>IFERROR(Y341*I341/H341,"0")</f>
        <v>863.18399999999997</v>
      </c>
      <c r="BO341" s="64">
        <f>IFERROR(1/J341*(X341/H341),"0")</f>
        <v>2.0146520146520146</v>
      </c>
      <c r="BP341" s="64">
        <f>IFERROR(1/J341*(Y341/H341),"0")</f>
        <v>2.0164835164835164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420</v>
      </c>
      <c r="Y342" s="574">
        <f>IFERROR(IF(X342="",0,CEILING((X342/$H342),1)*$H342),"")</f>
        <v>420</v>
      </c>
      <c r="Z342" s="36">
        <f>IFERROR(IF(Y342=0,"",ROUNDUP(Y342/H342,0)*0.00651),"")</f>
        <v>1.302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467.99999999999994</v>
      </c>
      <c r="BN342" s="64">
        <f>IFERROR(Y342*I342/H342,"0")</f>
        <v>467.99999999999994</v>
      </c>
      <c r="BO342" s="64">
        <f>IFERROR(1/J342*(X342/H342),"0")</f>
        <v>1.098901098901099</v>
      </c>
      <c r="BP342" s="64">
        <f>IFERROR(1/J342*(Y342/H342),"0")</f>
        <v>1.098901098901099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566.66666666666663</v>
      </c>
      <c r="Y343" s="575">
        <f>IFERROR(Y340/H340,"0")+IFERROR(Y341/H341,"0")+IFERROR(Y342/H342,"0")</f>
        <v>567</v>
      </c>
      <c r="Z343" s="575">
        <f>IFERROR(IF(Z340="",0,Z340),"0")+IFERROR(IF(Z341="",0,Z341),"0")+IFERROR(IF(Z342="",0,Z342),"0")</f>
        <v>3.6911700000000001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1190</v>
      </c>
      <c r="Y344" s="575">
        <f>IFERROR(SUM(Y340:Y342),"0")</f>
        <v>1190.7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600</v>
      </c>
      <c r="Y348" s="574">
        <f t="shared" ref="Y348:Y354" si="58">IFERROR(IF(X348="",0,CEILING((X348/$H348),1)*$H348),"")</f>
        <v>600</v>
      </c>
      <c r="Z348" s="36">
        <f>IFERROR(IF(Y348=0,"",ROUNDUP(Y348/H348,0)*0.02175),"")</f>
        <v>0.86999999999999988</v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619.20000000000005</v>
      </c>
      <c r="BN348" s="64">
        <f t="shared" ref="BN348:BN354" si="60">IFERROR(Y348*I348/H348,"0")</f>
        <v>619.20000000000005</v>
      </c>
      <c r="BO348" s="64">
        <f t="shared" ref="BO348:BO354" si="61">IFERROR(1/J348*(X348/H348),"0")</f>
        <v>0.83333333333333326</v>
      </c>
      <c r="BP348" s="64">
        <f t="shared" ref="BP348:BP354" si="62">IFERROR(1/J348*(Y348/H348),"0")</f>
        <v>0.83333333333333326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900</v>
      </c>
      <c r="Y349" s="574">
        <f t="shared" si="58"/>
        <v>900</v>
      </c>
      <c r="Z349" s="36">
        <f>IFERROR(IF(Y349=0,"",ROUNDUP(Y349/H349,0)*0.02175),"")</f>
        <v>1.3049999999999999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928.8</v>
      </c>
      <c r="BN349" s="64">
        <f t="shared" si="60"/>
        <v>928.8</v>
      </c>
      <c r="BO349" s="64">
        <f t="shared" si="61"/>
        <v>1.25</v>
      </c>
      <c r="BP349" s="64">
        <f t="shared" si="62"/>
        <v>1.25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1000</v>
      </c>
      <c r="Y350" s="574">
        <f t="shared" si="58"/>
        <v>1005</v>
      </c>
      <c r="Z350" s="36">
        <f>IFERROR(IF(Y350=0,"",ROUNDUP(Y350/H350,0)*0.02175),"")</f>
        <v>1.4572499999999999</v>
      </c>
      <c r="AA350" s="56"/>
      <c r="AB350" s="57"/>
      <c r="AC350" s="403" t="s">
        <v>563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9"/>
        <v>1032</v>
      </c>
      <c r="BN350" s="64">
        <f t="shared" si="60"/>
        <v>1037.1600000000001</v>
      </c>
      <c r="BO350" s="64">
        <f t="shared" si="61"/>
        <v>1.3888888888888888</v>
      </c>
      <c r="BP350" s="64">
        <f t="shared" si="62"/>
        <v>1.3958333333333333</v>
      </c>
    </row>
    <row r="351" spans="1:68" ht="27" customHeight="1" x14ac:dyDescent="0.25">
      <c r="A351" s="54" t="s">
        <v>564</v>
      </c>
      <c r="B351" s="54" t="s">
        <v>565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350</v>
      </c>
      <c r="Y351" s="574">
        <f t="shared" si="58"/>
        <v>360</v>
      </c>
      <c r="Z351" s="36">
        <f>IFERROR(IF(Y351=0,"",ROUNDUP(Y351/H351,0)*0.02175),"")</f>
        <v>0.52200000000000002</v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361.2</v>
      </c>
      <c r="BN351" s="64">
        <f t="shared" si="60"/>
        <v>371.52000000000004</v>
      </c>
      <c r="BO351" s="64">
        <f t="shared" si="61"/>
        <v>0.48611111111111105</v>
      </c>
      <c r="BP351" s="64">
        <f t="shared" si="62"/>
        <v>0.5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40</v>
      </c>
      <c r="Y354" s="574">
        <f t="shared" si="58"/>
        <v>40</v>
      </c>
      <c r="Z354" s="36">
        <f>IFERROR(IF(Y354=0,"",ROUNDUP(Y354/H354,0)*0.00902),"")</f>
        <v>7.2160000000000002E-2</v>
      </c>
      <c r="AA354" s="56"/>
      <c r="AB354" s="57"/>
      <c r="AC354" s="411" t="s">
        <v>563</v>
      </c>
      <c r="AG354" s="64"/>
      <c r="AJ354" s="68"/>
      <c r="AK354" s="68">
        <v>0</v>
      </c>
      <c r="BB354" s="412" t="s">
        <v>1</v>
      </c>
      <c r="BM354" s="64">
        <f t="shared" si="59"/>
        <v>41.68</v>
      </c>
      <c r="BN354" s="64">
        <f t="shared" si="60"/>
        <v>41.68</v>
      </c>
      <c r="BO354" s="64">
        <f t="shared" si="61"/>
        <v>6.0606060606060608E-2</v>
      </c>
      <c r="BP354" s="64">
        <f t="shared" si="62"/>
        <v>6.0606060606060608E-2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198.00000000000003</v>
      </c>
      <c r="Y355" s="575">
        <f>IFERROR(Y348/H348,"0")+IFERROR(Y349/H349,"0")+IFERROR(Y350/H350,"0")+IFERROR(Y351/H351,"0")+IFERROR(Y352/H352,"0")+IFERROR(Y353/H353,"0")+IFERROR(Y354/H354,"0")</f>
        <v>199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4.2264100000000004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2890</v>
      </c>
      <c r="Y356" s="575">
        <f>IFERROR(SUM(Y348:Y354),"0")</f>
        <v>2905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137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1300</v>
      </c>
      <c r="Y358" s="574">
        <f>IFERROR(IF(X358="",0,CEILING((X358/$H358),1)*$H358),"")</f>
        <v>1305</v>
      </c>
      <c r="Z358" s="36">
        <f>IFERROR(IF(Y358=0,"",ROUNDUP(Y358/H358,0)*0.02175),"")</f>
        <v>1.8922499999999998</v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1341.6</v>
      </c>
      <c r="BN358" s="64">
        <f>IFERROR(Y358*I358/H358,"0")</f>
        <v>1346.76</v>
      </c>
      <c r="BO358" s="64">
        <f>IFERROR(1/J358*(X358/H358),"0")</f>
        <v>1.8055555555555556</v>
      </c>
      <c r="BP358" s="64">
        <f>IFERROR(1/J358*(Y358/H358),"0")</f>
        <v>1.8125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12</v>
      </c>
      <c r="Y359" s="574">
        <f>IFERROR(IF(X359="",0,CEILING((X359/$H359),1)*$H359),"")</f>
        <v>12</v>
      </c>
      <c r="Z359" s="36">
        <f>IFERROR(IF(Y359=0,"",ROUNDUP(Y359/H359,0)*0.00902),"")</f>
        <v>2.7060000000000001E-2</v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12.629999999999999</v>
      </c>
      <c r="BN359" s="64">
        <f>IFERROR(Y359*I359/H359,"0")</f>
        <v>12.629999999999999</v>
      </c>
      <c r="BO359" s="64">
        <f>IFERROR(1/J359*(X359/H359),"0")</f>
        <v>2.2727272727272728E-2</v>
      </c>
      <c r="BP359" s="64">
        <f>IFERROR(1/J359*(Y359/H359),"0")</f>
        <v>2.2727272727272728E-2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89.666666666666671</v>
      </c>
      <c r="Y360" s="575">
        <f>IFERROR(Y358/H358,"0")+IFERROR(Y359/H359,"0")</f>
        <v>90</v>
      </c>
      <c r="Z360" s="575">
        <f>IFERROR(IF(Z358="",0,Z358),"0")+IFERROR(IF(Z359="",0,Z359),"0")</f>
        <v>1.9193099999999998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1312</v>
      </c>
      <c r="Y361" s="575">
        <f>IFERROR(SUM(Y358:Y359),"0")</f>
        <v>1317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50</v>
      </c>
      <c r="Y364" s="574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52.883333333333333</v>
      </c>
      <c r="BN364" s="64">
        <f>IFERROR(Y364*I364/H364,"0")</f>
        <v>57.113999999999997</v>
      </c>
      <c r="BO364" s="64">
        <f>IFERROR(1/J364*(X364/H364),"0")</f>
        <v>8.6805555555555552E-2</v>
      </c>
      <c r="BP364" s="64">
        <f>IFERROR(1/J364*(Y364/H364),"0")</f>
        <v>9.375E-2</v>
      </c>
    </row>
    <row r="365" spans="1:68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5.5555555555555554</v>
      </c>
      <c r="Y365" s="575">
        <f>IFERROR(Y363/H363,"0")+IFERROR(Y364/H364,"0")</f>
        <v>6</v>
      </c>
      <c r="Z365" s="575">
        <f>IFERROR(IF(Z363="",0,Z363),"0")+IFERROR(IF(Z364="",0,Z364),"0")</f>
        <v>0.11388000000000001</v>
      </c>
      <c r="AA365" s="576"/>
      <c r="AB365" s="576"/>
      <c r="AC365" s="576"/>
    </row>
    <row r="366" spans="1:68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50</v>
      </c>
      <c r="Y366" s="575">
        <f>IFERROR(SUM(Y363:Y364),"0")</f>
        <v>54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172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80</v>
      </c>
      <c r="Y368" s="574">
        <f>IFERROR(IF(X368="",0,CEILING((X368/$H368),1)*$H368),"")</f>
        <v>81</v>
      </c>
      <c r="Z368" s="36">
        <f>IFERROR(IF(Y368=0,"",ROUNDUP(Y368/H368,0)*0.01898),"")</f>
        <v>0.17082</v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84.61333333333333</v>
      </c>
      <c r="BN368" s="64">
        <f>IFERROR(Y368*I368/H368,"0")</f>
        <v>85.670999999999992</v>
      </c>
      <c r="BO368" s="64">
        <f>IFERROR(1/J368*(X368/H368),"0")</f>
        <v>0.1388888888888889</v>
      </c>
      <c r="BP368" s="64">
        <f>IFERROR(1/J368*(Y368/H368),"0")</f>
        <v>0.140625</v>
      </c>
    </row>
    <row r="369" spans="1:68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8.8888888888888893</v>
      </c>
      <c r="Y369" s="575">
        <f>IFERROR(Y368/H368,"0")</f>
        <v>9</v>
      </c>
      <c r="Z369" s="575">
        <f>IFERROR(IF(Z368="",0,Z368),"0")</f>
        <v>0.17082</v>
      </c>
      <c r="AA369" s="576"/>
      <c r="AB369" s="576"/>
      <c r="AC369" s="576"/>
    </row>
    <row r="370" spans="1:68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80</v>
      </c>
      <c r="Y370" s="575">
        <f>IFERROR(SUM(Y368:Y368),"0")</f>
        <v>81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60</v>
      </c>
      <c r="Y375" s="574">
        <f>IFERROR(IF(X375="",0,CEILING((X375/$H375),1)*$H375),"")</f>
        <v>60</v>
      </c>
      <c r="Z375" s="36">
        <f>IFERROR(IF(Y375=0,"",ROUNDUP(Y375/H375,0)*0.01898),"")</f>
        <v>9.4899999999999998E-2</v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62.175000000000004</v>
      </c>
      <c r="BN375" s="64">
        <f>IFERROR(Y375*I375/H375,"0")</f>
        <v>62.175000000000004</v>
      </c>
      <c r="BO375" s="64">
        <f>IFERROR(1/J375*(X375/H375),"0")</f>
        <v>7.8125E-2</v>
      </c>
      <c r="BP375" s="64">
        <f>IFERROR(1/J375*(Y375/H375),"0")</f>
        <v>7.8125E-2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5</v>
      </c>
      <c r="Y377" s="575">
        <f>IFERROR(Y373/H373,"0")+IFERROR(Y374/H374,"0")+IFERROR(Y375/H375,"0")+IFERROR(Y376/H376,"0")</f>
        <v>5</v>
      </c>
      <c r="Z377" s="575">
        <f>IFERROR(IF(Z373="",0,Z373),"0")+IFERROR(IF(Z374="",0,Z374),"0")+IFERROR(IF(Z375="",0,Z375),"0")+IFERROR(IF(Z376="",0,Z376),"0")</f>
        <v>9.4899999999999998E-2</v>
      </c>
      <c r="AA377" s="576"/>
      <c r="AB377" s="576"/>
      <c r="AC377" s="576"/>
    </row>
    <row r="378" spans="1:68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60</v>
      </c>
      <c r="Y378" s="575">
        <f>IFERROR(SUM(Y373:Y376),"0")</f>
        <v>60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172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87.5</v>
      </c>
      <c r="Y400" s="574">
        <f t="shared" si="63"/>
        <v>88.2</v>
      </c>
      <c r="Z400" s="36">
        <f t="shared" si="68"/>
        <v>0.21084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92.916666666666657</v>
      </c>
      <c r="BN400" s="64">
        <f t="shared" si="65"/>
        <v>93.66</v>
      </c>
      <c r="BO400" s="64">
        <f t="shared" si="66"/>
        <v>0.17806267806267806</v>
      </c>
      <c r="BP400" s="64">
        <f t="shared" si="67"/>
        <v>0.17948717948717952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10.5</v>
      </c>
      <c r="Y401" s="574">
        <f t="shared" si="63"/>
        <v>10.5</v>
      </c>
      <c r="Z401" s="36">
        <f t="shared" si="68"/>
        <v>2.5100000000000001E-2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11.149999999999999</v>
      </c>
      <c r="BN401" s="64">
        <f t="shared" si="65"/>
        <v>11.149999999999999</v>
      </c>
      <c r="BO401" s="64">
        <f t="shared" si="66"/>
        <v>2.1367521367521368E-2</v>
      </c>
      <c r="BP401" s="64">
        <f t="shared" si="67"/>
        <v>2.1367521367521368E-2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35</v>
      </c>
      <c r="Y403" s="574">
        <f t="shared" si="63"/>
        <v>35.700000000000003</v>
      </c>
      <c r="Z403" s="36">
        <f t="shared" si="68"/>
        <v>8.5339999999999999E-2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37.166666666666664</v>
      </c>
      <c r="BN403" s="64">
        <f t="shared" si="65"/>
        <v>37.910000000000004</v>
      </c>
      <c r="BO403" s="64">
        <f t="shared" si="66"/>
        <v>7.1225071225071226E-2</v>
      </c>
      <c r="BP403" s="64">
        <f t="shared" si="67"/>
        <v>7.2649572649572655E-2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63.333333333333329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64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0.32128000000000001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133</v>
      </c>
      <c r="Y406" s="575">
        <f>IFERROR(SUM(Y395:Y404),"0")</f>
        <v>134.4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137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20</v>
      </c>
      <c r="Y419" s="574">
        <f>IFERROR(IF(X419="",0,CEILING((X419/$H419),1)*$H419),"")</f>
        <v>21.6</v>
      </c>
      <c r="Z419" s="36">
        <f>IFERROR(IF(Y419=0,"",ROUNDUP(Y419/H419,0)*0.00902),"")</f>
        <v>3.6080000000000001E-2</v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20.777777777777779</v>
      </c>
      <c r="BN419" s="64">
        <f>IFERROR(Y419*I419/H419,"0")</f>
        <v>22.44</v>
      </c>
      <c r="BO419" s="64">
        <f>IFERROR(1/J419*(X419/H419),"0")</f>
        <v>2.8058361391694722E-2</v>
      </c>
      <c r="BP419" s="64">
        <f>IFERROR(1/J419*(Y419/H419),"0")</f>
        <v>3.0303030303030304E-2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14</v>
      </c>
      <c r="Y422" s="574">
        <f>IFERROR(IF(X422="",0,CEILING((X422/$H422),1)*$H422),"")</f>
        <v>14.700000000000001</v>
      </c>
      <c r="Z422" s="36">
        <f>IFERROR(IF(Y422=0,"",ROUNDUP(Y422/H422,0)*0.00502),"")</f>
        <v>3.5140000000000005E-2</v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14.866666666666665</v>
      </c>
      <c r="BN422" s="64">
        <f>IFERROR(Y422*I422/H422,"0")</f>
        <v>15.61</v>
      </c>
      <c r="BO422" s="64">
        <f>IFERROR(1/J422*(X422/H422),"0")</f>
        <v>2.8490028490028491E-2</v>
      </c>
      <c r="BP422" s="64">
        <f>IFERROR(1/J422*(Y422/H422),"0")</f>
        <v>2.9914529914529919E-2</v>
      </c>
    </row>
    <row r="423" spans="1:68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10.37037037037037</v>
      </c>
      <c r="Y423" s="575">
        <f>IFERROR(Y419/H419,"0")+IFERROR(Y420/H420,"0")+IFERROR(Y421/H421,"0")+IFERROR(Y422/H422,"0")</f>
        <v>11</v>
      </c>
      <c r="Z423" s="575">
        <f>IFERROR(IF(Z419="",0,Z419),"0")+IFERROR(IF(Z420="",0,Z420),"0")+IFERROR(IF(Z421="",0,Z421),"0")+IFERROR(IF(Z422="",0,Z422),"0")</f>
        <v>7.1220000000000006E-2</v>
      </c>
      <c r="AA423" s="576"/>
      <c r="AB423" s="576"/>
      <c r="AC423" s="576"/>
    </row>
    <row r="424" spans="1:68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34</v>
      </c>
      <c r="Y424" s="575">
        <f>IFERROR(SUM(Y419:Y422),"0")</f>
        <v>36.300000000000004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60</v>
      </c>
      <c r="Y427" s="574">
        <f>IFERROR(IF(X427="",0,CEILING((X427/$H427),1)*$H427),"")</f>
        <v>60</v>
      </c>
      <c r="Z427" s="36">
        <f>IFERROR(IF(Y427=0,"",ROUNDUP(Y427/H427,0)*0.00651),"")</f>
        <v>0.32550000000000001</v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105</v>
      </c>
      <c r="BN427" s="64">
        <f>IFERROR(Y427*I427/H427,"0")</f>
        <v>105</v>
      </c>
      <c r="BO427" s="64">
        <f>IFERROR(1/J427*(X427/H427),"0")</f>
        <v>0.27472527472527475</v>
      </c>
      <c r="BP427" s="64">
        <f>IFERROR(1/J427*(Y427/H427),"0")</f>
        <v>0.27472527472527475</v>
      </c>
    </row>
    <row r="428" spans="1:68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50</v>
      </c>
      <c r="Y428" s="575">
        <f>IFERROR(Y427/H427,"0")</f>
        <v>50</v>
      </c>
      <c r="Z428" s="575">
        <f>IFERROR(IF(Z427="",0,Z427),"0")</f>
        <v>0.32550000000000001</v>
      </c>
      <c r="AA428" s="576"/>
      <c r="AB428" s="576"/>
      <c r="AC428" s="576"/>
    </row>
    <row r="429" spans="1:68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60</v>
      </c>
      <c r="Y429" s="575">
        <f>IFERROR(SUM(Y427:Y427),"0")</f>
        <v>60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90</v>
      </c>
      <c r="Y438" s="574">
        <f t="shared" ref="Y438:Y452" si="69">IFERROR(IF(X438="",0,CEILING((X438/$H438),1)*$H438),"")</f>
        <v>95.04</v>
      </c>
      <c r="Z438" s="36">
        <f t="shared" ref="Z438:Z444" si="70">IFERROR(IF(Y438=0,"",ROUNDUP(Y438/H438,0)*0.01196),"")</f>
        <v>0.21528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96.136363636363626</v>
      </c>
      <c r="BN438" s="64">
        <f t="shared" ref="BN438:BN452" si="72">IFERROR(Y438*I438/H438,"0")</f>
        <v>101.52000000000001</v>
      </c>
      <c r="BO438" s="64">
        <f t="shared" ref="BO438:BO452" si="73">IFERROR(1/J438*(X438/H438),"0")</f>
        <v>0.16389860139860138</v>
      </c>
      <c r="BP438" s="64">
        <f t="shared" ref="BP438:BP452" si="74">IFERROR(1/J438*(Y438/H438),"0")</f>
        <v>0.17307692307692307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180</v>
      </c>
      <c r="Y443" s="574">
        <f t="shared" si="69"/>
        <v>184.8</v>
      </c>
      <c r="Z443" s="36">
        <f t="shared" si="70"/>
        <v>0.41860000000000003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192.27272727272725</v>
      </c>
      <c r="BN443" s="64">
        <f t="shared" si="72"/>
        <v>197.39999999999998</v>
      </c>
      <c r="BO443" s="64">
        <f t="shared" si="73"/>
        <v>0.32779720279720276</v>
      </c>
      <c r="BP443" s="64">
        <f t="shared" si="74"/>
        <v>0.33653846153846156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132</v>
      </c>
      <c r="Y447" s="574">
        <f t="shared" si="69"/>
        <v>133.20000000000002</v>
      </c>
      <c r="Z447" s="36">
        <f>IFERROR(IF(Y447=0,"",ROUNDUP(Y447/H447,0)*0.00902),"")</f>
        <v>0.33374000000000004</v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139.69999999999999</v>
      </c>
      <c r="BN447" s="64">
        <f t="shared" si="72"/>
        <v>140.97000000000003</v>
      </c>
      <c r="BO447" s="64">
        <f t="shared" si="73"/>
        <v>0.27777777777777779</v>
      </c>
      <c r="BP447" s="64">
        <f t="shared" si="74"/>
        <v>0.28030303030303039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180</v>
      </c>
      <c r="Y451" s="574">
        <f t="shared" si="69"/>
        <v>180</v>
      </c>
      <c r="Z451" s="36">
        <f>IFERROR(IF(Y451=0,"",ROUNDUP(Y451/H451,0)*0.00902),"")</f>
        <v>0.45100000000000001</v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190.49999999999997</v>
      </c>
      <c r="BN451" s="64">
        <f t="shared" si="72"/>
        <v>190.49999999999997</v>
      </c>
      <c r="BO451" s="64">
        <f t="shared" si="73"/>
        <v>0.37878787878787878</v>
      </c>
      <c r="BP451" s="64">
        <f t="shared" si="74"/>
        <v>0.37878787878787878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137.80303030303028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140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1.41862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582</v>
      </c>
      <c r="Y454" s="575">
        <f>IFERROR(SUM(Y438:Y452),"0")</f>
        <v>593.04000000000008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137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50</v>
      </c>
      <c r="Y456" s="574">
        <f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53.409090909090907</v>
      </c>
      <c r="BN456" s="64">
        <f>IFERROR(Y456*I456/H456,"0")</f>
        <v>56.400000000000006</v>
      </c>
      <c r="BO456" s="64">
        <f>IFERROR(1/J456*(X456/H456),"0")</f>
        <v>9.1054778554778545E-2</v>
      </c>
      <c r="BP456" s="64">
        <f>IFERROR(1/J456*(Y456/H456),"0")</f>
        <v>9.6153846153846159E-2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9.4696969696969688</v>
      </c>
      <c r="Y459" s="575">
        <f>IFERROR(Y456/H456,"0")+IFERROR(Y457/H457,"0")+IFERROR(Y458/H458,"0")</f>
        <v>10</v>
      </c>
      <c r="Z459" s="575">
        <f>IFERROR(IF(Z456="",0,Z456),"0")+IFERROR(IF(Z457="",0,Z457),"0")+IFERROR(IF(Z458="",0,Z458),"0")</f>
        <v>0.1196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50</v>
      </c>
      <c r="Y460" s="575">
        <f>IFERROR(SUM(Y456:Y458),"0")</f>
        <v>52.800000000000004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50</v>
      </c>
      <c r="Y462" s="574">
        <f t="shared" ref="Y462:Y468" si="75">IFERROR(IF(X462="",0,CEILING((X462/$H462),1)*$H462),"")</f>
        <v>52.800000000000004</v>
      </c>
      <c r="Z462" s="36">
        <f>IFERROR(IF(Y462=0,"",ROUNDUP(Y462/H462,0)*0.01196),"")</f>
        <v>0.1196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53.409090909090907</v>
      </c>
      <c r="BN462" s="64">
        <f t="shared" ref="BN462:BN468" si="77">IFERROR(Y462*I462/H462,"0")</f>
        <v>56.400000000000006</v>
      </c>
      <c r="BO462" s="64">
        <f t="shared" ref="BO462:BO468" si="78">IFERROR(1/J462*(X462/H462),"0")</f>
        <v>9.1054778554778545E-2</v>
      </c>
      <c r="BP462" s="64">
        <f t="shared" ref="BP462:BP468" si="79">IFERROR(1/J462*(Y462/H462),"0")</f>
        <v>9.6153846153846159E-2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60</v>
      </c>
      <c r="Y463" s="574">
        <f t="shared" si="75"/>
        <v>63.36</v>
      </c>
      <c r="Z463" s="36">
        <f>IFERROR(IF(Y463=0,"",ROUNDUP(Y463/H463,0)*0.01196),"")</f>
        <v>0.14352000000000001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64.090909090909079</v>
      </c>
      <c r="BN463" s="64">
        <f t="shared" si="77"/>
        <v>67.679999999999993</v>
      </c>
      <c r="BO463" s="64">
        <f t="shared" si="78"/>
        <v>0.10926573426573427</v>
      </c>
      <c r="BP463" s="64">
        <f t="shared" si="79"/>
        <v>0.11538461538461539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90</v>
      </c>
      <c r="Y464" s="574">
        <f t="shared" si="75"/>
        <v>95.04</v>
      </c>
      <c r="Z464" s="36">
        <f>IFERROR(IF(Y464=0,"",ROUNDUP(Y464/H464,0)*0.01196),"")</f>
        <v>0.21528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96.136363636363626</v>
      </c>
      <c r="BN464" s="64">
        <f t="shared" si="77"/>
        <v>101.52000000000001</v>
      </c>
      <c r="BO464" s="64">
        <f t="shared" si="78"/>
        <v>0.16389860139860138</v>
      </c>
      <c r="BP464" s="64">
        <f t="shared" si="79"/>
        <v>0.17307692307692307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36</v>
      </c>
      <c r="Y467" s="574">
        <f t="shared" si="75"/>
        <v>38.4</v>
      </c>
      <c r="Z467" s="36">
        <f>IFERROR(IF(Y467=0,"",ROUNDUP(Y467/H467,0)*0.00902),"")</f>
        <v>7.2160000000000002E-2</v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50.175000000000004</v>
      </c>
      <c r="BN467" s="64">
        <f t="shared" si="77"/>
        <v>53.52</v>
      </c>
      <c r="BO467" s="64">
        <f t="shared" si="78"/>
        <v>5.6818181818181823E-2</v>
      </c>
      <c r="BP467" s="64">
        <f t="shared" si="79"/>
        <v>6.0606060606060608E-2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150</v>
      </c>
      <c r="Y468" s="574">
        <f t="shared" si="75"/>
        <v>153.6</v>
      </c>
      <c r="Z468" s="36">
        <f>IFERROR(IF(Y468=0,"",ROUNDUP(Y468/H468,0)*0.00902),"")</f>
        <v>0.28864000000000001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209.06250000000003</v>
      </c>
      <c r="BN468" s="64">
        <f t="shared" si="77"/>
        <v>214.08</v>
      </c>
      <c r="BO468" s="64">
        <f t="shared" si="78"/>
        <v>0.23674242424242425</v>
      </c>
      <c r="BP468" s="64">
        <f t="shared" si="79"/>
        <v>0.24242424242424243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76.628787878787875</v>
      </c>
      <c r="Y469" s="575">
        <f>IFERROR(Y462/H462,"0")+IFERROR(Y463/H463,"0")+IFERROR(Y464/H464,"0")+IFERROR(Y465/H465,"0")+IFERROR(Y466/H466,"0")+IFERROR(Y467/H467,"0")+IFERROR(Y468/H468,"0")</f>
        <v>80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0.83920000000000006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386</v>
      </c>
      <c r="Y470" s="575">
        <f>IFERROR(SUM(Y462:Y468),"0")</f>
        <v>403.2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20</v>
      </c>
      <c r="Y482" s="574">
        <f>IFERROR(IF(X482="",0,CEILING((X482/$H482),1)*$H482),"")</f>
        <v>24</v>
      </c>
      <c r="Z482" s="36">
        <f>IFERROR(IF(Y482=0,"",ROUNDUP(Y482/H482,0)*0.01898),"")</f>
        <v>3.7960000000000001E-2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20.725000000000001</v>
      </c>
      <c r="BN482" s="64">
        <f>IFERROR(Y482*I482/H482,"0")</f>
        <v>24.87</v>
      </c>
      <c r="BO482" s="64">
        <f>IFERROR(1/J482*(X482/H482),"0")</f>
        <v>2.6041666666666668E-2</v>
      </c>
      <c r="BP482" s="64">
        <f>IFERROR(1/J482*(Y482/H482),"0")</f>
        <v>3.125E-2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1.6666666666666667</v>
      </c>
      <c r="Y484" s="575">
        <f>IFERROR(Y480/H480,"0")+IFERROR(Y481/H481,"0")+IFERROR(Y482/H482,"0")+IFERROR(Y483/H483,"0")</f>
        <v>2</v>
      </c>
      <c r="Z484" s="575">
        <f>IFERROR(IF(Z480="",0,Z480),"0")+IFERROR(IF(Z481="",0,Z481),"0")+IFERROR(IF(Z482="",0,Z482),"0")+IFERROR(IF(Z483="",0,Z483),"0")</f>
        <v>3.7960000000000001E-2</v>
      </c>
      <c r="AA484" s="576"/>
      <c r="AB484" s="576"/>
      <c r="AC484" s="576"/>
    </row>
    <row r="485" spans="1:68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20</v>
      </c>
      <c r="Y485" s="575">
        <f>IFERROR(SUM(Y480:Y483),"0")</f>
        <v>24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137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762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800</v>
      </c>
      <c r="Y499" s="574">
        <f>IFERROR(IF(X499="",0,CEILING((X499/$H499),1)*$H499),"")</f>
        <v>801</v>
      </c>
      <c r="Z499" s="36">
        <f>IFERROR(IF(Y499=0,"",ROUNDUP(Y499/H499,0)*0.01898),"")</f>
        <v>1.6892199999999999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846.13333333333333</v>
      </c>
      <c r="BN499" s="64">
        <f>IFERROR(Y499*I499/H499,"0")</f>
        <v>847.19100000000003</v>
      </c>
      <c r="BO499" s="64">
        <f>IFERROR(1/J499*(X499/H499),"0")</f>
        <v>1.3888888888888888</v>
      </c>
      <c r="BP499" s="64">
        <f>IFERROR(1/J499*(Y499/H499),"0")</f>
        <v>1.390625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88.888888888888886</v>
      </c>
      <c r="Y501" s="575">
        <f>IFERROR(Y499/H499,"0")+IFERROR(Y500/H500,"0")</f>
        <v>89</v>
      </c>
      <c r="Z501" s="575">
        <f>IFERROR(IF(Z499="",0,Z499),"0")+IFERROR(IF(Z500="",0,Z500),"0")</f>
        <v>1.6892199999999999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800</v>
      </c>
      <c r="Y502" s="575">
        <f>IFERROR(SUM(Y499:Y500),"0")</f>
        <v>801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172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20</v>
      </c>
      <c r="Y504" s="574">
        <f>IFERROR(IF(X504="",0,CEILING((X504/$H504),1)*$H504),"")</f>
        <v>27</v>
      </c>
      <c r="Z504" s="36">
        <f>IFERROR(IF(Y504=0,"",ROUNDUP(Y504/H504,0)*0.01898),"")</f>
        <v>5.6940000000000004E-2</v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20.966666666666669</v>
      </c>
      <c r="BN504" s="64">
        <f>IFERROR(Y504*I504/H504,"0")</f>
        <v>28.305</v>
      </c>
      <c r="BO504" s="64">
        <f>IFERROR(1/J504*(X504/H504),"0")</f>
        <v>3.4722222222222224E-2</v>
      </c>
      <c r="BP504" s="64">
        <f>IFERROR(1/J504*(Y504/H504),"0")</f>
        <v>4.6875E-2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2.2222222222222223</v>
      </c>
      <c r="Y506" s="575">
        <f>IFERROR(Y504/H504,"0")+IFERROR(Y505/H505,"0")</f>
        <v>3</v>
      </c>
      <c r="Z506" s="575">
        <f>IFERROR(IF(Z504="",0,Z504),"0")+IFERROR(IF(Z505="",0,Z505),"0")</f>
        <v>5.6940000000000004E-2</v>
      </c>
      <c r="AA506" s="576"/>
      <c r="AB506" s="576"/>
      <c r="AC506" s="576"/>
    </row>
    <row r="507" spans="1:68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20</v>
      </c>
      <c r="Y507" s="575">
        <f>IFERROR(SUM(Y504:Y505),"0")</f>
        <v>27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137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17476.75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17651.72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18671.666711924736</v>
      </c>
      <c r="Y514" s="575">
        <f>IFERROR(SUM(BN22:BN510),"0")</f>
        <v>18858.759000000002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33</v>
      </c>
      <c r="Y515" s="38">
        <f>ROUNDUP(SUM(BP22:BP510),0)</f>
        <v>33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19496.666711924736</v>
      </c>
      <c r="Y516" s="575">
        <f>GrossWeightTotalR+PalletQtyTotalR*25</f>
        <v>19683.759000000002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4299.9586145017183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4332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37.977679999999985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260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179</v>
      </c>
      <c r="F521" s="603" t="s">
        <v>202</v>
      </c>
      <c r="G521" s="603" t="s">
        <v>235</v>
      </c>
      <c r="H521" s="603" t="s">
        <v>101</v>
      </c>
      <c r="I521" s="603" t="s">
        <v>261</v>
      </c>
      <c r="J521" s="603" t="s">
        <v>301</v>
      </c>
      <c r="K521" s="603" t="s">
        <v>362</v>
      </c>
      <c r="L521" s="603" t="s">
        <v>404</v>
      </c>
      <c r="M521" s="603" t="s">
        <v>420</v>
      </c>
      <c r="N521" s="571"/>
      <c r="O521" s="603" t="s">
        <v>433</v>
      </c>
      <c r="P521" s="603" t="s">
        <v>443</v>
      </c>
      <c r="Q521" s="603" t="s">
        <v>450</v>
      </c>
      <c r="R521" s="603" t="s">
        <v>455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420.4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1064.4000000000001</v>
      </c>
      <c r="E523" s="46">
        <f>IFERROR(Y89*1,"0")+IFERROR(Y90*1,"0")+IFERROR(Y91*1,"0")+IFERROR(Y95*1,"0")+IFERROR(Y96*1,"0")+IFERROR(Y97*1,"0")+IFERROR(Y98*1,"0")+IFERROR(Y99*1,"0")+IFERROR(Y100*1,"0")</f>
        <v>1099.8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1373.76</v>
      </c>
      <c r="G523" s="46">
        <f>IFERROR(Y131*1,"0")+IFERROR(Y132*1,"0")+IFERROR(Y136*1,"0")+IFERROR(Y137*1,"0")+IFERROR(Y141*1,"0")+IFERROR(Y142*1,"0")</f>
        <v>268.32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965.58000000000015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3200.7000000000003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355.57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501.59999999999997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662.15000000000009</v>
      </c>
      <c r="S523" s="46">
        <f>IFERROR(Y340*1,"0")+IFERROR(Y341*1,"0")+IFERROR(Y342*1,"0")</f>
        <v>1190.7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4357</v>
      </c>
      <c r="U523" s="46">
        <f>IFERROR(Y373*1,"0")+IFERROR(Y374*1,"0")+IFERROR(Y375*1,"0")+IFERROR(Y376*1,"0")+IFERROR(Y380*1,"0")+IFERROR(Y384*1,"0")+IFERROR(Y385*1,"0")+IFERROR(Y389*1,"0")</f>
        <v>60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134.4</v>
      </c>
      <c r="W523" s="46">
        <f>IFERROR(Y414*1,"0")+IFERROR(Y415*1,"0")+IFERROR(Y419*1,"0")+IFERROR(Y420*1,"0")+IFERROR(Y421*1,"0")+IFERROR(Y422*1,"0")</f>
        <v>36.300000000000004</v>
      </c>
      <c r="X523" s="46">
        <f>IFERROR(Y427*1,"0")</f>
        <v>60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1049.04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852</v>
      </c>
      <c r="AB523" s="46">
        <f>IFERROR(Y510*1,"0")</f>
        <v>0</v>
      </c>
      <c r="AC523" s="52"/>
      <c r="AF523" s="571"/>
    </row>
  </sheetData>
  <sheetProtection algorithmName="SHA-512" hashValue="Uzd+YTw3u9df6vEiFa+UpyEN+8j/vSP4UEvqscdXGhYhp24NQjiBahNG4zFhALNYAdw7Jgi6pL6KAyxAdzpeKA==" saltValue="Ja4pN8oYjq0t/ajaV+yqgQ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91,00"/>
        <filter val="1 190,00"/>
        <filter val="1 300,00"/>
        <filter val="1 312,00"/>
        <filter val="1 950,00"/>
        <filter val="1,67"/>
        <filter val="10,37"/>
        <filter val="10,50"/>
        <filter val="100,00"/>
        <filter val="102,00"/>
        <filter val="109,26"/>
        <filter val="112,00"/>
        <filter val="113,89"/>
        <filter val="118,52"/>
        <filter val="12,00"/>
        <filter val="12,96"/>
        <filter val="120,00"/>
        <filter val="126,50"/>
        <filter val="13,20"/>
        <filter val="13,33"/>
        <filter val="130,00"/>
        <filter val="132,00"/>
        <filter val="133,00"/>
        <filter val="133,33"/>
        <filter val="135,00"/>
        <filter val="136,00"/>
        <filter val="137,80"/>
        <filter val="14,00"/>
        <filter val="149,26"/>
        <filter val="150,00"/>
        <filter val="157,50"/>
        <filter val="16,35"/>
        <filter val="16,80"/>
        <filter val="165,00"/>
        <filter val="17 476,75"/>
        <filter val="17,00"/>
        <filter val="170,00"/>
        <filter val="18 671,67"/>
        <filter val="180,00"/>
        <filter val="19 496,67"/>
        <filter val="198,00"/>
        <filter val="2 890,00"/>
        <filter val="2,22"/>
        <filter val="2,75"/>
        <filter val="20,00"/>
        <filter val="200,00"/>
        <filter val="203,70"/>
        <filter val="208,33"/>
        <filter val="210,00"/>
        <filter val="25,00"/>
        <filter val="270,00"/>
        <filter val="280,00"/>
        <filter val="3,33"/>
        <filter val="3,85"/>
        <filter val="30,00"/>
        <filter val="300,00"/>
        <filter val="320,00"/>
        <filter val="322,00"/>
        <filter val="33"/>
        <filter val="34,00"/>
        <filter val="35,00"/>
        <filter val="350,00"/>
        <filter val="36,00"/>
        <filter val="360,00"/>
        <filter val="365,37"/>
        <filter val="37,50"/>
        <filter val="370,00"/>
        <filter val="377,38"/>
        <filter val="386,00"/>
        <filter val="39,00"/>
        <filter val="4 299,96"/>
        <filter val="4,00"/>
        <filter val="4,20"/>
        <filter val="40,00"/>
        <filter val="400,00"/>
        <filter val="410,00"/>
        <filter val="420,00"/>
        <filter val="440,00"/>
        <filter val="450,00"/>
        <filter val="46,79"/>
        <filter val="48,00"/>
        <filter val="49,38"/>
        <filter val="5,00"/>
        <filter val="5,56"/>
        <filter val="50,00"/>
        <filter val="500,00"/>
        <filter val="52,00"/>
        <filter val="56,00"/>
        <filter val="56,67"/>
        <filter val="560,00"/>
        <filter val="566,67"/>
        <filter val="582,00"/>
        <filter val="6,60"/>
        <filter val="6,67"/>
        <filter val="60,00"/>
        <filter val="600,00"/>
        <filter val="63,33"/>
        <filter val="630,00"/>
        <filter val="650,00"/>
        <filter val="66,00"/>
        <filter val="7,00"/>
        <filter val="7,20"/>
        <filter val="706,90"/>
        <filter val="730,00"/>
        <filter val="75,00"/>
        <filter val="750,00"/>
        <filter val="76,63"/>
        <filter val="770,00"/>
        <filter val="8,40"/>
        <filter val="8,89"/>
        <filter val="80,00"/>
        <filter val="800,00"/>
        <filter val="82,04"/>
        <filter val="85,00"/>
        <filter val="87,50"/>
        <filter val="88,00"/>
        <filter val="88,89"/>
        <filter val="89,67"/>
        <filter val="9,47"/>
        <filter val="90,00"/>
        <filter val="900,00"/>
        <filter val="937,50"/>
        <filter val="99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3 X348:X350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 xr:uid="{00000000-0002-0000-0000-000012000000}">
      <formula1>IF(AK293&gt;0,OR(X293=0,AND(IF(X293-AK293&gt;=0,TRUE,FALSE),X293&gt;0,IF(X293/(H293*K293)=ROUND(X293/(H293*K293),0),TRUE,FALSE))),FALSE)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HYoQtDPmXeW/VWiTHKmmgrT0ZqMMWk86cEqtxiGetDnXC06NJjRahrsA9jFKOnUTi+cOOrrGkCB/+6AUMt5NwA==" saltValue="+Caj0inPdc1Bt76OilKN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2025-07-03T11:21:13Z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