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C849ECF-6E1F-4252-9C35-333471AFBB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Y326" i="1"/>
  <c r="X326" i="1"/>
  <c r="BP325" i="1"/>
  <c r="BO325" i="1"/>
  <c r="BN325" i="1"/>
  <c r="BM325" i="1"/>
  <c r="Z325" i="1"/>
  <c r="Z326" i="1" s="1"/>
  <c r="Y325" i="1"/>
  <c r="Y327" i="1" s="1"/>
  <c r="Y322" i="1"/>
  <c r="X322" i="1"/>
  <c r="Z321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301" i="1" s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Y290" i="1"/>
  <c r="X290" i="1"/>
  <c r="Z289" i="1"/>
  <c r="X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Y228" i="1"/>
  <c r="Y232" i="1" s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Z224" i="1" s="1"/>
  <c r="Y218" i="1"/>
  <c r="P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BP212" i="1" s="1"/>
  <c r="P212" i="1"/>
  <c r="BP211" i="1"/>
  <c r="BO211" i="1"/>
  <c r="BN211" i="1"/>
  <c r="BM211" i="1"/>
  <c r="Z211" i="1"/>
  <c r="Z214" i="1" s="1"/>
  <c r="Y211" i="1"/>
  <c r="Y215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Z207" i="1" s="1"/>
  <c r="Y203" i="1"/>
  <c r="Y208" i="1" s="1"/>
  <c r="P203" i="1"/>
  <c r="X201" i="1"/>
  <c r="Z200" i="1"/>
  <c r="X200" i="1"/>
  <c r="BO199" i="1"/>
  <c r="BM199" i="1"/>
  <c r="Z199" i="1"/>
  <c r="Y199" i="1"/>
  <c r="Y200" i="1" s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BP189" i="1" s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Y190" i="1" s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Z182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Y174" i="1"/>
  <c r="BP173" i="1"/>
  <c r="BO173" i="1"/>
  <c r="BN173" i="1"/>
  <c r="BM173" i="1"/>
  <c r="Z173" i="1"/>
  <c r="Z177" i="1" s="1"/>
  <c r="Y173" i="1"/>
  <c r="Y178" i="1" s="1"/>
  <c r="X170" i="1"/>
  <c r="Z169" i="1"/>
  <c r="X169" i="1"/>
  <c r="BO168" i="1"/>
  <c r="BM168" i="1"/>
  <c r="Z168" i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BP140" i="1"/>
  <c r="BO140" i="1"/>
  <c r="BN140" i="1"/>
  <c r="BM140" i="1"/>
  <c r="Z140" i="1"/>
  <c r="Z143" i="1" s="1"/>
  <c r="Y140" i="1"/>
  <c r="Y144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Y124" i="1"/>
  <c r="X124" i="1"/>
  <c r="BP123" i="1"/>
  <c r="BO123" i="1"/>
  <c r="BN123" i="1"/>
  <c r="BM123" i="1"/>
  <c r="Z123" i="1"/>
  <c r="Z124" i="1" s="1"/>
  <c r="Y123" i="1"/>
  <c r="Y125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20" i="1" s="1"/>
  <c r="Y113" i="1"/>
  <c r="Y121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Z103" i="1" s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Y103" i="1" s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Y92" i="1" s="1"/>
  <c r="P89" i="1"/>
  <c r="X86" i="1"/>
  <c r="X85" i="1"/>
  <c r="BO84" i="1"/>
  <c r="BM84" i="1"/>
  <c r="Z84" i="1"/>
  <c r="Y84" i="1"/>
  <c r="BP84" i="1" s="1"/>
  <c r="P84" i="1"/>
  <c r="BP83" i="1"/>
  <c r="BO83" i="1"/>
  <c r="BN83" i="1"/>
  <c r="BM83" i="1"/>
  <c r="Z83" i="1"/>
  <c r="Z85" i="1" s="1"/>
  <c r="Y83" i="1"/>
  <c r="Y85" i="1" s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P71" i="1"/>
  <c r="BO71" i="1"/>
  <c r="BN71" i="1"/>
  <c r="BM71" i="1"/>
  <c r="Z71" i="1"/>
  <c r="Z73" i="1" s="1"/>
  <c r="Y71" i="1"/>
  <c r="P71" i="1"/>
  <c r="BO70" i="1"/>
  <c r="BM70" i="1"/>
  <c r="Z70" i="1"/>
  <c r="Y70" i="1"/>
  <c r="P70" i="1"/>
  <c r="Y68" i="1"/>
  <c r="X68" i="1"/>
  <c r="Z67" i="1"/>
  <c r="X67" i="1"/>
  <c r="BO66" i="1"/>
  <c r="BM66" i="1"/>
  <c r="Z66" i="1"/>
  <c r="Y66" i="1"/>
  <c r="P66" i="1"/>
  <c r="BP65" i="1"/>
  <c r="BO65" i="1"/>
  <c r="BN65" i="1"/>
  <c r="BM65" i="1"/>
  <c r="Z65" i="1"/>
  <c r="Y65" i="1"/>
  <c r="Y67" i="1" s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Z58" i="1" s="1"/>
  <c r="Y56" i="1"/>
  <c r="P56" i="1"/>
  <c r="X54" i="1"/>
  <c r="Z53" i="1"/>
  <c r="X53" i="1"/>
  <c r="BO52" i="1"/>
  <c r="BM52" i="1"/>
  <c r="Z52" i="1"/>
  <c r="Y52" i="1"/>
  <c r="P52" i="1"/>
  <c r="Y49" i="1"/>
  <c r="X49" i="1"/>
  <c r="Z48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P34" i="1"/>
  <c r="Y31" i="1"/>
  <c r="X31" i="1"/>
  <c r="Z30" i="1"/>
  <c r="X30" i="1"/>
  <c r="BO29" i="1"/>
  <c r="X330" i="1" s="1"/>
  <c r="BM29" i="1"/>
  <c r="Z29" i="1"/>
  <c r="Y29" i="1"/>
  <c r="P29" i="1"/>
  <c r="BP28" i="1"/>
  <c r="BO28" i="1"/>
  <c r="BN28" i="1"/>
  <c r="BM28" i="1"/>
  <c r="Z28" i="1"/>
  <c r="Y28" i="1"/>
  <c r="Y30" i="1" s="1"/>
  <c r="P28" i="1"/>
  <c r="X24" i="1"/>
  <c r="X328" i="1" s="1"/>
  <c r="Y23" i="1"/>
  <c r="X23" i="1"/>
  <c r="BP22" i="1"/>
  <c r="BO22" i="1"/>
  <c r="BN22" i="1"/>
  <c r="BM22" i="1"/>
  <c r="X329" i="1" s="1"/>
  <c r="X331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7" i="1" l="1"/>
  <c r="BP34" i="1"/>
  <c r="BN34" i="1"/>
  <c r="BP36" i="1"/>
  <c r="BN36" i="1"/>
  <c r="Y53" i="1"/>
  <c r="BP52" i="1"/>
  <c r="BN52" i="1"/>
  <c r="Y73" i="1"/>
  <c r="BP70" i="1"/>
  <c r="BN70" i="1"/>
  <c r="BP72" i="1"/>
  <c r="BN72" i="1"/>
  <c r="BP29" i="1"/>
  <c r="Y330" i="1" s="1"/>
  <c r="BN29" i="1"/>
  <c r="Y329" i="1" s="1"/>
  <c r="Y331" i="1" s="1"/>
  <c r="X332" i="1"/>
  <c r="Y38" i="1"/>
  <c r="Y328" i="1" s="1"/>
  <c r="Y48" i="1"/>
  <c r="Y332" i="1" s="1"/>
  <c r="BP41" i="1"/>
  <c r="BN41" i="1"/>
  <c r="BP43" i="1"/>
  <c r="BN43" i="1"/>
  <c r="BP45" i="1"/>
  <c r="BN45" i="1"/>
  <c r="BP47" i="1"/>
  <c r="BN47" i="1"/>
  <c r="Y54" i="1"/>
  <c r="Y59" i="1"/>
  <c r="BP56" i="1"/>
  <c r="BN56" i="1"/>
  <c r="Y58" i="1"/>
  <c r="BP66" i="1"/>
  <c r="BN66" i="1"/>
  <c r="Y74" i="1"/>
  <c r="Y80" i="1"/>
  <c r="BP77" i="1"/>
  <c r="BN77" i="1"/>
  <c r="Y79" i="1"/>
  <c r="Y86" i="1"/>
  <c r="Y91" i="1"/>
  <c r="Y104" i="1"/>
  <c r="Y109" i="1"/>
  <c r="Y120" i="1"/>
  <c r="Y131" i="1"/>
  <c r="Y136" i="1"/>
  <c r="Y170" i="1"/>
  <c r="Y177" i="1"/>
  <c r="Y183" i="1"/>
  <c r="Y191" i="1"/>
  <c r="Y201" i="1"/>
  <c r="Y207" i="1"/>
  <c r="Y214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H9" i="1"/>
  <c r="BN84" i="1"/>
  <c r="BN89" i="1"/>
  <c r="BP89" i="1"/>
  <c r="BN95" i="1"/>
  <c r="BP95" i="1"/>
  <c r="BN96" i="1"/>
  <c r="BN97" i="1"/>
  <c r="BN102" i="1"/>
  <c r="BN107" i="1"/>
  <c r="BP107" i="1"/>
  <c r="BN114" i="1"/>
  <c r="BN116" i="1"/>
  <c r="BN118" i="1"/>
  <c r="BN129" i="1"/>
  <c r="BN134" i="1"/>
  <c r="BP134" i="1"/>
  <c r="BN168" i="1"/>
  <c r="BP168" i="1"/>
  <c r="BN175" i="1"/>
  <c r="BN181" i="1"/>
  <c r="BN187" i="1"/>
  <c r="BP187" i="1"/>
  <c r="BN189" i="1"/>
  <c r="BN199" i="1"/>
  <c r="BP199" i="1"/>
  <c r="BN203" i="1"/>
  <c r="BP203" i="1"/>
  <c r="BN205" i="1"/>
  <c r="BN212" i="1"/>
  <c r="Y225" i="1"/>
  <c r="BN219" i="1"/>
  <c r="BN221" i="1"/>
  <c r="BP222" i="1"/>
  <c r="BN222" i="1"/>
  <c r="Y224" i="1"/>
  <c r="BP229" i="1"/>
  <c r="BN229" i="1"/>
  <c r="BP231" i="1"/>
  <c r="BN231" i="1"/>
  <c r="Y249" i="1"/>
  <c r="Y254" i="1"/>
  <c r="Y255" i="1"/>
  <c r="Y260" i="1"/>
  <c r="BP259" i="1"/>
  <c r="BN259" i="1"/>
  <c r="Z267" i="1"/>
  <c r="Z333" i="1" s="1"/>
  <c r="Y286" i="1"/>
  <c r="Y289" i="1"/>
  <c r="BP288" i="1"/>
  <c r="BN288" i="1"/>
  <c r="Y295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C341" i="1" l="1"/>
  <c r="B341" i="1"/>
  <c r="A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<sst xmlns="http://schemas.openxmlformats.org/spreadsheetml/2006/main" count="1587" uniqueCount="512">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</sst>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18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154</v>
      </c>
      <c r="Y28" s="333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154</v>
      </c>
      <c r="Y30" s="334">
        <f>IFERROR(SUM(Y28:Y29),"0")</f>
        <v>154</v>
      </c>
      <c r="Z30" s="334">
        <f>IFERROR(IF(Z28="",0,Z28),"0")+IFERROR(IF(Z29="",0,Z29),"0")</f>
        <v>1.4491400000000001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231</v>
      </c>
      <c r="Y31" s="334">
        <f>IFERROR(SUMPRODUCT(Y28:Y29*H28:H29),"0")</f>
        <v>231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36</v>
      </c>
      <c r="Y43" s="333">
        <f t="shared" si="0"/>
        <v>36</v>
      </c>
      <c r="Z43" s="36">
        <f t="shared" si="1"/>
        <v>0.55800000000000005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48</v>
      </c>
      <c r="Y44" s="333">
        <f t="shared" si="0"/>
        <v>48</v>
      </c>
      <c r="Z44" s="36">
        <f t="shared" si="1"/>
        <v>0.74399999999999999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349.72799999999995</v>
      </c>
      <c r="BN44" s="67">
        <f t="shared" si="3"/>
        <v>349.72799999999995</v>
      </c>
      <c r="BO44" s="67">
        <f t="shared" si="4"/>
        <v>0.5714285714285714</v>
      </c>
      <c r="BP44" s="67">
        <f t="shared" si="5"/>
        <v>0.5714285714285714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12</v>
      </c>
      <c r="Y45" s="333">
        <f t="shared" si="0"/>
        <v>12</v>
      </c>
      <c r="Z45" s="36">
        <f t="shared" si="1"/>
        <v>0.186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96</v>
      </c>
      <c r="Y48" s="334">
        <f>IFERROR(SUM(Y41:Y47),"0")</f>
        <v>96</v>
      </c>
      <c r="Z48" s="334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664.8</v>
      </c>
      <c r="Y49" s="334">
        <f>IFERROR(SUMPRODUCT(Y41:Y47*H41:H47),"0")</f>
        <v>664.8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70</v>
      </c>
      <c r="Y71" s="333">
        <f>IFERROR(IF(X71="","",X71),"")</f>
        <v>70</v>
      </c>
      <c r="Z71" s="36">
        <f>IFERROR(IF(X71="","",X71*0.00941),"")</f>
        <v>0.65869999999999995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109.2</v>
      </c>
      <c r="BN71" s="67">
        <f>IFERROR(Y71*I71,"0")</f>
        <v>109.2</v>
      </c>
      <c r="BO71" s="67">
        <f>IFERROR(X71/J71,"0")</f>
        <v>0.5</v>
      </c>
      <c r="BP71" s="67">
        <f>IFERROR(Y71/J71,"0")</f>
        <v>0.5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70</v>
      </c>
      <c r="Y72" s="333">
        <f>IFERROR(IF(X72="","",X72),"")</f>
        <v>70</v>
      </c>
      <c r="Z72" s="36">
        <f>IFERROR(IF(X72="","",X72*0.00941),"")</f>
        <v>0.65869999999999995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109.2</v>
      </c>
      <c r="BN72" s="67">
        <f>IFERROR(Y72*I72,"0")</f>
        <v>109.2</v>
      </c>
      <c r="BO72" s="67">
        <f>IFERROR(X72/J72,"0")</f>
        <v>0.5</v>
      </c>
      <c r="BP72" s="67">
        <f>IFERROR(Y72/J72,"0")</f>
        <v>0.5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140</v>
      </c>
      <c r="Y73" s="334">
        <f>IFERROR(SUM(Y70:Y72),"0")</f>
        <v>140</v>
      </c>
      <c r="Z73" s="334">
        <f>IFERROR(IF(Z70="",0,Z70),"0")+IFERROR(IF(Z71="",0,Z71),"0")+IFERROR(IF(Z72="",0,Z72),"0")</f>
        <v>1.3173999999999999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168</v>
      </c>
      <c r="Y74" s="334">
        <f>IFERROR(SUMPRODUCT(Y70:Y72*H70:H72),"0")</f>
        <v>168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240</v>
      </c>
      <c r="Y78" s="333">
        <f>IFERROR(IF(X78="","",X78),"")</f>
        <v>240</v>
      </c>
      <c r="Z78" s="36">
        <f>IFERROR(IF(X78="","",X78*0.00866),"")</f>
        <v>2.0783999999999998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1251.1679999999999</v>
      </c>
      <c r="BN78" s="67">
        <f>IFERROR(Y78*I78,"0")</f>
        <v>1251.1679999999999</v>
      </c>
      <c r="BO78" s="67">
        <f>IFERROR(X78/J78,"0")</f>
        <v>1.6666666666666667</v>
      </c>
      <c r="BP78" s="67">
        <f>IFERROR(Y78/J78,"0")</f>
        <v>1.6666666666666667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240</v>
      </c>
      <c r="Y79" s="334">
        <f>IFERROR(SUM(Y77:Y78),"0")</f>
        <v>240</v>
      </c>
      <c r="Z79" s="334">
        <f>IFERROR(IF(Z77="",0,Z77),"0")+IFERROR(IF(Z78="",0,Z78),"0")</f>
        <v>2.0783999999999998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1200</v>
      </c>
      <c r="Y80" s="334">
        <f>IFERROR(SUMPRODUCT(Y77:Y78*H77:H78),"0")</f>
        <v>1200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28</v>
      </c>
      <c r="Y89" s="333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70</v>
      </c>
      <c r="Y91" s="334">
        <f>IFERROR(SUM(Y89:Y90),"0")</f>
        <v>70</v>
      </c>
      <c r="Z91" s="334">
        <f>IFERROR(IF(Z89="",0,Z89),"0")+IFERROR(IF(Z90="",0,Z90),"0")</f>
        <v>1.2515999999999998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252</v>
      </c>
      <c r="Y92" s="334">
        <f>IFERROR(SUMPRODUCT(Y89:Y90*H89:H90),"0")</f>
        <v>252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28</v>
      </c>
      <c r="Y95" s="333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0</v>
      </c>
      <c r="Y96" s="333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84</v>
      </c>
      <c r="Y100" s="333">
        <f t="shared" si="6"/>
        <v>84</v>
      </c>
      <c r="Z100" s="36">
        <f t="shared" si="7"/>
        <v>1.5019199999999999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301.0224</v>
      </c>
      <c r="BN100" s="67">
        <f t="shared" si="9"/>
        <v>301.0224</v>
      </c>
      <c r="BO100" s="67">
        <f t="shared" si="10"/>
        <v>1.2</v>
      </c>
      <c r="BP100" s="67">
        <f t="shared" si="11"/>
        <v>1.2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126</v>
      </c>
      <c r="Y103" s="334">
        <f>IFERROR(SUM(Y95:Y102),"0")</f>
        <v>126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2.2528799999999998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381.36</v>
      </c>
      <c r="Y104" s="334">
        <f>IFERROR(SUMPRODUCT(Y95:Y102*H95:H102),"0")</f>
        <v>381.36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24</v>
      </c>
      <c r="Y113" s="333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72</v>
      </c>
      <c r="Y115" s="333">
        <f t="shared" si="12"/>
        <v>72</v>
      </c>
      <c r="Z115" s="36">
        <f t="shared" si="13"/>
        <v>1.1160000000000001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525.6</v>
      </c>
      <c r="BN115" s="67">
        <f t="shared" si="15"/>
        <v>525.6</v>
      </c>
      <c r="BO115" s="67">
        <f t="shared" si="16"/>
        <v>0.8571428571428571</v>
      </c>
      <c r="BP115" s="67">
        <f t="shared" si="17"/>
        <v>0.8571428571428571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48</v>
      </c>
      <c r="Y117" s="333">
        <f t="shared" si="12"/>
        <v>48</v>
      </c>
      <c r="Z117" s="36">
        <f t="shared" si="13"/>
        <v>0.74399999999999999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322.54079999999999</v>
      </c>
      <c r="BN117" s="67">
        <f t="shared" si="15"/>
        <v>322.54079999999999</v>
      </c>
      <c r="BO117" s="67">
        <f t="shared" si="16"/>
        <v>0.5714285714285714</v>
      </c>
      <c r="BP117" s="67">
        <f t="shared" si="17"/>
        <v>0.5714285714285714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144</v>
      </c>
      <c r="Y118" s="333">
        <f t="shared" si="12"/>
        <v>144</v>
      </c>
      <c r="Z118" s="36">
        <f t="shared" si="13"/>
        <v>2.2320000000000002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1051.2</v>
      </c>
      <c r="BN118" s="67">
        <f t="shared" si="15"/>
        <v>1051.2</v>
      </c>
      <c r="BO118" s="67">
        <f t="shared" si="16"/>
        <v>1.7142857142857142</v>
      </c>
      <c r="BP118" s="67">
        <f t="shared" si="17"/>
        <v>1.7142857142857142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324</v>
      </c>
      <c r="Y120" s="334">
        <f>IFERROR(SUM(Y113:Y119),"0")</f>
        <v>324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5.0220000000000002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2217.6</v>
      </c>
      <c r="Y121" s="334">
        <f>IFERROR(SUMPRODUCT(Y113:Y119*H113:H119),"0")</f>
        <v>2217.6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126</v>
      </c>
      <c r="Y128" s="333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224</v>
      </c>
      <c r="Y129" s="333">
        <f>IFERROR(IF(X129="","",X129),"")</f>
        <v>224</v>
      </c>
      <c r="Z129" s="36">
        <f>IFERROR(IF(X129="","",X129*0.01788),"")</f>
        <v>4.0051199999999998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829.60639999999989</v>
      </c>
      <c r="BN129" s="67">
        <f>IFERROR(Y129*I129,"0")</f>
        <v>829.60639999999989</v>
      </c>
      <c r="BO129" s="67">
        <f>IFERROR(X129/J129,"0")</f>
        <v>3.2</v>
      </c>
      <c r="BP129" s="67">
        <f>IFERROR(Y129/J129,"0")</f>
        <v>3.2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350</v>
      </c>
      <c r="Y130" s="334">
        <f>IFERROR(SUM(Y128:Y129),"0")</f>
        <v>350</v>
      </c>
      <c r="Z130" s="334">
        <f>IFERROR(IF(Z128="",0,Z128),"0")+IFERROR(IF(Z129="",0,Z129),"0")</f>
        <v>6.258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1050</v>
      </c>
      <c r="Y131" s="334">
        <f>IFERROR(SUMPRODUCT(Y128:Y129*H128:H129),"0")</f>
        <v>1050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42</v>
      </c>
      <c r="Y134" s="33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98</v>
      </c>
      <c r="Y135" s="333">
        <f>IFERROR(IF(X135="","",X135),"")</f>
        <v>98</v>
      </c>
      <c r="Z135" s="36">
        <f>IFERROR(IF(X135="","",X135*0.01788),"")</f>
        <v>1.75224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362.95279999999997</v>
      </c>
      <c r="BN135" s="67">
        <f>IFERROR(Y135*I135,"0")</f>
        <v>362.95279999999997</v>
      </c>
      <c r="BO135" s="67">
        <f>IFERROR(X135/J135,"0")</f>
        <v>1.4</v>
      </c>
      <c r="BP135" s="67">
        <f>IFERROR(Y135/J135,"0")</f>
        <v>1.4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140</v>
      </c>
      <c r="Y136" s="334">
        <f>IFERROR(SUM(Y134:Y135),"0")</f>
        <v>140</v>
      </c>
      <c r="Z136" s="334">
        <f>IFERROR(IF(Z134="",0,Z134),"0")+IFERROR(IF(Z135="",0,Z135),"0")</f>
        <v>2.5032000000000001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420</v>
      </c>
      <c r="Y137" s="334">
        <f>IFERROR(SUMPRODUCT(Y134:Y135*H134:H135),"0")</f>
        <v>420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42</v>
      </c>
      <c r="Y141" s="33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112.56</v>
      </c>
      <c r="BN141" s="67">
        <f>IFERROR(Y141*I141,"0")</f>
        <v>112.56</v>
      </c>
      <c r="BO141" s="67">
        <f>IFERROR(X141/J141,"0")</f>
        <v>0.6</v>
      </c>
      <c r="BP141" s="67">
        <f>IFERROR(Y141/J141,"0")</f>
        <v>0.6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42</v>
      </c>
      <c r="Y142" s="333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112.56</v>
      </c>
      <c r="BN142" s="67">
        <f>IFERROR(Y142*I142,"0")</f>
        <v>112.56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84</v>
      </c>
      <c r="Y143" s="334">
        <f>IFERROR(SUM(Y140:Y142),"0")</f>
        <v>84</v>
      </c>
      <c r="Z143" s="334">
        <f>IFERROR(IF(Z140="",0,Z140),"0")+IFERROR(IF(Z141="",0,Z141),"0")+IFERROR(IF(Z142="",0,Z142),"0")</f>
        <v>1.5019199999999999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201.6</v>
      </c>
      <c r="Y144" s="334">
        <f>IFERROR(SUMPRODUCT(Y140:Y142*H140:H142),"0")</f>
        <v>201.6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12</v>
      </c>
      <c r="Y174" s="333">
        <f>IFERROR(IF(X174="","",X174),"")</f>
        <v>12</v>
      </c>
      <c r="Z174" s="36">
        <f>IFERROR(IF(X174="","",X174*0.00866),"")</f>
        <v>0.10391999999999998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62.558399999999992</v>
      </c>
      <c r="BN174" s="67">
        <f>IFERROR(Y174*I174,"0")</f>
        <v>62.558399999999992</v>
      </c>
      <c r="BO174" s="67">
        <f>IFERROR(X174/J174,"0")</f>
        <v>8.3333333333333329E-2</v>
      </c>
      <c r="BP174" s="67">
        <f>IFERROR(Y174/J174,"0")</f>
        <v>8.3333333333333329E-2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36</v>
      </c>
      <c r="Y175" s="333">
        <f>IFERROR(IF(X175="","",X175),"")</f>
        <v>36</v>
      </c>
      <c r="Z175" s="36">
        <f>IFERROR(IF(X175="","",X175*0.00866),"")</f>
        <v>0.31175999999999998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187.67519999999999</v>
      </c>
      <c r="BN175" s="67">
        <f>IFERROR(Y175*I175,"0")</f>
        <v>187.67519999999999</v>
      </c>
      <c r="BO175" s="67">
        <f>IFERROR(X175/J175,"0")</f>
        <v>0.25</v>
      </c>
      <c r="BP175" s="67">
        <f>IFERROR(Y175/J175,"0")</f>
        <v>0.25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48</v>
      </c>
      <c r="Y177" s="334">
        <f>IFERROR(SUM(Y173:Y176),"0")</f>
        <v>48</v>
      </c>
      <c r="Z177" s="334">
        <f>IFERROR(IF(Z173="",0,Z173),"0")+IFERROR(IF(Z174="",0,Z174),"0")+IFERROR(IF(Z175="",0,Z175),"0")+IFERROR(IF(Z176="",0,Z176),"0")</f>
        <v>0.41567999999999994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240</v>
      </c>
      <c r="Y178" s="334">
        <f>IFERROR(SUMPRODUCT(Y173:Y176*H173:H176),"0")</f>
        <v>240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140</v>
      </c>
      <c r="Y187" s="333">
        <f>IFERROR(IF(X187="","",X187),"")</f>
        <v>140</v>
      </c>
      <c r="Z187" s="36">
        <f>IFERROR(IF(X187="","",X187*0.01788),"")</f>
        <v>2.5032000000000001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474.32</v>
      </c>
      <c r="BN187" s="67">
        <f>IFERROR(Y187*I187,"0")</f>
        <v>474.32</v>
      </c>
      <c r="BO187" s="67">
        <f>IFERROR(X187/J187,"0")</f>
        <v>2</v>
      </c>
      <c r="BP187" s="67">
        <f>IFERROR(Y187/J187,"0")</f>
        <v>2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112</v>
      </c>
      <c r="Y188" s="333">
        <f>IFERROR(IF(X188="","",X188),"")</f>
        <v>112</v>
      </c>
      <c r="Z188" s="36">
        <f>IFERROR(IF(X188="","",X188*0.01788),"")</f>
        <v>2.0025599999999999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379.45600000000002</v>
      </c>
      <c r="BN188" s="67">
        <f>IFERROR(Y188*I188,"0")</f>
        <v>379.45600000000002</v>
      </c>
      <c r="BO188" s="67">
        <f>IFERROR(X188/J188,"0")</f>
        <v>1.6</v>
      </c>
      <c r="BP188" s="67">
        <f>IFERROR(Y188/J188,"0")</f>
        <v>1.6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98</v>
      </c>
      <c r="Y189" s="333">
        <f>IFERROR(IF(X189="","",X189),"")</f>
        <v>98</v>
      </c>
      <c r="Z189" s="36">
        <f>IFERROR(IF(X189="","",X189*0.01788),"")</f>
        <v>1.75224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366.12800000000004</v>
      </c>
      <c r="BN189" s="67">
        <f>IFERROR(Y189*I189,"0")</f>
        <v>366.12800000000004</v>
      </c>
      <c r="BO189" s="67">
        <f>IFERROR(X189/J189,"0")</f>
        <v>1.4</v>
      </c>
      <c r="BP189" s="67">
        <f>IFERROR(Y189/J189,"0")</f>
        <v>1.4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350</v>
      </c>
      <c r="Y190" s="334">
        <f>IFERROR(SUM(Y187:Y189),"0")</f>
        <v>350</v>
      </c>
      <c r="Z190" s="334">
        <f>IFERROR(IF(Z187="",0,Z187),"0")+IFERROR(IF(Z188="",0,Z188),"0")+IFERROR(IF(Z189="",0,Z189),"0")</f>
        <v>6.2580000000000009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1050</v>
      </c>
      <c r="Y191" s="334">
        <f>IFERROR(SUMPRODUCT(Y187:Y189*H187:H189),"0")</f>
        <v>1050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28</v>
      </c>
      <c r="Y199" s="333">
        <f>IFERROR(IF(X199="","",X199),"")</f>
        <v>28</v>
      </c>
      <c r="Z199" s="36">
        <f>IFERROR(IF(X199="","",X199*0.01788),"")</f>
        <v>0.50063999999999997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83.44</v>
      </c>
      <c r="BN199" s="67">
        <f>IFERROR(Y199*I199,"0")</f>
        <v>83.44</v>
      </c>
      <c r="BO199" s="67">
        <f>IFERROR(X199/J199,"0")</f>
        <v>0.4</v>
      </c>
      <c r="BP199" s="67">
        <f>IFERROR(Y199/J199,"0")</f>
        <v>0.4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28</v>
      </c>
      <c r="Y200" s="334">
        <f>IFERROR(SUM(Y199:Y199),"0")</f>
        <v>28</v>
      </c>
      <c r="Z200" s="334">
        <f>IFERROR(IF(Z199="",0,Z199),"0")</f>
        <v>0.50063999999999997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77.28</v>
      </c>
      <c r="Y201" s="334">
        <f>IFERROR(SUMPRODUCT(Y199:Y199*H199:H199),"0")</f>
        <v>77.28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0</v>
      </c>
      <c r="Y203" s="333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14</v>
      </c>
      <c r="Y204" s="333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14</v>
      </c>
      <c r="Y207" s="334">
        <f>IFERROR(SUM(Y203:Y206),"0")</f>
        <v>14</v>
      </c>
      <c r="Z207" s="334">
        <f>IFERROR(IF(Z203="",0,Z203),"0")+IFERROR(IF(Z204="",0,Z204),"0")+IFERROR(IF(Z205="",0,Z205),"0")+IFERROR(IF(Z206="",0,Z206),"0")</f>
        <v>0.25031999999999999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33.6</v>
      </c>
      <c r="Y208" s="334">
        <f>IFERROR(SUMPRODUCT(Y203:Y206*H203:H206),"0")</f>
        <v>33.6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72</v>
      </c>
      <c r="Y211" s="333">
        <f>IFERROR(IF(X211="","",X211),"")</f>
        <v>72</v>
      </c>
      <c r="Z211" s="36">
        <f>IFERROR(IF(X211="","",X211*0.0155),"")</f>
        <v>1.1160000000000001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422.64</v>
      </c>
      <c r="BN211" s="67">
        <f>IFERROR(Y211*I211,"0")</f>
        <v>422.64</v>
      </c>
      <c r="BO211" s="67">
        <f>IFERROR(X211/J211,"0")</f>
        <v>0.8571428571428571</v>
      </c>
      <c r="BP211" s="67">
        <f>IFERROR(Y211/J211,"0")</f>
        <v>0.8571428571428571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72</v>
      </c>
      <c r="Y214" s="334">
        <f>IFERROR(SUM(Y211:Y213),"0")</f>
        <v>72</v>
      </c>
      <c r="Z214" s="334">
        <f>IFERROR(IF(Z211="",0,Z211),"0")+IFERROR(IF(Z212="",0,Z212),"0")+IFERROR(IF(Z213="",0,Z213),"0")</f>
        <v>1.1160000000000001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403.2</v>
      </c>
      <c r="Y215" s="334">
        <f>IFERROR(SUMPRODUCT(Y211:Y213*H211:H213),"0")</f>
        <v>403.2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12</v>
      </c>
      <c r="Y219" s="333">
        <f t="shared" si="18"/>
        <v>12</v>
      </c>
      <c r="Z219" s="36">
        <f t="shared" si="19"/>
        <v>0.186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69.960000000000008</v>
      </c>
      <c r="BN219" s="67">
        <f t="shared" si="21"/>
        <v>69.960000000000008</v>
      </c>
      <c r="BO219" s="67">
        <f t="shared" si="22"/>
        <v>0.14285714285714285</v>
      </c>
      <c r="BP219" s="67">
        <f t="shared" si="23"/>
        <v>0.14285714285714285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24</v>
      </c>
      <c r="Y224" s="334">
        <f>IFERROR(SUM(Y218:Y223),"0")</f>
        <v>24</v>
      </c>
      <c r="Z224" s="334">
        <f>IFERROR(IF(Z218="",0,Z218),"0")+IFERROR(IF(Z219="",0,Z219),"0")+IFERROR(IF(Z220="",0,Z220),"0")+IFERROR(IF(Z221="",0,Z221),"0")+IFERROR(IF(Z222="",0,Z222),"0")+IFERROR(IF(Z223="",0,Z223),"0")</f>
        <v>0.372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134.39999999999998</v>
      </c>
      <c r="Y225" s="334">
        <f>IFERROR(SUMPRODUCT(Y218:Y223*H218:H223),"0")</f>
        <v>134.39999999999998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120</v>
      </c>
      <c r="Y236" s="333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627.6</v>
      </c>
      <c r="BN236" s="67">
        <f>IFERROR(Y236*I236,"0")</f>
        <v>627.6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120</v>
      </c>
      <c r="Y237" s="334">
        <f>IFERROR(SUM(Y236:Y236),"0")</f>
        <v>120</v>
      </c>
      <c r="Z237" s="334">
        <f>IFERROR(IF(Z236="",0,Z236),"0")</f>
        <v>1.8599999999999999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600</v>
      </c>
      <c r="Y238" s="334">
        <f>IFERROR(SUMPRODUCT(Y236:Y236*H236:H236),"0")</f>
        <v>600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84</v>
      </c>
      <c r="Y265" s="333">
        <f>IFERROR(IF(X265="","",X265),"")</f>
        <v>84</v>
      </c>
      <c r="Z265" s="36">
        <f>IFERROR(IF(X265="","",X265*0.0155),"")</f>
        <v>1.302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442.00799999999998</v>
      </c>
      <c r="BN265" s="67">
        <f>IFERROR(Y265*I265,"0")</f>
        <v>442.00799999999998</v>
      </c>
      <c r="BO265" s="67">
        <f>IFERROR(X265/J265,"0")</f>
        <v>1</v>
      </c>
      <c r="BP265" s="67">
        <f>IFERROR(Y265/J265,"0")</f>
        <v>1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84</v>
      </c>
      <c r="Y267" s="334">
        <f>IFERROR(SUM(Y265:Y266),"0")</f>
        <v>84</v>
      </c>
      <c r="Z267" s="334">
        <f>IFERROR(IF(Z265="",0,Z265),"0")+IFERROR(IF(Z266="",0,Z266),"0")</f>
        <v>1.302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420</v>
      </c>
      <c r="Y268" s="334">
        <f>IFERROR(SUMPRODUCT(Y265:Y266*H265:H266),"0")</f>
        <v>420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168</v>
      </c>
      <c r="Y292" s="333">
        <f>IFERROR(IF(X292="","",X292),"")</f>
        <v>168</v>
      </c>
      <c r="Z292" s="36">
        <f>IFERROR(IF(X292="","",X292*0.0155),"")</f>
        <v>2.6040000000000001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1051.68</v>
      </c>
      <c r="BN292" s="67">
        <f>IFERROR(Y292*I292,"0")</f>
        <v>1051.68</v>
      </c>
      <c r="BO292" s="67">
        <f>IFERROR(X292/J292,"0")</f>
        <v>2</v>
      </c>
      <c r="BP292" s="67">
        <f>IFERROR(Y292/J292,"0")</f>
        <v>2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168</v>
      </c>
      <c r="Y294" s="334">
        <f>IFERROR(SUM(Y292:Y293),"0")</f>
        <v>168</v>
      </c>
      <c r="Z294" s="334">
        <f>IFERROR(IF(Z292="",0,Z292),"0")+IFERROR(IF(Z293="",0,Z293),"0")</f>
        <v>2.6040000000000001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1008</v>
      </c>
      <c r="Y295" s="334">
        <f>IFERROR(SUMPRODUCT(Y292:Y293*H292:H293),"0")</f>
        <v>1008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144</v>
      </c>
      <c r="Y298" s="333">
        <f>IFERROR(IF(X298="","",X298),"")</f>
        <v>144</v>
      </c>
      <c r="Z298" s="36">
        <f>IFERROR(IF(X298="","",X298*0.0155),"")</f>
        <v>2.2320000000000002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753.84</v>
      </c>
      <c r="BN298" s="67">
        <f>IFERROR(Y298*I298,"0")</f>
        <v>753.84</v>
      </c>
      <c r="BO298" s="67">
        <f>IFERROR(X298/J298,"0")</f>
        <v>1.7142857142857142</v>
      </c>
      <c r="BP298" s="67">
        <f>IFERROR(Y298/J298,"0")</f>
        <v>1.7142857142857142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28</v>
      </c>
      <c r="Y299" s="333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68.096000000000004</v>
      </c>
      <c r="BN299" s="67">
        <f>IFERROR(Y299*I299,"0")</f>
        <v>68.096000000000004</v>
      </c>
      <c r="BO299" s="67">
        <f>IFERROR(X299/J299,"0")</f>
        <v>0.22222222222222221</v>
      </c>
      <c r="BP299" s="67">
        <f>IFERROR(Y299/J299,"0")</f>
        <v>0.22222222222222221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172</v>
      </c>
      <c r="Y300" s="334">
        <f>IFERROR(SUM(Y297:Y299),"0")</f>
        <v>172</v>
      </c>
      <c r="Z300" s="334">
        <f>IFERROR(IF(Z297="",0,Z297),"0")+IFERROR(IF(Z298="",0,Z298),"0")+IFERROR(IF(Z299="",0,Z299),"0")</f>
        <v>2.4940800000000003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782.72</v>
      </c>
      <c r="Y301" s="334">
        <f>IFERROR(SUMPRODUCT(Y297:Y299*H297:H299),"0")</f>
        <v>782.72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28</v>
      </c>
      <c r="Y304" s="333">
        <f t="shared" si="24"/>
        <v>28</v>
      </c>
      <c r="Z304" s="36">
        <f>IFERROR(IF(X304="","",X304*0.00936),"")</f>
        <v>0.26207999999999998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108.976</v>
      </c>
      <c r="BN304" s="67">
        <f t="shared" si="26"/>
        <v>108.976</v>
      </c>
      <c r="BO304" s="67">
        <f t="shared" si="27"/>
        <v>0.22222222222222221</v>
      </c>
      <c r="BP304" s="67">
        <f t="shared" si="28"/>
        <v>0.22222222222222221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28</v>
      </c>
      <c r="Y308" s="333">
        <f t="shared" si="24"/>
        <v>28</v>
      </c>
      <c r="Z308" s="36">
        <f t="shared" si="29"/>
        <v>0.26207999999999998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14</v>
      </c>
      <c r="Y310" s="333">
        <f t="shared" si="24"/>
        <v>14</v>
      </c>
      <c r="Z310" s="36">
        <f t="shared" si="29"/>
        <v>0.13103999999999999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54.488</v>
      </c>
      <c r="BN310" s="67">
        <f t="shared" si="26"/>
        <v>54.488</v>
      </c>
      <c r="BO310" s="67">
        <f t="shared" si="27"/>
        <v>0.1111111111111111</v>
      </c>
      <c r="BP310" s="67">
        <f t="shared" si="28"/>
        <v>0.1111111111111111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70</v>
      </c>
      <c r="Y321" s="334">
        <f>IFERROR(SUM(Y303:Y320),"0")</f>
        <v>70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0.6552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239.40000000000003</v>
      </c>
      <c r="Y322" s="334">
        <f>IFERROR(SUMPRODUCT(Y303:Y320*H303:H320),"0")</f>
        <v>239.40000000000003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12237.92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12237.92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13437.420400000003</v>
      </c>
      <c r="Y329" s="334">
        <f>IFERROR(SUM(BN22:BN325),"0")</f>
        <v>13437.420400000003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35</v>
      </c>
      <c r="Y330" s="38">
        <f>ROUNDUP(SUM(BP22:BP325),0)</f>
        <v>35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14312.420400000003</v>
      </c>
      <c r="Y331" s="334">
        <f>GrossWeightTotalR+PalletQtyTotalR*25</f>
        <v>14312.420400000003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2962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2962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44.381099999999996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231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664.8</v>
      </c>
      <c r="F338" s="46">
        <f>IFERROR(X52*H52,"0")+IFERROR(X56*H56,"0")+IFERROR(X57*H57,"0")+IFERROR(X61*H61,"0")+IFERROR(X65*H65,"0")+IFERROR(X66*H66,"0")+IFERROR(X70*H70,"0")+IFERROR(X71*H71,"0")+IFERROR(X72*H72,"0")</f>
        <v>168</v>
      </c>
      <c r="G338" s="46">
        <f>IFERROR(X77*H77,"0")+IFERROR(X78*H78,"0")</f>
        <v>1200</v>
      </c>
      <c r="H338" s="46">
        <f>IFERROR(X83*H83,"0")+IFERROR(X84*H84,"0")</f>
        <v>0</v>
      </c>
      <c r="I338" s="46">
        <f>IFERROR(X89*H89,"0")+IFERROR(X90*H90,"0")</f>
        <v>252</v>
      </c>
      <c r="J338" s="46">
        <f>IFERROR(X95*H95,"0")+IFERROR(X96*H96,"0")+IFERROR(X97*H97,"0")+IFERROR(X98*H98,"0")+IFERROR(X99*H99,"0")+IFERROR(X100*H100,"0")+IFERROR(X101*H101,"0")+IFERROR(X102*H102,"0")</f>
        <v>381.36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2254.56</v>
      </c>
      <c r="M338" s="46">
        <f>IFERROR(X128*H128,"0")+IFERROR(X129*H129,"0")</f>
        <v>1050</v>
      </c>
      <c r="N338" s="330"/>
      <c r="O338" s="46">
        <f>IFERROR(X134*H134,"0")+IFERROR(X135*H135,"0")</f>
        <v>420</v>
      </c>
      <c r="P338" s="46">
        <f>IFERROR(X140*H140,"0")+IFERROR(X141*H141,"0")+IFERROR(X142*H142,"0")</f>
        <v>201.6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240</v>
      </c>
      <c r="W338" s="46">
        <f>IFERROR(X187*H187,"0")+IFERROR(X188*H188,"0")+IFERROR(X189*H189,"0")+IFERROR(X193*H193,"0")</f>
        <v>1050</v>
      </c>
      <c r="X338" s="46">
        <f>IFERROR(X199*H199,"0")+IFERROR(X203*H203,"0")+IFERROR(X204*H204,"0")+IFERROR(X205*H205,"0")+IFERROR(X206*H206,"0")</f>
        <v>110.88</v>
      </c>
      <c r="Y338" s="46">
        <f>IFERROR(X211*H211,"0")+IFERROR(X212*H212,"0")+IFERROR(X213*H213,"0")</f>
        <v>403.2</v>
      </c>
      <c r="Z338" s="46">
        <f>IFERROR(X218*H218,"0")+IFERROR(X219*H219,"0")+IFERROR(X220*H220,"0")+IFERROR(X221*H221,"0")+IFERROR(X222*H222,"0")+IFERROR(X223*H223,"0")</f>
        <v>134.39999999999998</v>
      </c>
      <c r="AA338" s="46">
        <f>IFERROR(X228*H228,"0")+IFERROR(X229*H229,"0")+IFERROR(X230*H230,"0")+IFERROR(X231*H231,"0")</f>
        <v>172.8</v>
      </c>
      <c r="AB338" s="46">
        <f>IFERROR(X236*H236,"0")</f>
        <v>600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420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2030.12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6264</v>
      </c>
      <c r="B341" s="60">
        <f>SUMPRODUCT(--(BB:BB="ПГП"),--(W:W="кор"),H:H,Y:Y)+SUMPRODUCT(--(BB:BB="ПГП"),--(W:W="кг"),Y:Y)</f>
        <v>5973.920000000001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