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Черкизово Ташкент\Ташкент\"/>
    </mc:Choice>
  </mc:AlternateContent>
  <xr:revisionPtr revIDLastSave="0" documentId="13_ncr:1_{CAE7CAC2-3577-46AA-8180-28A345686E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1" i="1" l="1"/>
  <c r="AJ11" i="1"/>
  <c r="R11" i="1" s="1"/>
  <c r="AK11" i="1" s="1"/>
  <c r="AI12" i="1"/>
  <c r="AJ12" i="1"/>
  <c r="R12" i="1" s="1"/>
  <c r="AI13" i="1"/>
  <c r="AJ13" i="1"/>
  <c r="R13" i="1" s="1"/>
  <c r="AK13" i="1" s="1"/>
  <c r="AI14" i="1"/>
  <c r="AJ14" i="1"/>
  <c r="R14" i="1" s="1"/>
  <c r="AI15" i="1"/>
  <c r="AJ15" i="1"/>
  <c r="R15" i="1" s="1"/>
  <c r="AK15" i="1" s="1"/>
  <c r="AI16" i="1"/>
  <c r="AJ16" i="1"/>
  <c r="R16" i="1" s="1"/>
  <c r="AI17" i="1"/>
  <c r="AJ17" i="1"/>
  <c r="R17" i="1" s="1"/>
  <c r="AK17" i="1" s="1"/>
  <c r="AI18" i="1"/>
  <c r="AJ18" i="1"/>
  <c r="R18" i="1" s="1"/>
  <c r="AI19" i="1"/>
  <c r="AJ19" i="1"/>
  <c r="R19" i="1" s="1"/>
  <c r="AK19" i="1" s="1"/>
  <c r="AI20" i="1"/>
  <c r="AJ20" i="1"/>
  <c r="R20" i="1" s="1"/>
  <c r="AI21" i="1"/>
  <c r="AJ21" i="1"/>
  <c r="R21" i="1" s="1"/>
  <c r="AK21" i="1" s="1"/>
  <c r="AI22" i="1"/>
  <c r="AJ22" i="1"/>
  <c r="R22" i="1" s="1"/>
  <c r="AI23" i="1"/>
  <c r="AJ23" i="1"/>
  <c r="R23" i="1" s="1"/>
  <c r="AK23" i="1" s="1"/>
  <c r="AI24" i="1"/>
  <c r="AJ24" i="1"/>
  <c r="R24" i="1" s="1"/>
  <c r="AI25" i="1"/>
  <c r="AJ25" i="1"/>
  <c r="R25" i="1" s="1"/>
  <c r="AK25" i="1" s="1"/>
  <c r="AI26" i="1"/>
  <c r="AJ26" i="1"/>
  <c r="R26" i="1" s="1"/>
  <c r="AI27" i="1"/>
  <c r="AJ27" i="1"/>
  <c r="R27" i="1" s="1"/>
  <c r="AK27" i="1" s="1"/>
  <c r="AI28" i="1"/>
  <c r="AJ28" i="1"/>
  <c r="R28" i="1" s="1"/>
  <c r="AI29" i="1"/>
  <c r="AJ29" i="1"/>
  <c r="R29" i="1" s="1"/>
  <c r="AK29" i="1" s="1"/>
  <c r="AI30" i="1"/>
  <c r="AJ30" i="1"/>
  <c r="R30" i="1" s="1"/>
  <c r="AI31" i="1"/>
  <c r="AJ31" i="1"/>
  <c r="R31" i="1" s="1"/>
  <c r="AK31" i="1" s="1"/>
  <c r="AI32" i="1"/>
  <c r="AJ32" i="1"/>
  <c r="R32" i="1" s="1"/>
  <c r="AI33" i="1"/>
  <c r="AJ33" i="1"/>
  <c r="R33" i="1" s="1"/>
  <c r="AK33" i="1" s="1"/>
  <c r="AJ10" i="1"/>
  <c r="AI10" i="1"/>
  <c r="R10" i="1" l="1"/>
  <c r="AK10" i="1" s="1"/>
  <c r="AK32" i="1"/>
  <c r="AK30" i="1"/>
  <c r="AK28" i="1"/>
  <c r="AK26" i="1"/>
  <c r="AK24" i="1"/>
  <c r="AK22" i="1"/>
  <c r="AK20" i="1"/>
  <c r="AK18" i="1"/>
  <c r="AK16" i="1"/>
  <c r="AK14" i="1"/>
  <c r="AK12" i="1"/>
  <c r="AK5" i="1" s="1"/>
  <c r="R5" i="1"/>
  <c r="F20" i="1"/>
  <c r="E20" i="1"/>
  <c r="P20" i="1" s="1"/>
  <c r="AH20" i="1" s="1"/>
  <c r="F17" i="1"/>
  <c r="E17" i="1"/>
  <c r="P17" i="1" s="1"/>
  <c r="P8" i="1"/>
  <c r="V8" i="1" s="1"/>
  <c r="F14" i="1"/>
  <c r="E14" i="1"/>
  <c r="P14" i="1" s="1"/>
  <c r="F12" i="1"/>
  <c r="E12" i="1"/>
  <c r="P12" i="1" s="1"/>
  <c r="P7" i="1"/>
  <c r="V7" i="1" s="1"/>
  <c r="P9" i="1"/>
  <c r="U9" i="1" s="1"/>
  <c r="P10" i="1"/>
  <c r="V10" i="1" s="1"/>
  <c r="P11" i="1"/>
  <c r="U11" i="1" s="1"/>
  <c r="P13" i="1"/>
  <c r="V13" i="1" s="1"/>
  <c r="P15" i="1"/>
  <c r="V15" i="1" s="1"/>
  <c r="P16" i="1"/>
  <c r="V16" i="1" s="1"/>
  <c r="P18" i="1"/>
  <c r="V18" i="1" s="1"/>
  <c r="P19" i="1"/>
  <c r="AH19" i="1" s="1"/>
  <c r="P21" i="1"/>
  <c r="AH21" i="1" s="1"/>
  <c r="P22" i="1"/>
  <c r="AH22" i="1" s="1"/>
  <c r="P23" i="1"/>
  <c r="AH23" i="1" s="1"/>
  <c r="P24" i="1"/>
  <c r="AH24" i="1" s="1"/>
  <c r="P25" i="1"/>
  <c r="AH25" i="1" s="1"/>
  <c r="P26" i="1"/>
  <c r="AH26" i="1" s="1"/>
  <c r="P27" i="1"/>
  <c r="U27" i="1" s="1"/>
  <c r="P28" i="1"/>
  <c r="V28" i="1" s="1"/>
  <c r="P29" i="1"/>
  <c r="AH29" i="1" s="1"/>
  <c r="P30" i="1"/>
  <c r="V30" i="1" s="1"/>
  <c r="P31" i="1"/>
  <c r="V31" i="1" s="1"/>
  <c r="P32" i="1"/>
  <c r="V32" i="1" s="1"/>
  <c r="P33" i="1"/>
  <c r="V33" i="1" s="1"/>
  <c r="P34" i="1"/>
  <c r="U34" i="1" s="1"/>
  <c r="P35" i="1"/>
  <c r="U35" i="1" s="1"/>
  <c r="P36" i="1"/>
  <c r="U36" i="1" s="1"/>
  <c r="P37" i="1"/>
  <c r="U37" i="1" s="1"/>
  <c r="P6" i="1"/>
  <c r="U6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V12" i="1" l="1"/>
  <c r="V37" i="1"/>
  <c r="V36" i="1"/>
  <c r="V35" i="1"/>
  <c r="V34" i="1"/>
  <c r="V14" i="1"/>
  <c r="V17" i="1"/>
  <c r="V20" i="1"/>
  <c r="V26" i="1"/>
  <c r="V25" i="1"/>
  <c r="V24" i="1"/>
  <c r="V22" i="1"/>
  <c r="V21" i="1"/>
  <c r="V19" i="1"/>
  <c r="V23" i="1"/>
  <c r="V6" i="1"/>
  <c r="V11" i="1"/>
  <c r="V29" i="1"/>
  <c r="V9" i="1"/>
  <c r="V27" i="1"/>
  <c r="U19" i="1"/>
  <c r="U12" i="1"/>
  <c r="U17" i="1"/>
  <c r="U20" i="1"/>
  <c r="U26" i="1"/>
  <c r="U25" i="1"/>
  <c r="AH10" i="1"/>
  <c r="U24" i="1"/>
  <c r="U23" i="1"/>
  <c r="U22" i="1"/>
  <c r="U21" i="1"/>
  <c r="U18" i="1"/>
  <c r="E5" i="1"/>
  <c r="U29" i="1"/>
  <c r="U8" i="1"/>
  <c r="U7" i="1"/>
  <c r="U14" i="1"/>
  <c r="AH27" i="1"/>
  <c r="U10" i="1"/>
  <c r="AH17" i="1"/>
  <c r="AH12" i="1"/>
  <c r="AH11" i="1"/>
  <c r="F5" i="1"/>
  <c r="L14" i="1"/>
  <c r="L12" i="1"/>
  <c r="P5" i="1"/>
  <c r="W5" i="1"/>
  <c r="L5" i="1" l="1"/>
  <c r="AH18" i="1"/>
  <c r="AH15" i="1"/>
  <c r="U15" i="1"/>
  <c r="AH16" i="1"/>
  <c r="U16" i="1"/>
  <c r="AH28" i="1"/>
  <c r="U28" i="1"/>
  <c r="AH13" i="1"/>
  <c r="U13" i="1"/>
  <c r="AH30" i="1"/>
  <c r="U30" i="1"/>
  <c r="AH31" i="1"/>
  <c r="U31" i="1"/>
  <c r="AH32" i="1"/>
  <c r="U32" i="1"/>
  <c r="AH33" i="1"/>
  <c r="U33" i="1"/>
  <c r="AH14" i="1"/>
  <c r="Q5" i="1"/>
  <c r="AH5" i="1" l="1"/>
</calcChain>
</file>

<file path=xl/sharedStrings.xml><?xml version="1.0" encoding="utf-8"?>
<sst xmlns="http://schemas.openxmlformats.org/spreadsheetml/2006/main" count="142" uniqueCount="84">
  <si>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</si>
  <si>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</si>
  <si>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</si>
  <si>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</si>
  <si>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</si>
  <si>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</si>
  <si>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</si>
  <si>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</si>
  <si>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</si>
  <si>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</si>
  <si>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</si>
  <si>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</si>
  <si>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</si>
  <si>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</si>
  <si>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</si>
  <si>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</si>
  <si>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</si>
  <si>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</si>
  <si>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</si>
  <si>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</si>
  <si>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</si>
  <si>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</si>
  <si>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</si>
  <si>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</si>
  <si>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</si>
  <si>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</si>
  <si>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</si>
  <si>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</si>
  <si>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</si>
  <si>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</si>
  <si>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</si>
  <si>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</si>
  <si>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</si>
  <si>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БОНУС_ВАР МОЛОЧНАЯ ПО-Ч НМО 1 КГ К3  ЧЕРКИЗОВО</t>
  </si>
  <si>
    <t>БОНУС_ВЕТЧ МРАМОРНАЯ ПО-ЧЕРКИЗОВСКИ ШТ 0,4 КГ  ЧЕРКИЗОВО</t>
  </si>
  <si>
    <t>БОНУС_КОПЧ БЕКОН НАР ВУ ШТ 0.18КГ К1.8  ЧЕРКИЗОВО</t>
  </si>
  <si>
    <t>БОНУС_СК БОГОРОДСКАЯ ПРЕСС ФИБ ВУ ШТ0.3КГ К3.6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</si>
  <si>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</si>
  <si>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</si>
  <si>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</si>
  <si>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</si>
  <si>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</si>
  <si>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</si>
  <si>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</si>
  <si>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</si>
  <si>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</si>
  <si>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</si>
  <si>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</si>
  <si>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</si>
  <si>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</si>
  <si>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</si>
  <si>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</si>
  <si>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</si>
  <si>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</si>
  <si>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</si>
  <si>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</si>
  <si>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</si>
  <si>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</si>
  <si>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</si>
  <si>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</si>
  <si>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</si>
  <si>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</si>
  <si>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</si>
  <si>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</si>
  <si>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</si>
  <si>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</si>
  <si>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</si>
  <si>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</si>
  <si>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</si>
  <si>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</si>
  <si>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</si>
  <si>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</si>
  <si>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</si>
  <si>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У_СК САЛЬЧИЧОН НАРЕЗ ФИБ ЗА ШТ 0.1КГ К1.2  ЧЕРКИЗОВО</t>
  </si>
  <si>
    <t>У_СК САЛЬЧИЧОН С РОЗОВЫМ ПЕРЦЕМ НАР ШТ 85Г  ЧЕРКИЗОВО</t>
  </si>
  <si>
    <t>19,06,</t>
  </si>
  <si>
    <t>бонус</t>
  </si>
  <si>
    <t>заказ</t>
  </si>
  <si>
    <t>07,07,</t>
  </si>
  <si>
    <t>заказ в бланк завода</t>
  </si>
  <si>
    <t>вес за ед.</t>
  </si>
  <si>
    <t>вес кор</t>
  </si>
  <si>
    <t>ВЕС в бланке завода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</si>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</sst>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2" borderId="1" xfId="1" applyNumberFormat="1" applyFont="1" applyFill="1"/>
    <xf numFmtId="165" fontId="2" fillId="2" borderId="1" xfId="1" applyNumberFormat="1" applyFont="1" applyFill="1"/>
    <xf numFmtId="165" fontId="1" fillId="0" borderId="1" xfId="1" applyNumberFormat="1"/>
    <xf numFmtId="165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6,06,25%20&#1063;&#1077;&#1088;&#1082;&#1080;&#1079;&#1086;&#1074;&#1086;%20&#1058;&#1072;&#1096;&#1082;&#1077;&#1085;&#1090;\&#1058;&#1072;&#1096;&#1082;&#1077;&#1085;&#1090;\&#1087;&#1088;&#1086;&#1076;&#1072;&#1078;&#1080;%20&#1058;&#1072;&#1096;&#1082;&#1077;&#1085;&#1090;%2013,06,25-1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6,06,25%20&#1063;&#1077;&#1088;&#1082;&#1080;&#1079;&#1086;&#1074;&#1086;%20&#1058;&#1072;&#1096;&#1082;&#1077;&#1085;&#1090;/&#1058;&#1072;&#1096;&#1082;&#1077;&#1085;&#1090;/&#1076;&#1074;%2010,06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13.06.2025 - 19.06.2025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13.06.25</v>
          </cell>
          <cell r="E6" t="str">
            <v>14.06.25</v>
          </cell>
          <cell r="F6" t="str">
            <v>15.06.25</v>
          </cell>
        </row>
        <row r="8">
          <cell r="A8" t="str">
            <v>2074-Сосиски Молочные для завтрака Особый рецепт</v>
          </cell>
          <cell r="C8">
            <v>626.51800000000003</v>
          </cell>
          <cell r="D8">
            <v>199.20599999999999</v>
          </cell>
          <cell r="E8">
            <v>79.460999999999999</v>
          </cell>
        </row>
        <row r="9">
          <cell r="A9" t="str">
            <v>1721-Сосиски Вязанка Сливочные ТМ Стародворские колбасы</v>
          </cell>
          <cell r="C9">
            <v>316.28199999999998</v>
          </cell>
          <cell r="D9">
            <v>114.01300000000001</v>
          </cell>
          <cell r="E9">
            <v>12.37</v>
          </cell>
        </row>
        <row r="10">
          <cell r="A10" t="str">
            <v>7070 СОЧНЫЕ ПМ сос п/о мгс 1.5*4_А_50с  ОСТАНКИНО</v>
          </cell>
          <cell r="C10">
            <v>313.33999999999997</v>
          </cell>
          <cell r="D10">
            <v>121.565</v>
          </cell>
          <cell r="E10">
            <v>13.765000000000001</v>
          </cell>
        </row>
        <row r="11">
          <cell r="A11" t="str">
            <v>МХБ Колб полусухая «Салями» ШТ. ВУ ОХЛ 300гр*8  МИРАТОРГ</v>
          </cell>
          <cell r="C11">
            <v>244</v>
          </cell>
          <cell r="D11">
            <v>115</v>
          </cell>
          <cell r="E11">
            <v>5</v>
          </cell>
        </row>
        <row r="12">
          <cell r="A12" t="str">
            <v>0222-Ветчины Дугушка Дугушка б/о Стародворье, 1кг</v>
          </cell>
          <cell r="C12">
            <v>195.09100000000001</v>
          </cell>
          <cell r="D12">
            <v>43.268000000000001</v>
          </cell>
          <cell r="E12">
            <v>39.771000000000001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211.04900000000001</v>
          </cell>
          <cell r="D13">
            <v>78.421999999999997</v>
          </cell>
          <cell r="E13">
            <v>62.249000000000002</v>
          </cell>
        </row>
        <row r="14">
          <cell r="A14" t="str">
            <v>4087   СЕРВЕЛАТ КОПЧЕНЫЙ НА БУКЕ в/к в/К 0,35</v>
          </cell>
          <cell r="C14">
            <v>417</v>
          </cell>
          <cell r="D14">
            <v>85</v>
          </cell>
          <cell r="E14">
            <v>98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160.56</v>
          </cell>
          <cell r="D15">
            <v>62.88</v>
          </cell>
          <cell r="E15">
            <v>12.548</v>
          </cell>
        </row>
        <row r="16">
          <cell r="A16" t="str">
            <v>1869-Колбаса Молочная ТМ Особый рецепт в оболочке полиамид большой батон.  ПОКОМ</v>
          </cell>
          <cell r="C16">
            <v>262.36500000000001</v>
          </cell>
          <cell r="D16">
            <v>67.852999999999994</v>
          </cell>
          <cell r="E16">
            <v>82.198999999999998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249.12899999999999</v>
          </cell>
          <cell r="D17">
            <v>90.406000000000006</v>
          </cell>
          <cell r="E17">
            <v>14.617000000000001</v>
          </cell>
        </row>
        <row r="18">
          <cell r="A18" t="str">
            <v>1120 В/к колбасы Сервелат Запеченный Дугушка Вес Вектор Стародворье, вес 1кг</v>
          </cell>
          <cell r="C18">
            <v>139.58199999999999</v>
          </cell>
          <cell r="D18">
            <v>7.8879999999999999</v>
          </cell>
          <cell r="E18">
            <v>65.817999999999998</v>
          </cell>
        </row>
        <row r="19">
          <cell r="A19" t="str">
            <v>2205-Сосиски Молочные для завтрака ТМ Особый рецепт 0,4кг</v>
          </cell>
          <cell r="C19">
            <v>391</v>
          </cell>
          <cell r="D19">
            <v>85</v>
          </cell>
          <cell r="E19">
            <v>64</v>
          </cell>
        </row>
        <row r="20">
          <cell r="A20" t="str">
            <v>4079 СЕРВЕЛАТ КОПЧЕНЫЙ НА БУКЕ в/к в/у_СНГ</v>
          </cell>
          <cell r="C20">
            <v>129.428</v>
          </cell>
          <cell r="D20">
            <v>27.568000000000001</v>
          </cell>
          <cell r="E20">
            <v>38.113</v>
          </cell>
        </row>
        <row r="21">
          <cell r="A21" t="str">
            <v>2634 Колбаса Дугушка Стародворская ТМ Стародворье ТС Дугушка  ПОКОМ</v>
          </cell>
          <cell r="C21">
            <v>163.90299999999999</v>
          </cell>
          <cell r="D21">
            <v>42.29</v>
          </cell>
          <cell r="E21">
            <v>11.875999999999999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178.48</v>
          </cell>
          <cell r="D22">
            <v>42.356999999999999</v>
          </cell>
          <cell r="E22">
            <v>32.042000000000002</v>
          </cell>
        </row>
        <row r="23">
          <cell r="A23" t="str">
            <v>7058 ШПИКАЧКИ СОЧНЫЕ С БЕКОНОМ п/о мгс 1*3_60с  ОСТАНКИНО</v>
          </cell>
          <cell r="C23">
            <v>157.31299999999999</v>
          </cell>
          <cell r="D23">
            <v>50.164999999999999</v>
          </cell>
          <cell r="E23">
            <v>16.434000000000001</v>
          </cell>
        </row>
        <row r="24">
          <cell r="A24" t="str">
            <v>Сервелат полусухой с/к ВУ ОХЛ 300гр МИРАТОРГ</v>
          </cell>
          <cell r="C24">
            <v>107</v>
          </cell>
          <cell r="D24">
            <v>37</v>
          </cell>
          <cell r="E24">
            <v>8</v>
          </cell>
        </row>
        <row r="25">
          <cell r="A25" t="str">
            <v>5608 СЕРВЕЛАТ ФИНСКИЙ в/к в/у срез 0.35кг_СНГ</v>
          </cell>
          <cell r="C25">
            <v>308</v>
          </cell>
          <cell r="D25">
            <v>62</v>
          </cell>
          <cell r="E25">
            <v>84</v>
          </cell>
        </row>
        <row r="26">
          <cell r="A26" t="str">
            <v>7187 ГРУДИНКА ПРЕМИУМ к/в мл/к в/у 0.3кг_50с  ОСТАНКИНО</v>
          </cell>
          <cell r="C26">
            <v>226</v>
          </cell>
          <cell r="D26">
            <v>24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91.552999999999997</v>
          </cell>
          <cell r="D27">
            <v>14.096</v>
          </cell>
          <cell r="E27">
            <v>6.1539999999999999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160</v>
          </cell>
          <cell r="D28">
            <v>88</v>
          </cell>
          <cell r="E28">
            <v>6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164.08699999999999</v>
          </cell>
          <cell r="D29">
            <v>77.111000000000004</v>
          </cell>
          <cell r="E29">
            <v>12.507</v>
          </cell>
        </row>
        <row r="30">
          <cell r="A30" t="str">
            <v>5096   СЕРВЕЛАТ КРЕМЛЕВСКИЙ в/к в/у_СНГ</v>
          </cell>
          <cell r="C30">
            <v>63.356000000000002</v>
          </cell>
          <cell r="D30">
            <v>41.171999999999997</v>
          </cell>
          <cell r="E30">
            <v>10.211</v>
          </cell>
        </row>
        <row r="31">
          <cell r="A31" t="str">
            <v>Вареные колбасы Сливушка Вязанка Фикс.вес 0,45 П/а Вязанка  ПОКОМ</v>
          </cell>
          <cell r="C31">
            <v>195</v>
          </cell>
          <cell r="D31">
            <v>45</v>
          </cell>
          <cell r="E31">
            <v>52</v>
          </cell>
        </row>
        <row r="32">
          <cell r="A32" t="str">
            <v>1370-Сосиски Сочинки Бордо Весовой п/а Стародворье</v>
          </cell>
          <cell r="C32">
            <v>116.893</v>
          </cell>
          <cell r="D32">
            <v>36.924999999999997</v>
          </cell>
          <cell r="E32">
            <v>7.23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118</v>
          </cell>
          <cell r="D33">
            <v>88</v>
          </cell>
        </row>
        <row r="34">
          <cell r="A34" t="str">
            <v>СК БОГОРОДСКАЯ ПРЕСС ФИБ ВУ ШТ0.3КГ К3.6  ЧЕРКИЗОВО</v>
          </cell>
          <cell r="C34">
            <v>128</v>
          </cell>
          <cell r="D34">
            <v>14</v>
          </cell>
          <cell r="E34">
            <v>6</v>
          </cell>
        </row>
        <row r="35">
          <cell r="A35" t="str">
            <v>6346 ФИЛЕЙНАЯ Папа может вар п/о 0.5кг_СНГ  ОСТАНКИНО</v>
          </cell>
          <cell r="C35">
            <v>259</v>
          </cell>
          <cell r="D35">
            <v>70</v>
          </cell>
          <cell r="E35">
            <v>35</v>
          </cell>
        </row>
        <row r="36">
          <cell r="A36" t="str">
            <v>МХБ Сервелат Мраморный ШТ. в/к ВУ ОХЛ 330г*6 (1,98кг)  МИРАТОРГ</v>
          </cell>
          <cell r="C36">
            <v>155</v>
          </cell>
          <cell r="D36">
            <v>88</v>
          </cell>
          <cell r="E36">
            <v>9</v>
          </cell>
        </row>
        <row r="37">
          <cell r="A37" t="str">
            <v>6093 САЛЯМИ ИТАЛЬЯНСКАЯ с/к в/у 1/250 8шт_UZ</v>
          </cell>
          <cell r="C37">
            <v>164</v>
          </cell>
          <cell r="D37">
            <v>44</v>
          </cell>
          <cell r="E37">
            <v>1</v>
          </cell>
        </row>
        <row r="38">
          <cell r="A38" t="str">
            <v>МХБ Колбаса полукопченая Чесночная ШТ. ф/о ОХЛ 375г*6 (2,25кг) МИРАТОРГ</v>
          </cell>
          <cell r="C38">
            <v>130</v>
          </cell>
          <cell r="D38">
            <v>47</v>
          </cell>
        </row>
        <row r="39">
          <cell r="A39" t="str">
            <v>1523-Сосиски Вязанка Молочные ТМ Стародворские колбасы</v>
          </cell>
          <cell r="C39">
            <v>78.647999999999996</v>
          </cell>
          <cell r="D39">
            <v>27.335000000000001</v>
          </cell>
        </row>
        <row r="40">
          <cell r="A40" t="str">
            <v>ВК СЕРВ ГОСТ СРЕЗ ФИБ ВУ ШТ 0.5КГ К2  ЧЕРКИЗОВО</v>
          </cell>
          <cell r="C40">
            <v>73</v>
          </cell>
          <cell r="D40">
            <v>15</v>
          </cell>
          <cell r="E40">
            <v>2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C41">
            <v>71.858000000000004</v>
          </cell>
          <cell r="D41">
            <v>23.626000000000001</v>
          </cell>
          <cell r="E41">
            <v>8.7940000000000005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206</v>
          </cell>
          <cell r="D42">
            <v>56</v>
          </cell>
          <cell r="E42">
            <v>37</v>
          </cell>
        </row>
        <row r="43">
          <cell r="A43" t="str">
            <v>6072 ЭКСТРА Папа может вар п/о 0.4кг_UZ</v>
          </cell>
          <cell r="C43">
            <v>250</v>
          </cell>
          <cell r="D43">
            <v>85</v>
          </cell>
          <cell r="E43">
            <v>33</v>
          </cell>
        </row>
        <row r="44">
          <cell r="A44" t="str">
            <v>6095 ЮБИЛЕЙНАЯ с/к в/у 1/250 8шт_UZ</v>
          </cell>
          <cell r="C44">
            <v>140</v>
          </cell>
          <cell r="D44">
            <v>38</v>
          </cell>
          <cell r="E44">
            <v>25</v>
          </cell>
        </row>
        <row r="45">
          <cell r="A45" t="str">
            <v>6092 АРОМАТНАЯ с/к в/у 1/250 8шт_UZ</v>
          </cell>
          <cell r="C45">
            <v>136</v>
          </cell>
          <cell r="D45">
            <v>35</v>
          </cell>
          <cell r="E45">
            <v>3</v>
          </cell>
        </row>
        <row r="46">
          <cell r="A46" t="str">
            <v>1411 Сосиски «Сочинки Сливочные» Весовые ТМ «Стародворье» 1,35 кг  ПОКОМ</v>
          </cell>
          <cell r="C46">
            <v>88.73</v>
          </cell>
          <cell r="D46">
            <v>33.978999999999999</v>
          </cell>
          <cell r="E46">
            <v>10.839</v>
          </cell>
        </row>
        <row r="47">
          <cell r="A47" t="str">
            <v>МХБ Колбаса сырокопченая Брауншвейгская ШТ. ВУ ОХЛ 300гр*8 (2,4 кг) МИРАТОРГ</v>
          </cell>
          <cell r="C47">
            <v>57</v>
          </cell>
          <cell r="D47">
            <v>56</v>
          </cell>
          <cell r="E47">
            <v>2</v>
          </cell>
        </row>
        <row r="48">
          <cell r="A48" t="str">
            <v>1205 Копченые колбасы Салями Мясорубская с рубленым шпиком срез Бордо ф/в 0,35 фиброуз Стародворье  ПОКОМ</v>
          </cell>
          <cell r="C48">
            <v>188</v>
          </cell>
          <cell r="D48">
            <v>66</v>
          </cell>
          <cell r="E48">
            <v>64</v>
          </cell>
        </row>
        <row r="49">
          <cell r="A49" t="str">
            <v>6076 МЯСНАЯ Папа может вар п/о 0.4кг_UZ</v>
          </cell>
          <cell r="C49">
            <v>243</v>
          </cell>
          <cell r="D49">
            <v>69</v>
          </cell>
          <cell r="E49">
            <v>11</v>
          </cell>
        </row>
        <row r="50">
          <cell r="A50" t="str">
            <v>МХБ Колбаса варено-копченая Балыковая ШТ. Ф/О ОХЛ В/У 375г*6 (2,25кг) МИРАТОРГ</v>
          </cell>
          <cell r="C50">
            <v>116</v>
          </cell>
          <cell r="D50">
            <v>58</v>
          </cell>
          <cell r="E50">
            <v>6</v>
          </cell>
        </row>
        <row r="51">
          <cell r="A51" t="str">
            <v>ВАР МОЛОЧНАЯ ПО-ЧЕ НМО ШТ 0.4КГ К2.4  ЧЕРКИЗОВО</v>
          </cell>
          <cell r="C51">
            <v>154</v>
          </cell>
          <cell r="D51">
            <v>36</v>
          </cell>
          <cell r="E51">
            <v>9</v>
          </cell>
        </row>
        <row r="52">
          <cell r="A52" t="str">
            <v>ВАР МОЛОЧНАЯ ПО-Ч НМО 1 КГ К3  ЧЕРКИЗОВО</v>
          </cell>
          <cell r="C52">
            <v>61.329000000000001</v>
          </cell>
          <cell r="D52">
            <v>17.675000000000001</v>
          </cell>
          <cell r="E52">
            <v>1.03</v>
          </cell>
        </row>
        <row r="53">
          <cell r="A53" t="str">
            <v>МХБ Колбаса полукопченая Краковская ШТ. н/о ОХЛ 430*6 (2,58кг) МИРАТОРГ</v>
          </cell>
          <cell r="C53">
            <v>70</v>
          </cell>
          <cell r="D53">
            <v>50</v>
          </cell>
          <cell r="E53">
            <v>6</v>
          </cell>
        </row>
        <row r="54">
          <cell r="A54" t="str">
            <v>У_Фарш куриный "Домашний",зам,в/у0,75кг*8(6кг)  МИРАТОРГ</v>
          </cell>
          <cell r="C54">
            <v>181</v>
          </cell>
          <cell r="D54">
            <v>24</v>
          </cell>
          <cell r="E54">
            <v>12</v>
          </cell>
        </row>
        <row r="55">
          <cell r="A55" t="str">
            <v>КОПЧ БЕКОН НАР ВУ ШТ 0.18КГ К1.8  ЧЕРКИЗОВО</v>
          </cell>
          <cell r="C55">
            <v>125</v>
          </cell>
          <cell r="D55">
            <v>7</v>
          </cell>
          <cell r="E55">
            <v>9</v>
          </cell>
        </row>
        <row r="56">
          <cell r="A56" t="str">
            <v>МХБ Мясной продукт из свинины сырокопченый Бекон ШТ. ОХЛ ВУ 200г*10 (2 кг) МИРАТОРГ</v>
          </cell>
          <cell r="C56">
            <v>107</v>
          </cell>
          <cell r="D56">
            <v>33</v>
          </cell>
        </row>
        <row r="57">
          <cell r="A57" t="str">
            <v>7075 МОЛОЧ.ПРЕМИУМ ПМ сос п/о мгс 1.5*4_О_50с  ОСТАНКИНО</v>
          </cell>
          <cell r="C57">
            <v>75.983000000000004</v>
          </cell>
          <cell r="D57">
            <v>26.245999999999999</v>
          </cell>
          <cell r="E57">
            <v>6.23</v>
          </cell>
        </row>
        <row r="58">
          <cell r="A58" t="str">
            <v>6094 ЮБИЛЕЙНАЯ с/к в/у_UZ</v>
          </cell>
          <cell r="C58">
            <v>29.492000000000001</v>
          </cell>
          <cell r="D58">
            <v>3.887</v>
          </cell>
          <cell r="E58">
            <v>19.391999999999999</v>
          </cell>
        </row>
        <row r="59">
          <cell r="A59" t="str">
            <v>Сервелат Коньячный в/к ВУ ОХЛ 375гр  МИРАТОРГ</v>
          </cell>
          <cell r="C59">
            <v>83</v>
          </cell>
          <cell r="D59">
            <v>45</v>
          </cell>
          <cell r="E59">
            <v>9</v>
          </cell>
        </row>
        <row r="60">
          <cell r="A60" t="str">
            <v>СК БОРОДИНСКАЯ СРЕЗ ФИБ ВУ 0.3КГ ШТ К3.6  ЧЕРКИЗОВО</v>
          </cell>
          <cell r="C60">
            <v>79</v>
          </cell>
          <cell r="D60">
            <v>11</v>
          </cell>
          <cell r="E60">
            <v>2</v>
          </cell>
        </row>
        <row r="61">
          <cell r="A61" t="str">
            <v>1231 Сосиски Сливочные Дугушки Дугушка Весовые П/а Стародворье, вес 1кг</v>
          </cell>
          <cell r="C61">
            <v>52.274000000000001</v>
          </cell>
          <cell r="D61">
            <v>29.434999999999999</v>
          </cell>
          <cell r="E61">
            <v>7.9820000000000002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C62">
            <v>144</v>
          </cell>
          <cell r="D62">
            <v>32</v>
          </cell>
          <cell r="E62">
            <v>57</v>
          </cell>
        </row>
        <row r="63">
          <cell r="A63" t="str">
            <v>Вареные колбасы Докторская ГОСТ Вязанка Фикс.вес 0,4 Вектор Вязанка  ПОКОМ</v>
          </cell>
          <cell r="C63">
            <v>83</v>
          </cell>
          <cell r="D63">
            <v>16</v>
          </cell>
          <cell r="E63">
            <v>1</v>
          </cell>
        </row>
        <row r="64">
          <cell r="A64" t="str">
            <v>СК СЕРВЕЛЕТТИ ПРЕСС СРЕЗ БО ВУ ШТ 0.25КГ  ЧЕРКИЗОВО</v>
          </cell>
          <cell r="C64">
            <v>57</v>
          </cell>
          <cell r="D64">
            <v>13</v>
          </cell>
        </row>
        <row r="65">
          <cell r="A65" t="str">
            <v>6091 АРОМАТНАЯ с/к в/у_UZ</v>
          </cell>
          <cell r="C65">
            <v>22.56</v>
          </cell>
          <cell r="D65">
            <v>7.81</v>
          </cell>
          <cell r="E65">
            <v>1.968</v>
          </cell>
        </row>
        <row r="66">
          <cell r="A66" t="str">
            <v>СОС СЛИВОЧНЫЕ ГОСТ ЦО ЗА ЛОТ ШТ 0.45КГ K1.8 ЧЕРКИЗОВО</v>
          </cell>
          <cell r="C66">
            <v>65</v>
          </cell>
          <cell r="D66">
            <v>-2</v>
          </cell>
        </row>
        <row r="67">
          <cell r="A67" t="str">
            <v>6078 ФИЛЕЙНАЯ Папа может вар п/о_UZ</v>
          </cell>
          <cell r="C67">
            <v>65.194000000000003</v>
          </cell>
          <cell r="D67">
            <v>4.0739999999999998</v>
          </cell>
          <cell r="E67">
            <v>35.729999999999997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87</v>
          </cell>
          <cell r="D68">
            <v>51</v>
          </cell>
          <cell r="E68">
            <v>11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38.695999999999998</v>
          </cell>
          <cell r="D69">
            <v>4.8390000000000004</v>
          </cell>
          <cell r="E69">
            <v>2.6949999999999998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61</v>
          </cell>
          <cell r="D70">
            <v>27</v>
          </cell>
          <cell r="E70">
            <v>4</v>
          </cell>
        </row>
        <row r="71">
          <cell r="A71" t="str">
            <v>1720-Сосиски Вязанка Сливочные ТМ Стародворские колбасы ТС Вязанка амицел в мод газов.среде 0,45кг</v>
          </cell>
          <cell r="C71">
            <v>62</v>
          </cell>
          <cell r="D71">
            <v>36</v>
          </cell>
        </row>
        <row r="72">
          <cell r="A72" t="str">
            <v>СК САЛЯМИНИ ВУ ШТ 0.18 КГ  ЧЕРКИЗОВО</v>
          </cell>
          <cell r="C72">
            <v>87</v>
          </cell>
          <cell r="D72">
            <v>30</v>
          </cell>
          <cell r="E72">
            <v>16</v>
          </cell>
        </row>
        <row r="73">
          <cell r="A73" t="str">
            <v>СК САЛЬЧИЧОН СРЕЗ ФИБ ВУ ШТ 0,3 КГ ЧЕРКИЗОВО (ПРЕМИУМ)</v>
          </cell>
          <cell r="C73">
            <v>45</v>
          </cell>
          <cell r="D73">
            <v>24</v>
          </cell>
          <cell r="E73">
            <v>7</v>
          </cell>
        </row>
        <row r="74">
          <cell r="A74" t="str">
            <v>1204 Копченые колбасы Салями Мясорубская с рубленым шпиком Бордо Весовой фиброуз Стародворье  ПОКОМ</v>
          </cell>
          <cell r="C74">
            <v>36.713000000000001</v>
          </cell>
          <cell r="D74">
            <v>10.85</v>
          </cell>
          <cell r="E74">
            <v>12.32</v>
          </cell>
        </row>
        <row r="75">
          <cell r="A75" t="str">
            <v>6075 МЯСНАЯ Папа может вар п/о_UZ</v>
          </cell>
          <cell r="C75">
            <v>57.451999999999998</v>
          </cell>
          <cell r="D75">
            <v>13.662000000000001</v>
          </cell>
          <cell r="E75">
            <v>1.361</v>
          </cell>
        </row>
        <row r="76">
          <cell r="A76" t="str">
            <v>Вареные колбасы Молокуша Вязанка Вес п/а Вязанка  ПОКОМ</v>
          </cell>
          <cell r="C76">
            <v>36.259</v>
          </cell>
          <cell r="D76">
            <v>2.6589999999999998</v>
          </cell>
          <cell r="E76">
            <v>8.09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41</v>
          </cell>
          <cell r="D77">
            <v>13</v>
          </cell>
        </row>
        <row r="78">
          <cell r="A78" t="str">
            <v>СОС МОЛОЧНЫЕ ПО-Ч ПМО ЗА ЛОТ ШТ 0.45КГ K1.8 ЧЕРКИЗОВО</v>
          </cell>
          <cell r="C78">
            <v>55</v>
          </cell>
        </row>
        <row r="79">
          <cell r="A79" t="str">
            <v>С/к колбасы Баварская Бавария Фикс.вес 0,17 б/о терм/п Стародворье</v>
          </cell>
          <cell r="C79">
            <v>55</v>
          </cell>
          <cell r="D79">
            <v>12</v>
          </cell>
          <cell r="E79">
            <v>20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37</v>
          </cell>
          <cell r="D80">
            <v>13</v>
          </cell>
          <cell r="E80">
            <v>2</v>
          </cell>
        </row>
        <row r="81">
          <cell r="A81" t="str">
            <v>СК БРАУНШВЕЙГСКАЯ ГОСТ БО СРЕЗ ШТ 0,2КГ  ЧЕРКИЗОВО</v>
          </cell>
          <cell r="C81">
            <v>47</v>
          </cell>
          <cell r="D81">
            <v>2</v>
          </cell>
          <cell r="E81">
            <v>7</v>
          </cell>
        </row>
        <row r="82">
          <cell r="A82" t="str">
            <v>ВК БАЛЫКОВАЯ ПО-ЧЕРКИЗ СРЕЗ ШТ0,3 К1,8  ЧЕРКИЗОВО</v>
          </cell>
          <cell r="C82">
            <v>42</v>
          </cell>
          <cell r="D82">
            <v>12</v>
          </cell>
          <cell r="E82">
            <v>1</v>
          </cell>
        </row>
        <row r="83">
          <cell r="A83" t="str">
            <v>СК САЛЬЧИЧОН С РОЗОВЫМ ПЕРЦ. СРЕЗ ШТ 0,3  ЧЕРКИЗОВО</v>
          </cell>
          <cell r="C83">
            <v>31</v>
          </cell>
          <cell r="D83">
            <v>7</v>
          </cell>
          <cell r="E83">
            <v>1</v>
          </cell>
        </row>
        <row r="84">
          <cell r="A84" t="str">
            <v>ВЕТЧ МРАМОРНАЯ ПО-ЧЕРКИЗОВСКИ ШТ 0,4 КГ  ЧЕРКИЗОВО</v>
          </cell>
          <cell r="C84">
            <v>39</v>
          </cell>
          <cell r="D84">
            <v>6</v>
          </cell>
        </row>
        <row r="85">
          <cell r="A85" t="str">
            <v>СОС КОПЧ ПО-Ч ЛОТ ПМО ЗА ШТ 0.4КГ K1.6  ЧЕРКИЗОВО</v>
          </cell>
          <cell r="C85">
            <v>55</v>
          </cell>
          <cell r="D85">
            <v>-2</v>
          </cell>
          <cell r="E85">
            <v>1</v>
          </cell>
        </row>
        <row r="86">
          <cell r="A86" t="str">
            <v>СВ ФУЭТ ЭКСТРА 0.15КГ К0.9  ЧЕРКИЗОВО</v>
          </cell>
          <cell r="C86">
            <v>29</v>
          </cell>
          <cell r="D86">
            <v>5</v>
          </cell>
          <cell r="E86">
            <v>12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50</v>
          </cell>
          <cell r="D87">
            <v>17</v>
          </cell>
          <cell r="E87">
            <v>5</v>
          </cell>
        </row>
        <row r="88">
          <cell r="A88" t="str">
            <v>Наггетсы куриные Классические 300г*12 (3,6кг) Мираторг Россия</v>
          </cell>
          <cell r="C88">
            <v>51</v>
          </cell>
          <cell r="D88">
            <v>3</v>
          </cell>
          <cell r="E88">
            <v>9</v>
          </cell>
        </row>
        <row r="89">
          <cell r="A89" t="str">
            <v>1461 Сосиски «Баварские» Фикс.вес 0,35 П/а ТМ «Стародворье»  ПОКОМ</v>
          </cell>
          <cell r="C89">
            <v>64</v>
          </cell>
          <cell r="D89">
            <v>17</v>
          </cell>
          <cell r="E89">
            <v>13</v>
          </cell>
        </row>
        <row r="90">
          <cell r="A90" t="str">
            <v>0262 Ветчина «Сочинка с сочным окороком» Весовой п/а ТМ «Стародворье»  ПОКОМ</v>
          </cell>
          <cell r="C90">
            <v>20.48</v>
          </cell>
          <cell r="D90">
            <v>-0.55500000000000005</v>
          </cell>
          <cell r="E90">
            <v>12.154999999999999</v>
          </cell>
        </row>
        <row r="91">
          <cell r="A91" t="str">
            <v>МХБ Колбаса сыровяленая Сальчичон ШТ. ф/о ОХЛ 300г*6 (1,8 кг) МИРАТОРГ</v>
          </cell>
          <cell r="C91">
            <v>22</v>
          </cell>
          <cell r="E91">
            <v>2</v>
          </cell>
        </row>
        <row r="92">
          <cell r="A92" t="str">
            <v>2027 Ветчина Нежная п/а ТМ Особый рецепт шт. 0,4кг</v>
          </cell>
          <cell r="C92">
            <v>38</v>
          </cell>
          <cell r="D92">
            <v>20</v>
          </cell>
          <cell r="E92">
            <v>15</v>
          </cell>
        </row>
        <row r="93">
          <cell r="A93" t="str">
            <v>Пельмени Пуговки с говядиной и свининой No Name Весовые Сфера No Name 5 кг  ПОКОМ</v>
          </cell>
          <cell r="C93">
            <v>40</v>
          </cell>
          <cell r="D93">
            <v>10</v>
          </cell>
          <cell r="E93">
            <v>10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43</v>
          </cell>
          <cell r="D94">
            <v>14</v>
          </cell>
        </row>
        <row r="95">
          <cell r="A95" t="str">
            <v>МХБ Ветчина для завтрака ШТ. ОХЛ п/а 400г*6 (2,4кг) МИРАТОРГ</v>
          </cell>
          <cell r="C95">
            <v>23</v>
          </cell>
        </row>
        <row r="96">
          <cell r="A96" t="str">
            <v>0232 С/к колбасы Княжеская Бордо Весовые б/о терм/п Стародворье</v>
          </cell>
          <cell r="C96">
            <v>4.915</v>
          </cell>
          <cell r="D96">
            <v>1.125</v>
          </cell>
          <cell r="E96">
            <v>3.7949999999999999</v>
          </cell>
        </row>
        <row r="97">
          <cell r="A97" t="str">
            <v>1201 В/к колбасы Сервелат Мясорубский с мелкорубленным окороком Бордо Весовой фиброуз Стародворье  П</v>
          </cell>
          <cell r="C97">
            <v>14.420999999999999</v>
          </cell>
          <cell r="D97">
            <v>-0.73</v>
          </cell>
        </row>
        <row r="98">
          <cell r="A98" t="str">
            <v>СОС ВЕНСКИЕ БО ЗА ПАК 1.25КГ K5 ЧЕРКИЗОВО</v>
          </cell>
          <cell r="C98">
            <v>10.923999999999999</v>
          </cell>
        </row>
        <row r="99">
          <cell r="A99" t="str">
            <v>1224 В/к колбасы «Сочинка по-европейски с сочной грудинкой» Весовой фиброуз ТМ «Стародворье»  ПОКОМ</v>
          </cell>
          <cell r="C99">
            <v>14.823</v>
          </cell>
          <cell r="D99">
            <v>1.3839999999999999</v>
          </cell>
          <cell r="E99">
            <v>8.952</v>
          </cell>
        </row>
        <row r="100">
          <cell r="A100" t="str">
            <v>СК ОНЕЖСКАЯ СРЕЗ ФИБ ВУ ШТ 0.3КГ K1.8 ЧЕРКИЗОВО</v>
          </cell>
          <cell r="C100">
            <v>14</v>
          </cell>
          <cell r="D100">
            <v>3</v>
          </cell>
        </row>
        <row r="101">
          <cell r="A101" t="str">
            <v>МХБ Колбаса вареная Молочная ШТ. п/а ОХЛ 470*6 (2,82 кг) МИРАТОРГ</v>
          </cell>
          <cell r="C101">
            <v>17</v>
          </cell>
          <cell r="D101">
            <v>13</v>
          </cell>
          <cell r="E101">
            <v>2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21</v>
          </cell>
          <cell r="D102">
            <v>7</v>
          </cell>
        </row>
        <row r="103">
          <cell r="A103" t="str">
            <v>1851-Колбаса Филедворская по-стародворски ТМ Стародворье в оболочке полиамид 0,4 кг.  ПОКОМ</v>
          </cell>
          <cell r="C103">
            <v>30</v>
          </cell>
          <cell r="D103">
            <v>9</v>
          </cell>
        </row>
        <row r="104">
          <cell r="A104" t="str">
            <v>Палочки рыбные из фарша тресковых пород 270г*12 (3,24кг) ООО "Мираторг Запад" РОССИЯ  МИРАТОРГ</v>
          </cell>
          <cell r="C104">
            <v>28</v>
          </cell>
          <cell r="D104">
            <v>4</v>
          </cell>
        </row>
        <row r="105">
          <cell r="A105" t="str">
            <v>Стейк из мраморной говядины б/к с/м TF ~1кг BLACK ANGUS Мираторг (Брянск) Россия  МИРАТОРГ</v>
          </cell>
          <cell r="C105">
            <v>3</v>
          </cell>
          <cell r="E105">
            <v>1</v>
          </cell>
        </row>
        <row r="106">
          <cell r="A106" t="str">
            <v>1372-Сосиски Сочинки с сочным окороком Бордо Фикс.вес 0,4 П/а мгс Стародворье</v>
          </cell>
          <cell r="C106">
            <v>18</v>
          </cell>
          <cell r="D106">
            <v>-1</v>
          </cell>
        </row>
        <row r="107">
          <cell r="A107" t="str">
            <v>Пельмени «Сочные» ГВ зам пакет 700г*8  МИРАТОРГ</v>
          </cell>
          <cell r="C107">
            <v>15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</row>
        <row r="109">
          <cell r="A109" t="str">
            <v>У_ВАР КЛАССИЧЕСКАЯ ПО-Ч ЦО ЗА 1.6КГ K3.2 ЧЕРКИЗОВО</v>
          </cell>
          <cell r="C109">
            <v>4.8460000000000001</v>
          </cell>
        </row>
        <row r="110">
          <cell r="A110" t="str">
            <v>1371-Сосиски Сочинки с сочной грудинкой Бордо Фикс.вес 0,4 П/а мгс Стародворье</v>
          </cell>
          <cell r="C110">
            <v>14</v>
          </cell>
        </row>
        <row r="111">
          <cell r="A111" t="str">
            <v>У_СК САЛЬЧИЧОН НАРЕЗ ФИБ ЗА ШТ 0.1КГ К1.2  ЧЕРКИЗОВО</v>
          </cell>
          <cell r="C111">
            <v>11</v>
          </cell>
        </row>
        <row r="112">
          <cell r="A112" t="str">
            <v>Бургер Класс из мр гов зам ШТ 1,05кг TF *6  МИРАТОРГ</v>
          </cell>
          <cell r="C112">
            <v>2</v>
          </cell>
        </row>
        <row r="113">
          <cell r="A113" t="str">
            <v>Фарш говяжий зам 0,4кг ШТ  TF  МИРАТОРГ</v>
          </cell>
          <cell r="C113">
            <v>5</v>
          </cell>
        </row>
        <row r="114">
          <cell r="A114" t="str">
            <v>МХБ Колбаса с/к "Куршская" ВУ ОХЛ 280г*8 (2,24 кг)  МИРАТОРГ</v>
          </cell>
          <cell r="C114">
            <v>3</v>
          </cell>
          <cell r="D114">
            <v>2</v>
          </cell>
        </row>
        <row r="115">
          <cell r="A115" t="str">
            <v>Стейк Стриплойн Choice с/м TF 200г*60(12 кг) Black Angus  МИРАТОРГ</v>
          </cell>
          <cell r="C115">
            <v>2</v>
          </cell>
        </row>
        <row r="116">
          <cell r="A116" t="str">
            <v>Карибская смесь с/м 400г*10 (4кг) Мираторг Россия</v>
          </cell>
          <cell r="C116">
            <v>5</v>
          </cell>
          <cell r="E116">
            <v>2</v>
          </cell>
        </row>
        <row r="117">
          <cell r="A117" t="str">
            <v>Шампиньоны рез. 400*20 зам  МИРАТОРГ</v>
          </cell>
          <cell r="C117">
            <v>3</v>
          </cell>
          <cell r="E117">
            <v>3</v>
          </cell>
        </row>
        <row r="118">
          <cell r="A118" t="str">
            <v>Итальянская смесь с/м 400г*10 (4кг) Vитамин  МИРАТОРГ</v>
          </cell>
          <cell r="C118">
            <v>2</v>
          </cell>
        </row>
        <row r="119">
          <cell r="A119" t="str">
            <v>Сотэ с прованскими травами 400г зам  МИРАТОРГ</v>
          </cell>
          <cell r="C119">
            <v>2</v>
          </cell>
          <cell r="E119">
            <v>2</v>
          </cell>
        </row>
        <row r="120">
          <cell r="A120" t="str">
            <v>Лечо по-венгерски 0,4кг ОФ зам кор  МИРАТОРГ</v>
          </cell>
          <cell r="C120">
            <v>2</v>
          </cell>
          <cell r="E120">
            <v>2</v>
          </cell>
        </row>
        <row r="121">
          <cell r="A121" t="str">
            <v>У_СК САЛЬЧИЧОН С РОЗОВЫМ ПЕРЦЕМ НАР ШТ 85Г  ЧЕРКИЗОВО</v>
          </cell>
          <cell r="C121">
            <v>2</v>
          </cell>
        </row>
        <row r="122">
          <cell r="A122" t="str">
            <v>Сырники классические ЗАМ 280гр*4 (1,12кг) Мираторг Трио Россия</v>
          </cell>
          <cell r="C122">
            <v>1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1</v>
          </cell>
        </row>
        <row r="124">
          <cell r="A124" t="str">
            <v>Сырники с клубн.нач. 280гр ЗАМ  МИРАТОРГ</v>
          </cell>
          <cell r="C124">
            <v>1</v>
          </cell>
        </row>
        <row r="125">
          <cell r="A125" t="str">
            <v>БОНУС_2074-Сосиски Молочные для завтрака Особый рецепт</v>
          </cell>
          <cell r="C125">
            <v>102.593</v>
          </cell>
          <cell r="D125">
            <v>22.626999999999999</v>
          </cell>
          <cell r="E125">
            <v>15.673</v>
          </cell>
        </row>
        <row r="126">
          <cell r="A126" t="str">
            <v>БОНУС_2205-Сосиски Молочные для завтрака ТМ Особый рецепт 0,4кг</v>
          </cell>
          <cell r="C126">
            <v>58</v>
          </cell>
          <cell r="D126">
            <v>9</v>
          </cell>
          <cell r="E126">
            <v>7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55.145000000000003</v>
          </cell>
          <cell r="D127">
            <v>12.725</v>
          </cell>
          <cell r="E127">
            <v>8.4939999999999998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51.369</v>
          </cell>
          <cell r="D128">
            <v>12.18</v>
          </cell>
          <cell r="E128">
            <v>19.565999999999999</v>
          </cell>
        </row>
        <row r="129">
          <cell r="A129" t="str">
            <v>БОНУС_1120 В/к колбасы Сервелат Запеченный Дугушка Вес Вектор Стародворье, вес 1кг</v>
          </cell>
          <cell r="C129">
            <v>47.435000000000002</v>
          </cell>
          <cell r="D129">
            <v>3.5150000000000001</v>
          </cell>
          <cell r="E129">
            <v>13.198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41</v>
          </cell>
          <cell r="D130">
            <v>11</v>
          </cell>
          <cell r="E130">
            <v>14</v>
          </cell>
        </row>
        <row r="131">
          <cell r="A131" t="str">
            <v>БОНУС_0178 Ветчины Нежная Особая Особая Весовые П/а Особый рецепт большой батон  ПОКОМ</v>
          </cell>
          <cell r="C131">
            <v>37.652999999999999</v>
          </cell>
          <cell r="D131">
            <v>12.592000000000001</v>
          </cell>
          <cell r="E131">
            <v>5.0259999999999998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33.613999999999997</v>
          </cell>
          <cell r="D132">
            <v>6.42</v>
          </cell>
          <cell r="E132">
            <v>8</v>
          </cell>
        </row>
        <row r="133">
          <cell r="A133" t="str">
            <v>БОНУС_2472 Сардельки Левантские Особая Без свинины Весовые NDX мгс Особый рецепт, вес 1кг</v>
          </cell>
          <cell r="C133">
            <v>33.113999999999997</v>
          </cell>
          <cell r="D133">
            <v>10.250999999999999</v>
          </cell>
          <cell r="E133">
            <v>11.384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29</v>
          </cell>
          <cell r="D134">
            <v>8</v>
          </cell>
          <cell r="E134">
            <v>11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24.896000000000001</v>
          </cell>
          <cell r="D135">
            <v>9.9990000000000006</v>
          </cell>
        </row>
        <row r="136">
          <cell r="A136" t="str">
            <v>БОНУС_1523-Сосиски Вязанка Молочные ТМ Стародворские колбасы</v>
          </cell>
          <cell r="C136">
            <v>24.869</v>
          </cell>
          <cell r="D136">
            <v>5.5209999999999999</v>
          </cell>
        </row>
        <row r="137">
          <cell r="A137" t="str">
            <v>БОНУС_1869-Колбаса Молочная ТМ Особый рецепт в оболочке полиамид большой батон.  ПОКОМ</v>
          </cell>
          <cell r="C137">
            <v>22.038</v>
          </cell>
          <cell r="D137">
            <v>9.61</v>
          </cell>
        </row>
        <row r="138">
          <cell r="A138" t="str">
            <v>БОНУС_Вареные колбасы «Филейская» Фикс.вес 0,45 Вектор ТМ «Вязанка»  ПОКОМ</v>
          </cell>
          <cell r="C138">
            <v>21</v>
          </cell>
          <cell r="D138">
            <v>3</v>
          </cell>
          <cell r="E138">
            <v>4</v>
          </cell>
        </row>
        <row r="139">
          <cell r="A139" t="str">
            <v>БОНУС_1370-Сосиски Сочинки Бордо Весовой п/а Стародворье</v>
          </cell>
          <cell r="C139">
            <v>20.812000000000001</v>
          </cell>
          <cell r="D139">
            <v>1.4970000000000001</v>
          </cell>
          <cell r="E139">
            <v>3.008</v>
          </cell>
        </row>
        <row r="140">
          <cell r="A140" t="str">
            <v>БОНУС_С/к колбасы Швейцарская Бордо Фикс.вес 0,17 Фиброуз терм/п Стародворье</v>
          </cell>
          <cell r="C140">
            <v>13</v>
          </cell>
          <cell r="D140">
            <v>4</v>
          </cell>
          <cell r="E140">
            <v>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12.098000000000001</v>
          </cell>
          <cell r="D141">
            <v>1.339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9.4009999999999998</v>
          </cell>
          <cell r="D142">
            <v>1.45</v>
          </cell>
          <cell r="E142">
            <v>2.1850000000000001</v>
          </cell>
        </row>
        <row r="143">
          <cell r="A143" t="str">
            <v>БОНУС_1371-Сосиски Сочинки с сочной грудинкой Бордо Фикс.вес 0,4 П/а мгс Стародворье</v>
          </cell>
          <cell r="C143">
            <v>5</v>
          </cell>
        </row>
        <row r="144">
          <cell r="A144" t="str">
            <v>БОНУС_1314-Сосиски Молокуши миникушай Вязанка Ф/в 0,45 амилюкс мгс Вязанка</v>
          </cell>
          <cell r="C144">
            <v>3</v>
          </cell>
        </row>
        <row r="145">
          <cell r="A145" t="str">
            <v>БОНУС_0232 С/к колбасы Княжеская Бордо Весовые б/о терм/п Стародворье</v>
          </cell>
          <cell r="C145">
            <v>0.755</v>
          </cell>
          <cell r="E145">
            <v>0.755</v>
          </cell>
        </row>
        <row r="146">
          <cell r="A146" t="str">
            <v>1444 Сосиски «Сочные без свинины» ф/в 0,4 кг ТМ «Особый рецепт»  ПОКОМ</v>
          </cell>
          <cell r="C146">
            <v>-1</v>
          </cell>
        </row>
        <row r="147">
          <cell r="A147" t="str">
            <v>Пельмени Отборные из говядины Медвежье ушко 0,9 Псевдозащип Стародворье  ПОКОМ</v>
          </cell>
          <cell r="C147">
            <v>-1</v>
          </cell>
          <cell r="D147">
            <v>-1</v>
          </cell>
        </row>
        <row r="148">
          <cell r="A148" t="str">
            <v>Чебупицца курочка По-итальянски Чебупицца Фикс.вес 0,25 Лоток Горячая штучка  ПОКОМ</v>
          </cell>
          <cell r="C148">
            <v>-2</v>
          </cell>
          <cell r="D148">
            <v>-2</v>
          </cell>
        </row>
        <row r="149">
          <cell r="A149" t="str">
            <v>СК САЛЬЧИЧОН НАРЕЗ ФИБ ЗА ШТ 0.1КГ К1.2  ЧЕРКИЗОВО</v>
          </cell>
          <cell r="C149">
            <v>-2</v>
          </cell>
          <cell r="D149">
            <v>-2</v>
          </cell>
        </row>
        <row r="150">
          <cell r="A150" t="str">
            <v>6071 ЭКСТРА Папа может вар п/о_UZ</v>
          </cell>
          <cell r="C150">
            <v>-1.3540000000000001</v>
          </cell>
          <cell r="D150">
            <v>-1.3540000000000001</v>
          </cell>
        </row>
        <row r="151">
          <cell r="A151" t="str">
            <v>СК САЛЬЧИЧОН С РОЗОВЫМ ПЕРЦЕМ НАР ШТ 85Г  ЧЕРКИЗОВО</v>
          </cell>
          <cell r="C151">
            <v>-4</v>
          </cell>
        </row>
        <row r="152">
          <cell r="A152" t="str">
            <v>Чебупели Курочка гриль Базовый ассортимент Фикс.вес 0,3 Пакет Горячая штучка  ПОКОМ</v>
          </cell>
          <cell r="C152">
            <v>-6</v>
          </cell>
          <cell r="D152">
            <v>-6</v>
          </cell>
        </row>
        <row r="153">
          <cell r="A153" t="str">
            <v>Чебупай спелая вишня Чебупай Фикс.вес 0,2 Лоток Горячая штучка  ПОКОМ</v>
          </cell>
          <cell r="C153">
            <v>-8</v>
          </cell>
          <cell r="D153">
            <v>-1</v>
          </cell>
        </row>
        <row r="154">
          <cell r="A154" t="str">
            <v>У_ВАР АРОМАТНАЯ ПО-Ч ЦО ЗА 1.6КГ K3.2 ЧЕРКИЗОВО</v>
          </cell>
          <cell r="C154">
            <v>-3.5990000000000002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-5.274</v>
          </cell>
          <cell r="D155">
            <v>-1.46</v>
          </cell>
        </row>
        <row r="156">
          <cell r="A156" t="str">
            <v>КОПЧ ГРУДИНКА ПО-ЧЕРК ВУ ШТ 0.3КГ К1.8  ЧЕРКИЗОВО</v>
          </cell>
          <cell r="C156">
            <v>-6</v>
          </cell>
        </row>
        <row r="157">
          <cell r="A157" t="str">
            <v>1728-Сосиски сливочные по-стародворски в оболочке</v>
          </cell>
          <cell r="C157">
            <v>-4.9740000000000002</v>
          </cell>
          <cell r="D157">
            <v>-4.9740000000000002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-34</v>
          </cell>
          <cell r="D158">
            <v>-22</v>
          </cell>
        </row>
        <row r="159">
          <cell r="A159" t="str">
            <v>ВАР КЛАССИЧЕСКАЯ ПО-Ч ЦО ЗА 1.6КГ K3.2 ЧЕРКИЗОВО</v>
          </cell>
          <cell r="C159">
            <v>-9.7159999999999993</v>
          </cell>
        </row>
        <row r="160">
          <cell r="A160" t="str">
            <v>ВАР АРОМАТНАЯ ПО-Ч ЦО ЗА 1.6КГ K3.2 ЧЕРКИЗОВО</v>
          </cell>
          <cell r="C160">
            <v>-14.73</v>
          </cell>
        </row>
        <row r="161">
          <cell r="A161" t="str">
            <v>Итого</v>
          </cell>
          <cell r="C161">
            <v>11735.671</v>
          </cell>
          <cell r="D161">
            <v>3416.424</v>
          </cell>
          <cell r="E161">
            <v>1590.9870000000001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в бланк завода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за ед.</v>
          </cell>
          <cell r="AI3" t="str">
            <v>вес кор</v>
          </cell>
        </row>
        <row r="4">
          <cell r="N4" t="str">
            <v>08,06,</v>
          </cell>
          <cell r="O4" t="str">
            <v>10,06,</v>
          </cell>
          <cell r="P4" t="str">
            <v>23,06,</v>
          </cell>
          <cell r="V4" t="str">
            <v>29,05,</v>
          </cell>
          <cell r="W4" t="str">
            <v>22,05,</v>
          </cell>
          <cell r="X4" t="str">
            <v>15,05,</v>
          </cell>
          <cell r="Y4" t="str">
            <v>13-16мая</v>
          </cell>
          <cell r="Z4" t="str">
            <v>8-16 мая</v>
          </cell>
          <cell r="AA4" t="str">
            <v>02,05,</v>
          </cell>
          <cell r="AB4" t="str">
            <v>29,04,</v>
          </cell>
          <cell r="AC4" t="str">
            <v>15,04,</v>
          </cell>
          <cell r="AD4" t="str">
            <v>10,04,</v>
          </cell>
          <cell r="AE4" t="str">
            <v>03,04,</v>
          </cell>
        </row>
        <row r="5">
          <cell r="J5">
            <v>0</v>
          </cell>
          <cell r="K5">
            <v>2074.384</v>
          </cell>
          <cell r="L5">
            <v>0</v>
          </cell>
          <cell r="M5">
            <v>0</v>
          </cell>
          <cell r="N5">
            <v>3290</v>
          </cell>
          <cell r="O5">
            <v>414.87679999999995</v>
          </cell>
          <cell r="P5">
            <v>2180</v>
          </cell>
          <cell r="Q5">
            <v>2076</v>
          </cell>
          <cell r="R5">
            <v>1264.27</v>
          </cell>
          <cell r="V5">
            <v>244.75719999999998</v>
          </cell>
          <cell r="W5">
            <v>710.28319999999985</v>
          </cell>
          <cell r="X5">
            <v>327.75700000000001</v>
          </cell>
          <cell r="Y5">
            <v>397.5</v>
          </cell>
          <cell r="Z5">
            <v>694.39900000000011</v>
          </cell>
          <cell r="AA5">
            <v>285.21300000000002</v>
          </cell>
          <cell r="AB5">
            <v>547.197</v>
          </cell>
          <cell r="AC5">
            <v>425.3146000000001</v>
          </cell>
          <cell r="AD5">
            <v>258.29680000000002</v>
          </cell>
          <cell r="AE5">
            <v>592.58240000000001</v>
          </cell>
          <cell r="AG5">
            <v>1055.5</v>
          </cell>
        </row>
        <row r="6">
          <cell r="I6">
            <v>1030112235</v>
          </cell>
          <cell r="K6">
            <v>62.045000000000002</v>
          </cell>
          <cell r="O6">
            <v>12.409000000000001</v>
          </cell>
          <cell r="P6">
            <v>120</v>
          </cell>
          <cell r="Q6">
            <v>76</v>
          </cell>
          <cell r="R6">
            <v>99.272000000000006</v>
          </cell>
          <cell r="T6">
            <v>9.6704005157546931</v>
          </cell>
          <cell r="U6">
            <v>0</v>
          </cell>
          <cell r="V6">
            <v>0</v>
          </cell>
          <cell r="W6">
            <v>9.1620000000000008</v>
          </cell>
          <cell r="X6">
            <v>0</v>
          </cell>
          <cell r="Y6">
            <v>0</v>
          </cell>
          <cell r="Z6">
            <v>11.885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03,06,25 в уценку 119кг</v>
          </cell>
          <cell r="AG6">
            <v>120</v>
          </cell>
          <cell r="AH6">
            <v>1.6</v>
          </cell>
          <cell r="AI6">
            <v>3.2</v>
          </cell>
        </row>
        <row r="7">
          <cell r="I7">
            <v>1030112635</v>
          </cell>
          <cell r="K7">
            <v>63.298999999999999</v>
          </cell>
          <cell r="N7">
            <v>20</v>
          </cell>
          <cell r="O7">
            <v>12.659800000000001</v>
          </cell>
          <cell r="P7">
            <v>130</v>
          </cell>
          <cell r="Q7">
            <v>82</v>
          </cell>
          <cell r="R7">
            <v>106.59800000000001</v>
          </cell>
          <cell r="S7" t="str">
            <v>тф</v>
          </cell>
          <cell r="T7">
            <v>11.848528412771133</v>
          </cell>
          <cell r="U7">
            <v>1.5798037883694844</v>
          </cell>
          <cell r="V7">
            <v>-0.17560000000000001</v>
          </cell>
          <cell r="W7">
            <v>14.7384</v>
          </cell>
          <cell r="X7">
            <v>-0.64640000000000009</v>
          </cell>
          <cell r="Z7">
            <v>11.622833333333331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03,06,25 в уценку 75кг</v>
          </cell>
          <cell r="AG7">
            <v>130</v>
          </cell>
          <cell r="AH7">
            <v>1.6</v>
          </cell>
          <cell r="AI7">
            <v>3.2</v>
          </cell>
        </row>
        <row r="8">
          <cell r="I8">
            <v>1030115552</v>
          </cell>
          <cell r="K8">
            <v>76.242999999999995</v>
          </cell>
          <cell r="N8">
            <v>250</v>
          </cell>
          <cell r="O8">
            <v>15.2486</v>
          </cell>
          <cell r="P8">
            <v>150</v>
          </cell>
          <cell r="Q8">
            <v>150</v>
          </cell>
          <cell r="T8">
            <v>37.38166126726388</v>
          </cell>
          <cell r="U8">
            <v>27.544692627519908</v>
          </cell>
          <cell r="V8">
            <v>3.1114000000000002</v>
          </cell>
          <cell r="W8">
            <v>27.975999999999999</v>
          </cell>
          <cell r="X8">
            <v>1.8033999999999999</v>
          </cell>
          <cell r="Y8">
            <v>0</v>
          </cell>
          <cell r="Z8">
            <v>11.21966666666667</v>
          </cell>
          <cell r="AA8">
            <v>18.213000000000001</v>
          </cell>
          <cell r="AB8">
            <v>23.797000000000001</v>
          </cell>
          <cell r="AC8">
            <v>13.714600000000001</v>
          </cell>
          <cell r="AD8">
            <v>17.296800000000001</v>
          </cell>
          <cell r="AE8">
            <v>21.5824</v>
          </cell>
          <cell r="AF8" t="str">
            <v>нужно увеличить продажи!!!</v>
          </cell>
          <cell r="AG8">
            <v>150</v>
          </cell>
          <cell r="AH8">
            <v>1</v>
          </cell>
          <cell r="AI8">
            <v>3</v>
          </cell>
        </row>
        <row r="9">
          <cell r="I9">
            <v>1030115404</v>
          </cell>
          <cell r="K9">
            <v>171</v>
          </cell>
          <cell r="N9">
            <v>250</v>
          </cell>
          <cell r="O9">
            <v>34.200000000000003</v>
          </cell>
          <cell r="P9">
            <v>120</v>
          </cell>
          <cell r="Q9">
            <v>120</v>
          </cell>
          <cell r="T9">
            <v>33.508771929824562</v>
          </cell>
          <cell r="U9">
            <v>29.999999999999996</v>
          </cell>
          <cell r="V9">
            <v>32.799999999999997</v>
          </cell>
          <cell r="W9">
            <v>91.2</v>
          </cell>
          <cell r="X9">
            <v>48.4</v>
          </cell>
          <cell r="Y9">
            <v>68.5</v>
          </cell>
          <cell r="Z9">
            <v>99.166666666666671</v>
          </cell>
          <cell r="AA9">
            <v>33</v>
          </cell>
          <cell r="AB9">
            <v>59.2</v>
          </cell>
          <cell r="AC9">
            <v>46</v>
          </cell>
          <cell r="AD9">
            <v>31.2</v>
          </cell>
          <cell r="AE9">
            <v>47.8</v>
          </cell>
          <cell r="AF9" t="str">
            <v>нужно увеличить продажи!!!</v>
          </cell>
          <cell r="AG9">
            <v>48</v>
          </cell>
          <cell r="AH9">
            <v>0.4</v>
          </cell>
          <cell r="AI9">
            <v>2.4</v>
          </cell>
        </row>
        <row r="10">
          <cell r="I10">
            <v>1030804004</v>
          </cell>
          <cell r="K10">
            <v>45</v>
          </cell>
          <cell r="N10">
            <v>160</v>
          </cell>
          <cell r="O10">
            <v>9</v>
          </cell>
          <cell r="Q10">
            <v>0</v>
          </cell>
          <cell r="T10">
            <v>59.444444444444443</v>
          </cell>
          <cell r="U10">
            <v>59.444444444444443</v>
          </cell>
          <cell r="V10">
            <v>19.8</v>
          </cell>
          <cell r="W10">
            <v>31.2</v>
          </cell>
          <cell r="X10">
            <v>22.2</v>
          </cell>
          <cell r="Y10">
            <v>32.25</v>
          </cell>
          <cell r="Z10">
            <v>40.166666666666657</v>
          </cell>
          <cell r="AA10">
            <v>9</v>
          </cell>
          <cell r="AB10">
            <v>33.6</v>
          </cell>
          <cell r="AC10">
            <v>19.399999999999999</v>
          </cell>
          <cell r="AD10">
            <v>5.8</v>
          </cell>
          <cell r="AE10">
            <v>19</v>
          </cell>
          <cell r="AF10" t="str">
            <v>нужно увеличить продажи!!!</v>
          </cell>
          <cell r="AG10">
            <v>0</v>
          </cell>
          <cell r="AH10">
            <v>0.4</v>
          </cell>
          <cell r="AI10">
            <v>2.4</v>
          </cell>
        </row>
        <row r="11">
          <cell r="I11">
            <v>1030419235</v>
          </cell>
          <cell r="K11">
            <v>49</v>
          </cell>
          <cell r="N11">
            <v>140</v>
          </cell>
          <cell r="O11">
            <v>9.8000000000000007</v>
          </cell>
          <cell r="Q11">
            <v>0</v>
          </cell>
          <cell r="T11">
            <v>44.591836734693871</v>
          </cell>
          <cell r="U11">
            <v>44.591836734693871</v>
          </cell>
          <cell r="V11">
            <v>6.2</v>
          </cell>
          <cell r="W11">
            <v>31</v>
          </cell>
          <cell r="X11">
            <v>-0.4</v>
          </cell>
          <cell r="Y11">
            <v>0</v>
          </cell>
          <cell r="Z11">
            <v>0</v>
          </cell>
          <cell r="AA11">
            <v>10.6</v>
          </cell>
          <cell r="AB11">
            <v>39.6</v>
          </cell>
          <cell r="AC11">
            <v>6</v>
          </cell>
          <cell r="AD11">
            <v>17.399999999999999</v>
          </cell>
          <cell r="AE11">
            <v>26.2</v>
          </cell>
          <cell r="AF11" t="str">
            <v>нужно увеличить продажи!!!</v>
          </cell>
          <cell r="AG11">
            <v>0</v>
          </cell>
          <cell r="AH11">
            <v>0.3</v>
          </cell>
          <cell r="AI11">
            <v>1.8</v>
          </cell>
        </row>
        <row r="12">
          <cell r="I12">
            <v>1030412236</v>
          </cell>
          <cell r="K12">
            <v>107</v>
          </cell>
          <cell r="N12">
            <v>140</v>
          </cell>
          <cell r="O12">
            <v>21.4</v>
          </cell>
          <cell r="Q12">
            <v>0</v>
          </cell>
          <cell r="R12">
            <v>173.2</v>
          </cell>
          <cell r="T12">
            <v>14.906542056074768</v>
          </cell>
          <cell r="U12">
            <v>14.906542056074768</v>
          </cell>
          <cell r="V12">
            <v>18.8</v>
          </cell>
          <cell r="W12">
            <v>39.799999999999997</v>
          </cell>
          <cell r="X12">
            <v>-0.2</v>
          </cell>
          <cell r="Y12">
            <v>0</v>
          </cell>
          <cell r="Z12">
            <v>15.66666666666667</v>
          </cell>
          <cell r="AA12">
            <v>2.2000000000000002</v>
          </cell>
          <cell r="AB12">
            <v>28.2</v>
          </cell>
          <cell r="AC12">
            <v>13.6</v>
          </cell>
          <cell r="AD12">
            <v>14.8</v>
          </cell>
          <cell r="AE12">
            <v>22.6</v>
          </cell>
          <cell r="AG12">
            <v>0</v>
          </cell>
          <cell r="AH12">
            <v>0.5</v>
          </cell>
          <cell r="AI12">
            <v>2</v>
          </cell>
        </row>
        <row r="13">
          <cell r="I13">
            <v>1030712385</v>
          </cell>
          <cell r="K13">
            <v>187</v>
          </cell>
          <cell r="N13">
            <v>450</v>
          </cell>
          <cell r="O13">
            <v>37.4</v>
          </cell>
          <cell r="P13">
            <v>400</v>
          </cell>
          <cell r="Q13">
            <v>400</v>
          </cell>
          <cell r="R13">
            <v>93</v>
          </cell>
          <cell r="T13">
            <v>33.208556149732622</v>
          </cell>
          <cell r="U13">
            <v>22.513368983957221</v>
          </cell>
          <cell r="V13">
            <v>31</v>
          </cell>
          <cell r="W13">
            <v>90.6</v>
          </cell>
          <cell r="X13">
            <v>43.2</v>
          </cell>
          <cell r="Y13">
            <v>50.75</v>
          </cell>
          <cell r="Z13">
            <v>80.166666666666671</v>
          </cell>
          <cell r="AA13">
            <v>11.6</v>
          </cell>
          <cell r="AB13">
            <v>72.2</v>
          </cell>
          <cell r="AC13">
            <v>57.2</v>
          </cell>
          <cell r="AD13">
            <v>20.6</v>
          </cell>
          <cell r="AE13">
            <v>47.6</v>
          </cell>
          <cell r="AF13" t="str">
            <v>нужно увеличить продажи</v>
          </cell>
          <cell r="AG13">
            <v>72</v>
          </cell>
          <cell r="AH13">
            <v>0.18</v>
          </cell>
          <cell r="AI13">
            <v>1.8</v>
          </cell>
        </row>
        <row r="14">
          <cell r="I14">
            <v>1030709904</v>
          </cell>
          <cell r="K14">
            <v>-18</v>
          </cell>
          <cell r="O14">
            <v>-3.6</v>
          </cell>
          <cell r="Q14">
            <v>0</v>
          </cell>
          <cell r="T14">
            <v>0</v>
          </cell>
          <cell r="U14">
            <v>0</v>
          </cell>
          <cell r="V14">
            <v>6.8</v>
          </cell>
          <cell r="W14">
            <v>11.6</v>
          </cell>
          <cell r="X14">
            <v>0.6</v>
          </cell>
          <cell r="Y14">
            <v>4.5</v>
          </cell>
          <cell r="Z14">
            <v>4.5</v>
          </cell>
          <cell r="AA14">
            <v>5.2</v>
          </cell>
          <cell r="AB14">
            <v>8.6</v>
          </cell>
          <cell r="AC14">
            <v>3</v>
          </cell>
          <cell r="AD14">
            <v>6.4</v>
          </cell>
          <cell r="AE14">
            <v>26.4</v>
          </cell>
          <cell r="AF14" t="str">
            <v>22,05,25 в уценку 234шт.</v>
          </cell>
          <cell r="AG14">
            <v>0</v>
          </cell>
          <cell r="AH14">
            <v>0.3</v>
          </cell>
          <cell r="AI14">
            <v>1.8</v>
          </cell>
        </row>
        <row r="15">
          <cell r="I15">
            <v>1030633904</v>
          </cell>
          <cell r="K15">
            <v>55</v>
          </cell>
          <cell r="O15">
            <v>11</v>
          </cell>
          <cell r="Q15">
            <v>0</v>
          </cell>
          <cell r="R15">
            <v>91</v>
          </cell>
          <cell r="T15">
            <v>16.727272727272727</v>
          </cell>
          <cell r="U15">
            <v>16.727272727272727</v>
          </cell>
          <cell r="V15">
            <v>1.8</v>
          </cell>
          <cell r="W15">
            <v>22.8</v>
          </cell>
          <cell r="X15">
            <v>11</v>
          </cell>
          <cell r="Y15">
            <v>14.75</v>
          </cell>
          <cell r="Z15">
            <v>14.66666666666667</v>
          </cell>
          <cell r="AA15">
            <v>15.4</v>
          </cell>
          <cell r="AB15">
            <v>20.6</v>
          </cell>
          <cell r="AC15">
            <v>23.6</v>
          </cell>
          <cell r="AD15">
            <v>4</v>
          </cell>
          <cell r="AE15">
            <v>39.6</v>
          </cell>
          <cell r="AF15" t="str">
            <v>нужно увеличить продажи</v>
          </cell>
          <cell r="AG15">
            <v>0</v>
          </cell>
          <cell r="AH15">
            <v>0.15</v>
          </cell>
          <cell r="AI15">
            <v>0.9</v>
          </cell>
        </row>
        <row r="16">
          <cell r="I16">
            <v>1030686740</v>
          </cell>
          <cell r="K16">
            <v>170</v>
          </cell>
          <cell r="N16">
            <v>450</v>
          </cell>
          <cell r="O16">
            <v>34</v>
          </cell>
          <cell r="Q16">
            <v>0</v>
          </cell>
          <cell r="T16">
            <v>34.382352941176471</v>
          </cell>
          <cell r="U16">
            <v>34.382352941176471</v>
          </cell>
          <cell r="V16">
            <v>25.6</v>
          </cell>
          <cell r="W16">
            <v>62.6</v>
          </cell>
          <cell r="X16">
            <v>44.4</v>
          </cell>
          <cell r="Y16">
            <v>58.5</v>
          </cell>
          <cell r="Z16">
            <v>61.833333333333343</v>
          </cell>
          <cell r="AA16">
            <v>43</v>
          </cell>
          <cell r="AB16">
            <v>49.6</v>
          </cell>
          <cell r="AC16">
            <v>52.2</v>
          </cell>
          <cell r="AD16">
            <v>41.2</v>
          </cell>
          <cell r="AE16">
            <v>60</v>
          </cell>
          <cell r="AF16" t="str">
            <v>нужно увеличить продажи!!!</v>
          </cell>
          <cell r="AG16">
            <v>0</v>
          </cell>
          <cell r="AH16">
            <v>0.3</v>
          </cell>
          <cell r="AI16">
            <v>3.6</v>
          </cell>
        </row>
        <row r="17">
          <cell r="I17">
            <v>1030686857</v>
          </cell>
          <cell r="K17">
            <v>111</v>
          </cell>
          <cell r="N17">
            <v>240</v>
          </cell>
          <cell r="O17">
            <v>22.2</v>
          </cell>
          <cell r="Q17">
            <v>0</v>
          </cell>
          <cell r="T17">
            <v>29.099099099099099</v>
          </cell>
          <cell r="U17">
            <v>29.099099099099099</v>
          </cell>
          <cell r="V17">
            <v>14.4</v>
          </cell>
          <cell r="W17">
            <v>39</v>
          </cell>
          <cell r="X17">
            <v>26</v>
          </cell>
          <cell r="Y17">
            <v>29.75</v>
          </cell>
          <cell r="Z17">
            <v>33.833333333333343</v>
          </cell>
          <cell r="AA17">
            <v>25</v>
          </cell>
          <cell r="AB17">
            <v>24</v>
          </cell>
          <cell r="AC17">
            <v>44.6</v>
          </cell>
          <cell r="AD17">
            <v>19.399999999999999</v>
          </cell>
          <cell r="AE17">
            <v>50.6</v>
          </cell>
          <cell r="AF17" t="str">
            <v>нужно увеличить продажи!!!</v>
          </cell>
          <cell r="AG17">
            <v>0</v>
          </cell>
          <cell r="AH17">
            <v>0.3</v>
          </cell>
          <cell r="AI17">
            <v>3.6</v>
          </cell>
        </row>
        <row r="18">
          <cell r="I18">
            <v>1030654104</v>
          </cell>
          <cell r="K18">
            <v>39</v>
          </cell>
          <cell r="N18">
            <v>160</v>
          </cell>
          <cell r="O18">
            <v>7.8</v>
          </cell>
          <cell r="Q18">
            <v>0</v>
          </cell>
          <cell r="T18">
            <v>43.717948717948715</v>
          </cell>
          <cell r="U18">
            <v>43.717948717948715</v>
          </cell>
          <cell r="V18">
            <v>6.6</v>
          </cell>
          <cell r="W18">
            <v>19</v>
          </cell>
          <cell r="X18">
            <v>9.4</v>
          </cell>
          <cell r="Y18">
            <v>11.5</v>
          </cell>
          <cell r="Z18">
            <v>17.333333333333329</v>
          </cell>
          <cell r="AA18">
            <v>14</v>
          </cell>
          <cell r="AB18">
            <v>7.4</v>
          </cell>
          <cell r="AC18">
            <v>25</v>
          </cell>
          <cell r="AD18">
            <v>12.2</v>
          </cell>
          <cell r="AE18">
            <v>26.4</v>
          </cell>
          <cell r="AF18" t="str">
            <v>нужно увеличить продажи!!!</v>
          </cell>
          <cell r="AG18">
            <v>0</v>
          </cell>
          <cell r="AH18">
            <v>0.2</v>
          </cell>
          <cell r="AI18">
            <v>1.2</v>
          </cell>
        </row>
        <row r="19">
          <cell r="I19">
            <v>1030686241</v>
          </cell>
          <cell r="K19">
            <v>42</v>
          </cell>
          <cell r="N19">
            <v>120</v>
          </cell>
          <cell r="O19">
            <v>8.4</v>
          </cell>
          <cell r="Q19">
            <v>0</v>
          </cell>
          <cell r="T19">
            <v>35.238095238095234</v>
          </cell>
          <cell r="U19">
            <v>35.238095238095234</v>
          </cell>
          <cell r="V19">
            <v>11</v>
          </cell>
          <cell r="W19">
            <v>9</v>
          </cell>
          <cell r="X19">
            <v>1.8</v>
          </cell>
          <cell r="Y19">
            <v>0.5</v>
          </cell>
          <cell r="Z19">
            <v>19.5</v>
          </cell>
          <cell r="AA19">
            <v>0</v>
          </cell>
          <cell r="AB19">
            <v>0</v>
          </cell>
          <cell r="AC19">
            <v>0.6</v>
          </cell>
          <cell r="AD19">
            <v>0</v>
          </cell>
          <cell r="AE19">
            <v>0</v>
          </cell>
          <cell r="AF19" t="str">
            <v>нужно увеличить продажи!!!</v>
          </cell>
          <cell r="AG19">
            <v>0</v>
          </cell>
          <cell r="AH19">
            <v>0.3</v>
          </cell>
          <cell r="AI19">
            <v>1.8</v>
          </cell>
        </row>
        <row r="20">
          <cell r="I20">
            <v>1030650028</v>
          </cell>
          <cell r="K20">
            <v>98</v>
          </cell>
          <cell r="O20">
            <v>19.600000000000001</v>
          </cell>
          <cell r="Q20">
            <v>0</v>
          </cell>
          <cell r="R20">
            <v>156.80000000000001</v>
          </cell>
          <cell r="T20">
            <v>0</v>
          </cell>
          <cell r="U20">
            <v>0</v>
          </cell>
          <cell r="V20">
            <v>7.6</v>
          </cell>
          <cell r="W20">
            <v>20.6</v>
          </cell>
          <cell r="X20">
            <v>14.2</v>
          </cell>
          <cell r="Y20">
            <v>17.25</v>
          </cell>
          <cell r="Z20">
            <v>15.33333333333333</v>
          </cell>
          <cell r="AA20">
            <v>10.6</v>
          </cell>
          <cell r="AB20">
            <v>14.4</v>
          </cell>
          <cell r="AC20">
            <v>27.6</v>
          </cell>
          <cell r="AD20">
            <v>8.8000000000000007</v>
          </cell>
          <cell r="AE20">
            <v>22.2</v>
          </cell>
          <cell r="AF20" t="str">
            <v>03,06,25 в уценку 98 шт.</v>
          </cell>
          <cell r="AG20">
            <v>0</v>
          </cell>
          <cell r="AH20">
            <v>0.1</v>
          </cell>
          <cell r="AI20">
            <v>1.2000000000000002</v>
          </cell>
        </row>
        <row r="21">
          <cell r="I21">
            <v>1030657419</v>
          </cell>
          <cell r="K21">
            <v>15</v>
          </cell>
          <cell r="O21">
            <v>3</v>
          </cell>
          <cell r="Q21">
            <v>0</v>
          </cell>
          <cell r="T21">
            <v>51.333333333333336</v>
          </cell>
          <cell r="U21">
            <v>51.333333333333336</v>
          </cell>
          <cell r="V21">
            <v>5</v>
          </cell>
          <cell r="W21">
            <v>16.8</v>
          </cell>
          <cell r="X21">
            <v>10.6</v>
          </cell>
          <cell r="Y21">
            <v>13.25</v>
          </cell>
          <cell r="Z21">
            <v>16.666666666666671</v>
          </cell>
          <cell r="AA21">
            <v>8.4</v>
          </cell>
          <cell r="AB21">
            <v>12.8</v>
          </cell>
          <cell r="AC21">
            <v>9.6</v>
          </cell>
          <cell r="AD21">
            <v>15.4</v>
          </cell>
          <cell r="AE21">
            <v>23.4</v>
          </cell>
          <cell r="AF21" t="str">
            <v>нужно увеличить продажи!!!</v>
          </cell>
          <cell r="AG21">
            <v>0</v>
          </cell>
          <cell r="AH21">
            <v>0.3</v>
          </cell>
          <cell r="AI21">
            <v>1.8</v>
          </cell>
        </row>
        <row r="22">
          <cell r="I22">
            <v>1030657628</v>
          </cell>
          <cell r="K22">
            <v>97</v>
          </cell>
          <cell r="O22">
            <v>19.399999999999999</v>
          </cell>
          <cell r="Q22">
            <v>0</v>
          </cell>
          <cell r="R22">
            <v>155.19999999999999</v>
          </cell>
          <cell r="T22">
            <v>0</v>
          </cell>
          <cell r="U22">
            <v>0</v>
          </cell>
          <cell r="V22">
            <v>3.2</v>
          </cell>
          <cell r="W22">
            <v>15.8</v>
          </cell>
          <cell r="X22">
            <v>12</v>
          </cell>
          <cell r="Y22">
            <v>13.75</v>
          </cell>
          <cell r="Z22">
            <v>11.66666666666667</v>
          </cell>
          <cell r="AA22">
            <v>5.4</v>
          </cell>
          <cell r="AB22">
            <v>4.4000000000000004</v>
          </cell>
          <cell r="AC22">
            <v>8.8000000000000007</v>
          </cell>
          <cell r="AD22">
            <v>4.4000000000000004</v>
          </cell>
          <cell r="AE22">
            <v>31.4</v>
          </cell>
          <cell r="AF22" t="str">
            <v>03,06,25 в уценку 240 шт.</v>
          </cell>
          <cell r="AG22">
            <v>0</v>
          </cell>
          <cell r="AH22">
            <v>8.5000000000000006E-2</v>
          </cell>
          <cell r="AI22">
            <v>1.02</v>
          </cell>
        </row>
        <row r="23">
          <cell r="I23">
            <v>1030679319</v>
          </cell>
          <cell r="K23">
            <v>48</v>
          </cell>
          <cell r="N23">
            <v>160</v>
          </cell>
          <cell r="O23">
            <v>9.6</v>
          </cell>
          <cell r="Q23">
            <v>0</v>
          </cell>
          <cell r="T23">
            <v>35.3125</v>
          </cell>
          <cell r="U23">
            <v>35.3125</v>
          </cell>
          <cell r="V23">
            <v>11</v>
          </cell>
          <cell r="W23">
            <v>19.8</v>
          </cell>
          <cell r="X23">
            <v>12</v>
          </cell>
          <cell r="Y23">
            <v>9.5</v>
          </cell>
          <cell r="Z23">
            <v>19.666666666666671</v>
          </cell>
          <cell r="AA23">
            <v>4.8</v>
          </cell>
          <cell r="AB23">
            <v>0</v>
          </cell>
          <cell r="AC23">
            <v>1.2</v>
          </cell>
          <cell r="AD23">
            <v>0</v>
          </cell>
          <cell r="AE23">
            <v>0</v>
          </cell>
          <cell r="AF23" t="str">
            <v>нужно увеличить продажи!!!</v>
          </cell>
          <cell r="AG23">
            <v>0</v>
          </cell>
          <cell r="AH23">
            <v>0.3</v>
          </cell>
          <cell r="AI23">
            <v>1.8</v>
          </cell>
        </row>
        <row r="24">
          <cell r="I24">
            <v>1030638204</v>
          </cell>
          <cell r="K24">
            <v>114</v>
          </cell>
          <cell r="O24">
            <v>22.8</v>
          </cell>
          <cell r="Q24">
            <v>0</v>
          </cell>
          <cell r="T24">
            <v>54.956140350877192</v>
          </cell>
          <cell r="U24">
            <v>54.956140350877192</v>
          </cell>
          <cell r="V24">
            <v>20.2</v>
          </cell>
          <cell r="W24">
            <v>27.6</v>
          </cell>
          <cell r="X24">
            <v>28.8</v>
          </cell>
          <cell r="Y24">
            <v>36.5</v>
          </cell>
          <cell r="Z24">
            <v>54.666666666666657</v>
          </cell>
          <cell r="AA24">
            <v>31</v>
          </cell>
          <cell r="AB24">
            <v>52.8</v>
          </cell>
          <cell r="AC24">
            <v>51.2</v>
          </cell>
          <cell r="AD24">
            <v>20.2</v>
          </cell>
          <cell r="AE24">
            <v>35</v>
          </cell>
          <cell r="AF24" t="str">
            <v>нужно увеличить продажи!!!</v>
          </cell>
          <cell r="AG24">
            <v>0</v>
          </cell>
          <cell r="AH24">
            <v>0.18</v>
          </cell>
          <cell r="AI24">
            <v>1.08</v>
          </cell>
        </row>
        <row r="25">
          <cell r="I25">
            <v>1030670844</v>
          </cell>
          <cell r="K25">
            <v>108</v>
          </cell>
          <cell r="O25">
            <v>21.6</v>
          </cell>
          <cell r="P25">
            <v>250</v>
          </cell>
          <cell r="Q25">
            <v>252</v>
          </cell>
          <cell r="R25">
            <v>166</v>
          </cell>
          <cell r="T25">
            <v>28.888888888888886</v>
          </cell>
          <cell r="U25">
            <v>17.314814814814813</v>
          </cell>
          <cell r="V25">
            <v>12.8</v>
          </cell>
          <cell r="W25">
            <v>27.4</v>
          </cell>
          <cell r="X25">
            <v>13.8</v>
          </cell>
          <cell r="Y25">
            <v>19.25</v>
          </cell>
          <cell r="Z25">
            <v>24</v>
          </cell>
          <cell r="AA25">
            <v>22.8</v>
          </cell>
          <cell r="AB25">
            <v>16</v>
          </cell>
          <cell r="AC25">
            <v>21.8</v>
          </cell>
          <cell r="AD25">
            <v>17.600000000000001</v>
          </cell>
          <cell r="AE25">
            <v>47.2</v>
          </cell>
          <cell r="AF25" t="str">
            <v>нужно увеличить продажи</v>
          </cell>
          <cell r="AG25">
            <v>62.5</v>
          </cell>
          <cell r="AH25">
            <v>0.25</v>
          </cell>
          <cell r="AI25">
            <v>1.5</v>
          </cell>
        </row>
        <row r="26">
          <cell r="I26">
            <v>1030228316</v>
          </cell>
          <cell r="K26">
            <v>4.851</v>
          </cell>
          <cell r="N26">
            <v>40</v>
          </cell>
          <cell r="O26">
            <v>0.97019999999999995</v>
          </cell>
          <cell r="P26">
            <v>70</v>
          </cell>
          <cell r="Q26">
            <v>56</v>
          </cell>
          <cell r="T26">
            <v>114.7907647907648</v>
          </cell>
          <cell r="U26">
            <v>42.640692640692642</v>
          </cell>
          <cell r="V26">
            <v>1.4214</v>
          </cell>
          <cell r="W26">
            <v>6.2067999999999994</v>
          </cell>
          <cell r="X26">
            <v>0</v>
          </cell>
          <cell r="Y26">
            <v>0</v>
          </cell>
          <cell r="Z26">
            <v>11.6715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70</v>
          </cell>
          <cell r="AH26">
            <v>1.25</v>
          </cell>
          <cell r="AI26">
            <v>5</v>
          </cell>
        </row>
        <row r="27">
          <cell r="I27">
            <v>1030234120</v>
          </cell>
          <cell r="K27">
            <v>144</v>
          </cell>
          <cell r="N27">
            <v>300</v>
          </cell>
          <cell r="O27">
            <v>28.8</v>
          </cell>
          <cell r="P27">
            <v>400</v>
          </cell>
          <cell r="Q27">
            <v>400</v>
          </cell>
          <cell r="R27">
            <v>223.20000000000005</v>
          </cell>
          <cell r="S27" t="str">
            <v>тф</v>
          </cell>
          <cell r="T27">
            <v>25.138888888888889</v>
          </cell>
          <cell r="U27">
            <v>11.25</v>
          </cell>
          <cell r="V27">
            <v>1.8</v>
          </cell>
          <cell r="W27">
            <v>28</v>
          </cell>
          <cell r="X27">
            <v>29</v>
          </cell>
          <cell r="Y27">
            <v>17</v>
          </cell>
          <cell r="Z27">
            <v>65.833333333333329</v>
          </cell>
          <cell r="AA27">
            <v>15</v>
          </cell>
          <cell r="AB27">
            <v>80</v>
          </cell>
          <cell r="AC27">
            <v>0.2</v>
          </cell>
          <cell r="AD27">
            <v>1.6</v>
          </cell>
          <cell r="AE27">
            <v>45.6</v>
          </cell>
          <cell r="AG27">
            <v>160</v>
          </cell>
          <cell r="AH27">
            <v>0.4</v>
          </cell>
          <cell r="AI27">
            <v>1.6</v>
          </cell>
        </row>
        <row r="28">
          <cell r="I28">
            <v>1030228620</v>
          </cell>
          <cell r="K28">
            <v>16</v>
          </cell>
          <cell r="N28">
            <v>160</v>
          </cell>
          <cell r="O28">
            <v>3.2</v>
          </cell>
          <cell r="P28">
            <v>260</v>
          </cell>
          <cell r="Q28">
            <v>260</v>
          </cell>
          <cell r="T28">
            <v>132.5</v>
          </cell>
          <cell r="U28">
            <v>51.25</v>
          </cell>
          <cell r="V28">
            <v>4.8</v>
          </cell>
          <cell r="W28">
            <v>33.4</v>
          </cell>
          <cell r="X28">
            <v>0</v>
          </cell>
          <cell r="Y28">
            <v>0</v>
          </cell>
          <cell r="Z28">
            <v>26.666666666666671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117</v>
          </cell>
          <cell r="AH28">
            <v>0.45</v>
          </cell>
          <cell r="AI28">
            <v>1.8</v>
          </cell>
        </row>
        <row r="29">
          <cell r="I29">
            <v>1030212603</v>
          </cell>
          <cell r="K29">
            <v>0</v>
          </cell>
          <cell r="N29">
            <v>250</v>
          </cell>
          <cell r="O29">
            <v>0</v>
          </cell>
          <cell r="P29">
            <v>280</v>
          </cell>
          <cell r="Q29">
            <v>280</v>
          </cell>
          <cell r="T29" t="e">
            <v>#DIV/0!</v>
          </cell>
          <cell r="U29" t="e">
            <v>#DIV/0!</v>
          </cell>
          <cell r="V29">
            <v>-0.8</v>
          </cell>
          <cell r="W29">
            <v>15</v>
          </cell>
          <cell r="X29">
            <v>-0.2</v>
          </cell>
          <cell r="Y29">
            <v>0</v>
          </cell>
          <cell r="Z29">
            <v>26.666666666666671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нужно увеличить продажи!!!</v>
          </cell>
          <cell r="AG29">
            <v>126</v>
          </cell>
          <cell r="AH29">
            <v>0.45</v>
          </cell>
          <cell r="AI29">
            <v>1.8</v>
          </cell>
        </row>
        <row r="30">
          <cell r="I30" t="str">
            <v>уценка</v>
          </cell>
          <cell r="K30">
            <v>102.91800000000001</v>
          </cell>
          <cell r="O30">
            <v>20.583600000000001</v>
          </cell>
          <cell r="T30">
            <v>0.7667754911677257</v>
          </cell>
          <cell r="U30">
            <v>0.7667754911677257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I31" t="str">
            <v>уценка</v>
          </cell>
          <cell r="K31">
            <v>68.028000000000006</v>
          </cell>
          <cell r="O31">
            <v>13.605600000000001</v>
          </cell>
          <cell r="T31">
            <v>0.47722996413241608</v>
          </cell>
          <cell r="U31">
            <v>0.47722996413241608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I32" t="str">
            <v>уценка</v>
          </cell>
          <cell r="K32">
            <v>62</v>
          </cell>
          <cell r="O32">
            <v>12.4</v>
          </cell>
          <cell r="T32">
            <v>2.903225806451613</v>
          </cell>
          <cell r="U32">
            <v>2.903225806451613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I33" t="str">
            <v>уценка</v>
          </cell>
          <cell r="K33">
            <v>37</v>
          </cell>
          <cell r="O33">
            <v>7.4</v>
          </cell>
          <cell r="T33">
            <v>27.432432432432432</v>
          </cell>
          <cell r="U33">
            <v>27.432432432432432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I40" sqref="I4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4" width="0.5703125" customWidth="1"/>
    <col min="15" max="17" width="7" customWidth="1"/>
    <col min="18" max="18" width="20.85546875" customWidth="1"/>
    <col min="19" max="19" width="7" customWidth="1"/>
    <col min="20" max="20" width="7.28515625" customWidth="1"/>
    <col min="21" max="22" width="5" customWidth="1"/>
    <col min="23" max="32" width="6" customWidth="1"/>
    <col min="33" max="33" width="16.7109375" customWidth="1"/>
    <col min="34" max="34" width="7" customWidth="1"/>
    <col min="35" max="35" width="12.28515625" style="25" bestFit="1" customWidth="1"/>
    <col min="36" max="36" width="10.28515625" style="25" bestFit="1" customWidth="1"/>
    <col min="37" max="37" width="22.140625" bestFit="1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4"/>
      <c r="AJ1" s="24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4"/>
      <c r="AJ2" s="24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83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77</v>
      </c>
      <c r="R3" s="22" t="s">
        <v>79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23" t="s">
        <v>80</v>
      </c>
      <c r="AJ3" s="23" t="s">
        <v>81</v>
      </c>
      <c r="AK3" s="23" t="s">
        <v>82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22</v>
      </c>
      <c r="P4" s="1" t="s">
        <v>23</v>
      </c>
      <c r="Q4" s="1" t="s">
        <v>78</v>
      </c>
      <c r="R4" s="1"/>
      <c r="S4" s="1"/>
      <c r="T4" s="1"/>
      <c r="U4" s="1"/>
      <c r="V4" s="1"/>
      <c r="W4" s="1" t="s">
        <v>75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/>
      <c r="AI4" s="24"/>
      <c r="AJ4" s="2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1817.8500000000001</v>
      </c>
      <c r="F5" s="4">
        <f>SUM(F6:F500)</f>
        <v>5562.1009999999997</v>
      </c>
      <c r="G5" s="7"/>
      <c r="H5" s="1"/>
      <c r="I5" s="1"/>
      <c r="J5" s="1"/>
      <c r="K5" s="4">
        <f t="shared" ref="K5:S5" si="0">SUM(K6:K500)</f>
        <v>0</v>
      </c>
      <c r="L5" s="4">
        <f t="shared" si="0"/>
        <v>1817.8500000000001</v>
      </c>
      <c r="M5" s="4">
        <f t="shared" si="0"/>
        <v>0</v>
      </c>
      <c r="N5" s="4">
        <f t="shared" si="0"/>
        <v>0</v>
      </c>
      <c r="O5" s="4">
        <f t="shared" si="0"/>
        <v>2180</v>
      </c>
      <c r="P5" s="4">
        <f t="shared" si="0"/>
        <v>363.57</v>
      </c>
      <c r="Q5" s="4">
        <f t="shared" si="0"/>
        <v>3200</v>
      </c>
      <c r="R5" s="4">
        <f t="shared" ref="R5" si="1">SUM(R6:R499)</f>
        <v>3125</v>
      </c>
      <c r="S5" s="4">
        <f t="shared" si="0"/>
        <v>2130.3696000000004</v>
      </c>
      <c r="T5" s="1"/>
      <c r="U5" s="1"/>
      <c r="V5" s="1"/>
      <c r="W5" s="4">
        <f t="shared" ref="W5:AF5" si="2">SUM(W6:W500)</f>
        <v>235.01079999999999</v>
      </c>
      <c r="X5" s="4">
        <f t="shared" si="2"/>
        <v>414.87679999999995</v>
      </c>
      <c r="Y5" s="4">
        <f t="shared" si="2"/>
        <v>244.75719999999998</v>
      </c>
      <c r="Z5" s="4">
        <f t="shared" si="2"/>
        <v>710.28319999999985</v>
      </c>
      <c r="AA5" s="4">
        <f t="shared" si="2"/>
        <v>327.75700000000001</v>
      </c>
      <c r="AB5" s="4">
        <f t="shared" si="2"/>
        <v>397.5</v>
      </c>
      <c r="AC5" s="4">
        <f t="shared" si="2"/>
        <v>694.39900000000011</v>
      </c>
      <c r="AD5" s="4">
        <f t="shared" si="2"/>
        <v>285.21300000000002</v>
      </c>
      <c r="AE5" s="4">
        <f t="shared" si="2"/>
        <v>547.197</v>
      </c>
      <c r="AF5" s="4">
        <f t="shared" si="2"/>
        <v>425.3146000000001</v>
      </c>
      <c r="AG5" s="1"/>
      <c r="AH5" s="4">
        <f>SUM(AH6:AH500)</f>
        <v>1398.5</v>
      </c>
      <c r="AI5" s="24"/>
      <c r="AJ5" s="24"/>
      <c r="AK5" s="4">
        <f>SUM(AK6:AK500)</f>
        <v>1399.6000000000001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33</v>
      </c>
      <c r="B6" s="10" t="s">
        <v>38</v>
      </c>
      <c r="C6" s="10"/>
      <c r="D6" s="10"/>
      <c r="E6" s="18">
        <v>5.2320000000000002</v>
      </c>
      <c r="F6" s="18">
        <v>-5.2320000000000002</v>
      </c>
      <c r="G6" s="11">
        <v>0</v>
      </c>
      <c r="H6" s="10"/>
      <c r="I6" s="10" t="s">
        <v>76</v>
      </c>
      <c r="J6" s="10" t="s">
        <v>42</v>
      </c>
      <c r="K6" s="10"/>
      <c r="L6" s="10">
        <f t="shared" ref="L6:L37" si="3">E6-K6</f>
        <v>5.2320000000000002</v>
      </c>
      <c r="M6" s="10"/>
      <c r="N6" s="10"/>
      <c r="O6" s="10"/>
      <c r="P6" s="10">
        <f>E6/5</f>
        <v>1.0464</v>
      </c>
      <c r="Q6" s="12"/>
      <c r="R6" s="5"/>
      <c r="S6" s="12"/>
      <c r="T6" s="10"/>
      <c r="U6" s="10">
        <f>(F6+O6+Q6)/P6</f>
        <v>-5</v>
      </c>
      <c r="V6" s="10">
        <f>(F6+O6)/P6</f>
        <v>-5</v>
      </c>
      <c r="W6" s="10">
        <f>IFERROR(VLOOKUP(A6,[1]TDSheet!$A:$G,3,0)/5,0)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24"/>
      <c r="AJ6" s="24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34</v>
      </c>
      <c r="B7" s="10" t="s">
        <v>45</v>
      </c>
      <c r="C7" s="10"/>
      <c r="D7" s="10"/>
      <c r="E7" s="18">
        <v>3</v>
      </c>
      <c r="F7" s="18">
        <v>-3</v>
      </c>
      <c r="G7" s="11">
        <v>0</v>
      </c>
      <c r="H7" s="10"/>
      <c r="I7" s="10" t="s">
        <v>76</v>
      </c>
      <c r="J7" s="10" t="s">
        <v>46</v>
      </c>
      <c r="K7" s="10"/>
      <c r="L7" s="10">
        <f t="shared" si="3"/>
        <v>3</v>
      </c>
      <c r="M7" s="10"/>
      <c r="N7" s="10"/>
      <c r="O7" s="10"/>
      <c r="P7" s="10">
        <f t="shared" ref="P7:P37" si="4">E7/5</f>
        <v>0.6</v>
      </c>
      <c r="Q7" s="12"/>
      <c r="R7" s="5"/>
      <c r="S7" s="12"/>
      <c r="T7" s="10"/>
      <c r="U7" s="10">
        <f t="shared" ref="U7:U37" si="5">(F7+O7+Q7)/P7</f>
        <v>-5</v>
      </c>
      <c r="V7" s="10">
        <f t="shared" ref="V7:V37" si="6">(F7+O7)/P7</f>
        <v>-5</v>
      </c>
      <c r="W7" s="10">
        <f>IFERROR(VLOOKUP(A7,[1]TDSheet!$A:$G,3,0)/5,0)</f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24"/>
      <c r="AJ7" s="24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35</v>
      </c>
      <c r="B8" s="10" t="s">
        <v>45</v>
      </c>
      <c r="C8" s="10"/>
      <c r="D8" s="10"/>
      <c r="E8" s="18">
        <v>8</v>
      </c>
      <c r="F8" s="18">
        <v>-8</v>
      </c>
      <c r="G8" s="11">
        <v>0</v>
      </c>
      <c r="H8" s="10"/>
      <c r="I8" s="10" t="s">
        <v>76</v>
      </c>
      <c r="J8" s="10" t="s">
        <v>49</v>
      </c>
      <c r="K8" s="10"/>
      <c r="L8" s="10">
        <f t="shared" si="3"/>
        <v>8</v>
      </c>
      <c r="M8" s="10"/>
      <c r="N8" s="10"/>
      <c r="O8" s="10"/>
      <c r="P8" s="10">
        <f t="shared" si="4"/>
        <v>1.6</v>
      </c>
      <c r="Q8" s="12"/>
      <c r="R8" s="5"/>
      <c r="S8" s="12"/>
      <c r="T8" s="10"/>
      <c r="U8" s="10">
        <f t="shared" si="5"/>
        <v>-5</v>
      </c>
      <c r="V8" s="10">
        <f t="shared" si="6"/>
        <v>-5</v>
      </c>
      <c r="W8" s="10">
        <f>IFERROR(VLOOKUP(A8,[1]TDSheet!$A:$G,3,0)/5,0)</f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24"/>
      <c r="AJ8" s="24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36</v>
      </c>
      <c r="B9" s="10" t="s">
        <v>45</v>
      </c>
      <c r="C9" s="10"/>
      <c r="D9" s="10"/>
      <c r="E9" s="18">
        <v>14</v>
      </c>
      <c r="F9" s="18">
        <v>-14</v>
      </c>
      <c r="G9" s="11">
        <v>0</v>
      </c>
      <c r="H9" s="10"/>
      <c r="I9" s="10" t="s">
        <v>76</v>
      </c>
      <c r="J9" s="10" t="s">
        <v>54</v>
      </c>
      <c r="K9" s="10"/>
      <c r="L9" s="10">
        <f t="shared" si="3"/>
        <v>14</v>
      </c>
      <c r="M9" s="10"/>
      <c r="N9" s="10"/>
      <c r="O9" s="10"/>
      <c r="P9" s="10">
        <f t="shared" si="4"/>
        <v>2.8</v>
      </c>
      <c r="Q9" s="12"/>
      <c r="R9" s="5"/>
      <c r="S9" s="12"/>
      <c r="T9" s="10"/>
      <c r="U9" s="10">
        <f t="shared" si="5"/>
        <v>-5</v>
      </c>
      <c r="V9" s="10">
        <f t="shared" si="6"/>
        <v>-5</v>
      </c>
      <c r="W9" s="10">
        <f>IFERROR(VLOOKUP(A9,[1]TDSheet!$A:$G,3,0)/5,0)</f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24"/>
      <c r="AJ9" s="24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/>
      <c r="D10" s="1"/>
      <c r="E10" s="1">
        <v>-46.052</v>
      </c>
      <c r="F10" s="1"/>
      <c r="G10" s="7">
        <v>1</v>
      </c>
      <c r="H10" s="1">
        <v>30</v>
      </c>
      <c r="I10" s="1">
        <v>1030112235</v>
      </c>
      <c r="J10" s="1"/>
      <c r="K10" s="1"/>
      <c r="L10" s="1">
        <f t="shared" si="3"/>
        <v>-46.052</v>
      </c>
      <c r="M10" s="1"/>
      <c r="N10" s="1"/>
      <c r="O10" s="1">
        <v>120</v>
      </c>
      <c r="P10" s="1">
        <f t="shared" si="4"/>
        <v>-9.2103999999999999</v>
      </c>
      <c r="Q10" s="12">
        <v>30</v>
      </c>
      <c r="R10" s="5">
        <f>MROUND(Q10*G10,AJ10)/AI10</f>
        <v>18</v>
      </c>
      <c r="S10" s="5"/>
      <c r="T10" s="1"/>
      <c r="U10" s="1">
        <f t="shared" si="5"/>
        <v>-16.285937635716149</v>
      </c>
      <c r="V10" s="1">
        <f t="shared" si="6"/>
        <v>-13.028750108572918</v>
      </c>
      <c r="W10" s="1">
        <f>IFERROR(VLOOKUP(A10,[1]TDSheet!$A:$G,3,0)/5,0)</f>
        <v>-2.9460000000000002</v>
      </c>
      <c r="X10" s="1">
        <v>12.409000000000001</v>
      </c>
      <c r="Y10" s="1">
        <v>0</v>
      </c>
      <c r="Z10" s="1">
        <v>9.1620000000000008</v>
      </c>
      <c r="AA10" s="1">
        <v>0</v>
      </c>
      <c r="AB10" s="1">
        <v>0</v>
      </c>
      <c r="AC10" s="1">
        <v>11.885</v>
      </c>
      <c r="AD10" s="1">
        <v>0</v>
      </c>
      <c r="AE10" s="1">
        <v>0</v>
      </c>
      <c r="AF10" s="1">
        <v>0</v>
      </c>
      <c r="AG10" s="1" t="s">
        <v>39</v>
      </c>
      <c r="AH10" s="1">
        <f t="shared" ref="AH10:AH33" si="7">G10*Q10</f>
        <v>30</v>
      </c>
      <c r="AI10" s="24">
        <f>VLOOKUP(I10,[2]Sheet!$I:$AI,26,0)</f>
        <v>1.6</v>
      </c>
      <c r="AJ10" s="24">
        <f>VLOOKUP(I10,[2]Sheet!$I:$AI,27,0)</f>
        <v>3.2</v>
      </c>
      <c r="AK10" s="1">
        <f>AI10*R10</f>
        <v>28.8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38</v>
      </c>
      <c r="C11" s="1">
        <v>19.481999999999999</v>
      </c>
      <c r="D11" s="1"/>
      <c r="E11" s="1">
        <v>-19.753</v>
      </c>
      <c r="F11" s="1">
        <v>4.4340000000000002</v>
      </c>
      <c r="G11" s="7">
        <v>1</v>
      </c>
      <c r="H11" s="1">
        <v>30</v>
      </c>
      <c r="I11" s="1">
        <v>1030112635</v>
      </c>
      <c r="J11" s="1"/>
      <c r="K11" s="1"/>
      <c r="L11" s="1">
        <f t="shared" si="3"/>
        <v>-19.753</v>
      </c>
      <c r="M11" s="1"/>
      <c r="N11" s="1"/>
      <c r="O11" s="1">
        <v>130</v>
      </c>
      <c r="P11" s="1">
        <f t="shared" si="4"/>
        <v>-3.9506000000000001</v>
      </c>
      <c r="Q11" s="12">
        <v>130</v>
      </c>
      <c r="R11" s="5">
        <f t="shared" ref="R11:R33" si="8">MROUND(Q11*G11,AJ11)/AI11</f>
        <v>82</v>
      </c>
      <c r="S11" s="5"/>
      <c r="T11" s="1"/>
      <c r="U11" s="1">
        <f t="shared" si="5"/>
        <v>-66.935149091277268</v>
      </c>
      <c r="V11" s="1">
        <f t="shared" si="6"/>
        <v>-34.028755125803677</v>
      </c>
      <c r="W11" s="1">
        <f>IFERROR(VLOOKUP(A11,[1]TDSheet!$A:$G,3,0)/5,0)</f>
        <v>-1.9431999999999998</v>
      </c>
      <c r="X11" s="1">
        <v>12.659800000000001</v>
      </c>
      <c r="Y11" s="1">
        <v>-0.17560000000000001</v>
      </c>
      <c r="Z11" s="1">
        <v>14.7384</v>
      </c>
      <c r="AA11" s="1">
        <v>-0.64640000000000009</v>
      </c>
      <c r="AB11" s="1"/>
      <c r="AC11" s="1">
        <v>11.622833333333331</v>
      </c>
      <c r="AD11" s="1">
        <v>0</v>
      </c>
      <c r="AE11" s="1">
        <v>0</v>
      </c>
      <c r="AF11" s="1">
        <v>0</v>
      </c>
      <c r="AG11" s="1" t="s">
        <v>41</v>
      </c>
      <c r="AH11" s="1">
        <f t="shared" si="7"/>
        <v>130</v>
      </c>
      <c r="AI11" s="24">
        <f>VLOOKUP(I11,[2]Sheet!$I:$AI,26,0)</f>
        <v>1.6</v>
      </c>
      <c r="AJ11" s="24">
        <f>VLOOKUP(I11,[2]Sheet!$I:$AI,27,0)</f>
        <v>3.2</v>
      </c>
      <c r="AK11" s="1">
        <f t="shared" ref="AK11:AK33" si="9">AI11*R11</f>
        <v>131.20000000000002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369.21699999999998</v>
      </c>
      <c r="D12" s="1"/>
      <c r="E12" s="18">
        <f>72.906+E6</f>
        <v>78.138000000000005</v>
      </c>
      <c r="F12" s="18">
        <f>277.681+F6</f>
        <v>272.44899999999996</v>
      </c>
      <c r="G12" s="7">
        <v>1</v>
      </c>
      <c r="H12" s="1">
        <v>75</v>
      </c>
      <c r="I12" s="1">
        <v>1030115552</v>
      </c>
      <c r="J12" s="1"/>
      <c r="K12" s="1"/>
      <c r="L12" s="1">
        <f t="shared" si="3"/>
        <v>78.138000000000005</v>
      </c>
      <c r="M12" s="1"/>
      <c r="N12" s="1"/>
      <c r="O12" s="1">
        <v>150</v>
      </c>
      <c r="P12" s="1">
        <f t="shared" si="4"/>
        <v>15.627600000000001</v>
      </c>
      <c r="Q12" s="12">
        <v>100</v>
      </c>
      <c r="R12" s="5">
        <f t="shared" si="8"/>
        <v>99</v>
      </c>
      <c r="S12" s="5"/>
      <c r="T12" s="1"/>
      <c r="U12" s="1">
        <f t="shared" si="5"/>
        <v>33.431173052804006</v>
      </c>
      <c r="V12" s="1">
        <f t="shared" si="6"/>
        <v>27.032237835624148</v>
      </c>
      <c r="W12" s="1">
        <f>IFERROR(VLOOKUP(A12,[1]TDSheet!$A:$G,3,0)/5,0)</f>
        <v>12.2658</v>
      </c>
      <c r="X12" s="1">
        <v>15.2486</v>
      </c>
      <c r="Y12" s="1">
        <v>3.1114000000000002</v>
      </c>
      <c r="Z12" s="1">
        <v>27.975999999999999</v>
      </c>
      <c r="AA12" s="1">
        <v>1.8033999999999999</v>
      </c>
      <c r="AB12" s="1">
        <v>0</v>
      </c>
      <c r="AC12" s="1">
        <v>11.21966666666667</v>
      </c>
      <c r="AD12" s="1">
        <v>18.213000000000001</v>
      </c>
      <c r="AE12" s="1">
        <v>23.797000000000001</v>
      </c>
      <c r="AF12" s="1">
        <v>13.714600000000001</v>
      </c>
      <c r="AG12" s="20" t="s">
        <v>43</v>
      </c>
      <c r="AH12" s="1">
        <f t="shared" si="7"/>
        <v>100</v>
      </c>
      <c r="AI12" s="24">
        <f>VLOOKUP(I12,[2]Sheet!$I:$AI,26,0)</f>
        <v>1</v>
      </c>
      <c r="AJ12" s="24">
        <f>VLOOKUP(I12,[2]Sheet!$I:$AI,27,0)</f>
        <v>3</v>
      </c>
      <c r="AK12" s="1">
        <f t="shared" si="9"/>
        <v>99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824</v>
      </c>
      <c r="D13" s="1"/>
      <c r="E13" s="1">
        <v>227</v>
      </c>
      <c r="F13" s="1">
        <v>539</v>
      </c>
      <c r="G13" s="7">
        <v>0.4</v>
      </c>
      <c r="H13" s="1">
        <v>75</v>
      </c>
      <c r="I13" s="1">
        <v>1030115404</v>
      </c>
      <c r="J13" s="1"/>
      <c r="K13" s="1"/>
      <c r="L13" s="1">
        <f t="shared" si="3"/>
        <v>227</v>
      </c>
      <c r="M13" s="1"/>
      <c r="N13" s="1"/>
      <c r="O13" s="1">
        <v>120</v>
      </c>
      <c r="P13" s="1">
        <f t="shared" si="4"/>
        <v>45.4</v>
      </c>
      <c r="Q13" s="12">
        <v>650</v>
      </c>
      <c r="R13" s="5">
        <f t="shared" si="8"/>
        <v>647.99999999999989</v>
      </c>
      <c r="S13" s="5">
        <v>385.20000000000005</v>
      </c>
      <c r="T13" s="1"/>
      <c r="U13" s="1">
        <f t="shared" si="5"/>
        <v>28.832599118942731</v>
      </c>
      <c r="V13" s="1">
        <f t="shared" si="6"/>
        <v>14.515418502202644</v>
      </c>
      <c r="W13" s="1">
        <f>IFERROR(VLOOKUP(A13,[1]TDSheet!$A:$G,3,0)/5,0)</f>
        <v>30.8</v>
      </c>
      <c r="X13" s="1">
        <v>34.200000000000003</v>
      </c>
      <c r="Y13" s="1">
        <v>32.799999999999997</v>
      </c>
      <c r="Z13" s="1">
        <v>91.2</v>
      </c>
      <c r="AA13" s="1">
        <v>48.4</v>
      </c>
      <c r="AB13" s="1">
        <v>68.5</v>
      </c>
      <c r="AC13" s="1">
        <v>99.166666666666671</v>
      </c>
      <c r="AD13" s="1">
        <v>33</v>
      </c>
      <c r="AE13" s="1">
        <v>59.2</v>
      </c>
      <c r="AF13" s="1">
        <v>46</v>
      </c>
      <c r="AG13" s="21" t="s">
        <v>50</v>
      </c>
      <c r="AH13" s="1">
        <f t="shared" si="7"/>
        <v>260</v>
      </c>
      <c r="AI13" s="24">
        <f>VLOOKUP(I13,[2]Sheet!$I:$AI,26,0)</f>
        <v>0.4</v>
      </c>
      <c r="AJ13" s="24">
        <f>VLOOKUP(I13,[2]Sheet!$I:$AI,27,0)</f>
        <v>2.4</v>
      </c>
      <c r="AK13" s="1">
        <f t="shared" si="9"/>
        <v>259.2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466</v>
      </c>
      <c r="D14" s="1"/>
      <c r="E14" s="18">
        <f>80+E7</f>
        <v>83</v>
      </c>
      <c r="F14" s="18">
        <f>386+F7</f>
        <v>383</v>
      </c>
      <c r="G14" s="7">
        <v>0.4</v>
      </c>
      <c r="H14" s="1">
        <v>75</v>
      </c>
      <c r="I14" s="1">
        <v>1030804004</v>
      </c>
      <c r="J14" s="1"/>
      <c r="K14" s="1"/>
      <c r="L14" s="1">
        <f t="shared" si="3"/>
        <v>83</v>
      </c>
      <c r="M14" s="1"/>
      <c r="N14" s="1"/>
      <c r="O14" s="1"/>
      <c r="P14" s="1">
        <f t="shared" si="4"/>
        <v>16.600000000000001</v>
      </c>
      <c r="Q14" s="12">
        <v>100</v>
      </c>
      <c r="R14" s="5">
        <f t="shared" si="8"/>
        <v>101.99999999999999</v>
      </c>
      <c r="S14" s="5"/>
      <c r="T14" s="1"/>
      <c r="U14" s="1">
        <f t="shared" si="5"/>
        <v>29.096385542168672</v>
      </c>
      <c r="V14" s="1">
        <f t="shared" si="6"/>
        <v>23.072289156626503</v>
      </c>
      <c r="W14" s="1">
        <f>IFERROR(VLOOKUP(A14,[1]TDSheet!$A:$G,3,0)/5,0)</f>
        <v>7.8</v>
      </c>
      <c r="X14" s="1">
        <v>9</v>
      </c>
      <c r="Y14" s="1">
        <v>19.8</v>
      </c>
      <c r="Z14" s="1">
        <v>31.2</v>
      </c>
      <c r="AA14" s="1">
        <v>22.2</v>
      </c>
      <c r="AB14" s="1">
        <v>32.25</v>
      </c>
      <c r="AC14" s="1">
        <v>40.166666666666657</v>
      </c>
      <c r="AD14" s="1">
        <v>9</v>
      </c>
      <c r="AE14" s="1">
        <v>33.6</v>
      </c>
      <c r="AF14" s="1">
        <v>19.399999999999999</v>
      </c>
      <c r="AG14" s="20" t="s">
        <v>43</v>
      </c>
      <c r="AH14" s="1">
        <f t="shared" si="7"/>
        <v>40</v>
      </c>
      <c r="AI14" s="24">
        <f>VLOOKUP(I14,[2]Sheet!$I:$AI,26,0)</f>
        <v>0.4</v>
      </c>
      <c r="AJ14" s="24">
        <f>VLOOKUP(I14,[2]Sheet!$I:$AI,27,0)</f>
        <v>2.4</v>
      </c>
      <c r="AK14" s="1">
        <f t="shared" si="9"/>
        <v>40.799999999999997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45</v>
      </c>
      <c r="C15" s="1">
        <v>379</v>
      </c>
      <c r="D15" s="1"/>
      <c r="E15" s="1">
        <v>172</v>
      </c>
      <c r="F15" s="1">
        <v>191</v>
      </c>
      <c r="G15" s="7">
        <v>0.3</v>
      </c>
      <c r="H15" s="1">
        <v>45</v>
      </c>
      <c r="I15" s="1">
        <v>1030419235</v>
      </c>
      <c r="J15" s="1"/>
      <c r="K15" s="1"/>
      <c r="L15" s="1">
        <f t="shared" si="3"/>
        <v>172</v>
      </c>
      <c r="M15" s="1"/>
      <c r="N15" s="1"/>
      <c r="O15" s="1"/>
      <c r="P15" s="1">
        <f t="shared" si="4"/>
        <v>34.4</v>
      </c>
      <c r="Q15" s="12"/>
      <c r="R15" s="5">
        <f t="shared" si="8"/>
        <v>0</v>
      </c>
      <c r="S15" s="5">
        <v>462.6</v>
      </c>
      <c r="T15" s="1"/>
      <c r="U15" s="1">
        <f t="shared" si="5"/>
        <v>5.5523255813953494</v>
      </c>
      <c r="V15" s="1">
        <f t="shared" si="6"/>
        <v>5.5523255813953494</v>
      </c>
      <c r="W15" s="1">
        <f>IFERROR(VLOOKUP(A15,[1]TDSheet!$A:$G,3,0)/5,0)</f>
        <v>8.4</v>
      </c>
      <c r="X15" s="1">
        <v>9.8000000000000007</v>
      </c>
      <c r="Y15" s="1">
        <v>6.2</v>
      </c>
      <c r="Z15" s="1">
        <v>31</v>
      </c>
      <c r="AA15" s="1">
        <v>-0.4</v>
      </c>
      <c r="AB15" s="1">
        <v>0</v>
      </c>
      <c r="AC15" s="1">
        <v>0</v>
      </c>
      <c r="AD15" s="1">
        <v>10.6</v>
      </c>
      <c r="AE15" s="1">
        <v>39.6</v>
      </c>
      <c r="AF15" s="1">
        <v>6</v>
      </c>
      <c r="AG15" s="1"/>
      <c r="AH15" s="1">
        <f t="shared" si="7"/>
        <v>0</v>
      </c>
      <c r="AI15" s="24">
        <f>VLOOKUP(I15,[2]Sheet!$I:$AI,26,0)</f>
        <v>0.3</v>
      </c>
      <c r="AJ15" s="24">
        <f>VLOOKUP(I15,[2]Sheet!$I:$AI,27,0)</f>
        <v>1.8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45</v>
      </c>
      <c r="C16" s="1">
        <v>259</v>
      </c>
      <c r="D16" s="1"/>
      <c r="E16" s="1">
        <v>83</v>
      </c>
      <c r="F16" s="1">
        <v>134</v>
      </c>
      <c r="G16" s="7">
        <v>0.5</v>
      </c>
      <c r="H16" s="1">
        <v>45</v>
      </c>
      <c r="I16" s="1">
        <v>1030412236</v>
      </c>
      <c r="J16" s="1"/>
      <c r="K16" s="1"/>
      <c r="L16" s="1">
        <f t="shared" si="3"/>
        <v>83</v>
      </c>
      <c r="M16" s="1"/>
      <c r="N16" s="1"/>
      <c r="O16" s="1"/>
      <c r="P16" s="1">
        <f t="shared" si="4"/>
        <v>16.600000000000001</v>
      </c>
      <c r="Q16" s="12">
        <v>200</v>
      </c>
      <c r="R16" s="5">
        <f t="shared" si="8"/>
        <v>200</v>
      </c>
      <c r="S16" s="5">
        <v>214.60000000000002</v>
      </c>
      <c r="T16" s="1"/>
      <c r="U16" s="1">
        <f t="shared" si="5"/>
        <v>20.120481927710841</v>
      </c>
      <c r="V16" s="1">
        <f t="shared" si="6"/>
        <v>8.0722891566265051</v>
      </c>
      <c r="W16" s="1">
        <f>IFERROR(VLOOKUP(A16,[1]TDSheet!$A:$G,3,0)/5,0)</f>
        <v>14.6</v>
      </c>
      <c r="X16" s="1">
        <v>21.4</v>
      </c>
      <c r="Y16" s="1">
        <v>18.8</v>
      </c>
      <c r="Z16" s="1">
        <v>39.799999999999997</v>
      </c>
      <c r="AA16" s="1">
        <v>-0.2</v>
      </c>
      <c r="AB16" s="1">
        <v>0</v>
      </c>
      <c r="AC16" s="1">
        <v>15.66666666666667</v>
      </c>
      <c r="AD16" s="1">
        <v>2.2000000000000002</v>
      </c>
      <c r="AE16" s="1">
        <v>28.2</v>
      </c>
      <c r="AF16" s="1">
        <v>13.6</v>
      </c>
      <c r="AG16" s="1"/>
      <c r="AH16" s="1">
        <f t="shared" si="7"/>
        <v>100</v>
      </c>
      <c r="AI16" s="24">
        <f>VLOOKUP(I16,[2]Sheet!$I:$AI,26,0)</f>
        <v>0.5</v>
      </c>
      <c r="AJ16" s="24">
        <f>VLOOKUP(I16,[2]Sheet!$I:$AI,27,0)</f>
        <v>2</v>
      </c>
      <c r="AK16" s="1">
        <f t="shared" si="9"/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45</v>
      </c>
      <c r="C17" s="1">
        <v>678</v>
      </c>
      <c r="D17" s="1"/>
      <c r="E17" s="18">
        <f>159+E8</f>
        <v>167</v>
      </c>
      <c r="F17" s="18">
        <f>461+F8</f>
        <v>453</v>
      </c>
      <c r="G17" s="7">
        <v>0.18</v>
      </c>
      <c r="H17" s="1">
        <v>90</v>
      </c>
      <c r="I17" s="1">
        <v>1030712385</v>
      </c>
      <c r="J17" s="1"/>
      <c r="K17" s="1"/>
      <c r="L17" s="1">
        <f t="shared" si="3"/>
        <v>167</v>
      </c>
      <c r="M17" s="1"/>
      <c r="N17" s="1"/>
      <c r="O17" s="1">
        <v>400</v>
      </c>
      <c r="P17" s="1">
        <f t="shared" si="4"/>
        <v>33.4</v>
      </c>
      <c r="Q17" s="12">
        <v>300</v>
      </c>
      <c r="R17" s="5">
        <f t="shared" si="8"/>
        <v>300</v>
      </c>
      <c r="S17" s="5"/>
      <c r="T17" s="1"/>
      <c r="U17" s="1">
        <f t="shared" si="5"/>
        <v>34.520958083832333</v>
      </c>
      <c r="V17" s="1">
        <f t="shared" si="6"/>
        <v>25.538922155688624</v>
      </c>
      <c r="W17" s="1">
        <f>IFERROR(VLOOKUP(A17,[1]TDSheet!$A:$G,3,0)/5,0)</f>
        <v>25</v>
      </c>
      <c r="X17" s="1">
        <v>37.4</v>
      </c>
      <c r="Y17" s="1">
        <v>31</v>
      </c>
      <c r="Z17" s="1">
        <v>90.6</v>
      </c>
      <c r="AA17" s="1">
        <v>43.2</v>
      </c>
      <c r="AB17" s="1">
        <v>50.75</v>
      </c>
      <c r="AC17" s="1">
        <v>80.166666666666671</v>
      </c>
      <c r="AD17" s="1">
        <v>11.6</v>
      </c>
      <c r="AE17" s="1">
        <v>72.2</v>
      </c>
      <c r="AF17" s="1">
        <v>57.2</v>
      </c>
      <c r="AG17" s="17" t="s">
        <v>50</v>
      </c>
      <c r="AH17" s="1">
        <f t="shared" si="7"/>
        <v>54</v>
      </c>
      <c r="AI17" s="24">
        <f>VLOOKUP(I17,[2]Sheet!$I:$AI,26,0)</f>
        <v>0.18</v>
      </c>
      <c r="AJ17" s="24">
        <f>VLOOKUP(I17,[2]Sheet!$I:$AI,27,0)</f>
        <v>1.8</v>
      </c>
      <c r="AK17" s="1">
        <f t="shared" si="9"/>
        <v>54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45</v>
      </c>
      <c r="C18" s="1"/>
      <c r="D18" s="1"/>
      <c r="E18" s="1">
        <v>-7</v>
      </c>
      <c r="F18" s="1"/>
      <c r="G18" s="7">
        <v>0.3</v>
      </c>
      <c r="H18" s="1">
        <v>60</v>
      </c>
      <c r="I18" s="1">
        <v>1030709904</v>
      </c>
      <c r="J18" s="1"/>
      <c r="K18" s="1"/>
      <c r="L18" s="1">
        <f t="shared" si="3"/>
        <v>-7</v>
      </c>
      <c r="M18" s="1"/>
      <c r="N18" s="1"/>
      <c r="O18" s="1"/>
      <c r="P18" s="1">
        <f t="shared" si="4"/>
        <v>-1.4</v>
      </c>
      <c r="Q18" s="12"/>
      <c r="R18" s="5">
        <f t="shared" si="8"/>
        <v>0</v>
      </c>
      <c r="S18" s="5"/>
      <c r="T18" s="1"/>
      <c r="U18" s="19">
        <f t="shared" si="5"/>
        <v>0</v>
      </c>
      <c r="V18" s="19">
        <f t="shared" si="6"/>
        <v>0</v>
      </c>
      <c r="W18" s="1">
        <f>IFERROR(VLOOKUP(A18,[1]TDSheet!$A:$G,3,0)/5,0)</f>
        <v>-1.2</v>
      </c>
      <c r="X18" s="1">
        <v>-3.6</v>
      </c>
      <c r="Y18" s="1">
        <v>6.8</v>
      </c>
      <c r="Z18" s="1">
        <v>11.6</v>
      </c>
      <c r="AA18" s="1">
        <v>0.6</v>
      </c>
      <c r="AB18" s="1">
        <v>4.5</v>
      </c>
      <c r="AC18" s="1">
        <v>4.5</v>
      </c>
      <c r="AD18" s="1">
        <v>5.2</v>
      </c>
      <c r="AE18" s="1">
        <v>8.6</v>
      </c>
      <c r="AF18" s="1">
        <v>3</v>
      </c>
      <c r="AG18" s="1" t="s">
        <v>52</v>
      </c>
      <c r="AH18" s="1">
        <f t="shared" si="7"/>
        <v>0</v>
      </c>
      <c r="AI18" s="24">
        <f>VLOOKUP(I18,[2]Sheet!$I:$AI,26,0)</f>
        <v>0.3</v>
      </c>
      <c r="AJ18" s="24">
        <f>VLOOKUP(I18,[2]Sheet!$I:$AI,27,0)</f>
        <v>1.8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45</v>
      </c>
      <c r="C19" s="1">
        <v>136</v>
      </c>
      <c r="D19" s="1"/>
      <c r="E19" s="1">
        <v>25</v>
      </c>
      <c r="F19" s="1">
        <v>75</v>
      </c>
      <c r="G19" s="7">
        <v>0.15</v>
      </c>
      <c r="H19" s="1">
        <v>90</v>
      </c>
      <c r="I19" s="1">
        <v>1030633904</v>
      </c>
      <c r="J19" s="1"/>
      <c r="K19" s="1"/>
      <c r="L19" s="1">
        <f t="shared" si="3"/>
        <v>25</v>
      </c>
      <c r="M19" s="1"/>
      <c r="N19" s="1"/>
      <c r="O19" s="1"/>
      <c r="P19" s="1">
        <f t="shared" si="4"/>
        <v>5</v>
      </c>
      <c r="Q19" s="12"/>
      <c r="R19" s="5">
        <f t="shared" si="8"/>
        <v>0</v>
      </c>
      <c r="S19" s="5">
        <v>40</v>
      </c>
      <c r="T19" s="1"/>
      <c r="U19" s="1">
        <f t="shared" si="5"/>
        <v>15</v>
      </c>
      <c r="V19" s="1">
        <f t="shared" si="6"/>
        <v>15</v>
      </c>
      <c r="W19" s="1">
        <f>IFERROR(VLOOKUP(A19,[1]TDSheet!$A:$G,3,0)/5,0)</f>
        <v>5.8</v>
      </c>
      <c r="X19" s="1">
        <v>11</v>
      </c>
      <c r="Y19" s="1">
        <v>1.8</v>
      </c>
      <c r="Z19" s="1">
        <v>22.8</v>
      </c>
      <c r="AA19" s="1">
        <v>11</v>
      </c>
      <c r="AB19" s="1">
        <v>14.75</v>
      </c>
      <c r="AC19" s="1">
        <v>14.66666666666667</v>
      </c>
      <c r="AD19" s="1">
        <v>15.4</v>
      </c>
      <c r="AE19" s="1">
        <v>20.6</v>
      </c>
      <c r="AF19" s="1">
        <v>23.6</v>
      </c>
      <c r="AG19" s="17" t="s">
        <v>50</v>
      </c>
      <c r="AH19" s="1">
        <f t="shared" si="7"/>
        <v>0</v>
      </c>
      <c r="AI19" s="24">
        <f>VLOOKUP(I19,[2]Sheet!$I:$AI,26,0)</f>
        <v>0.15</v>
      </c>
      <c r="AJ19" s="24">
        <f>VLOOKUP(I19,[2]Sheet!$I:$AI,27,0)</f>
        <v>0.9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45</v>
      </c>
      <c r="C20" s="1">
        <v>1047</v>
      </c>
      <c r="D20" s="1"/>
      <c r="E20" s="18">
        <f>143+E9</f>
        <v>157</v>
      </c>
      <c r="F20" s="18">
        <f>851+F9</f>
        <v>837</v>
      </c>
      <c r="G20" s="7">
        <v>0.3</v>
      </c>
      <c r="H20" s="1">
        <v>150</v>
      </c>
      <c r="I20" s="1">
        <v>1030686740</v>
      </c>
      <c r="J20" s="1"/>
      <c r="K20" s="1"/>
      <c r="L20" s="1">
        <f t="shared" si="3"/>
        <v>157</v>
      </c>
      <c r="M20" s="1"/>
      <c r="N20" s="1"/>
      <c r="O20" s="1"/>
      <c r="P20" s="1">
        <f t="shared" si="4"/>
        <v>31.4</v>
      </c>
      <c r="Q20" s="12">
        <v>300</v>
      </c>
      <c r="R20" s="5">
        <f t="shared" si="8"/>
        <v>300</v>
      </c>
      <c r="S20" s="5"/>
      <c r="T20" s="1"/>
      <c r="U20" s="1">
        <f t="shared" si="5"/>
        <v>36.210191082802552</v>
      </c>
      <c r="V20" s="1">
        <f t="shared" si="6"/>
        <v>26.656050955414013</v>
      </c>
      <c r="W20" s="1">
        <f>IFERROR(VLOOKUP(A20,[1]TDSheet!$A:$G,3,0)/5,0)</f>
        <v>25.6</v>
      </c>
      <c r="X20" s="1">
        <v>34</v>
      </c>
      <c r="Y20" s="1">
        <v>25.6</v>
      </c>
      <c r="Z20" s="1">
        <v>62.6</v>
      </c>
      <c r="AA20" s="1">
        <v>44.4</v>
      </c>
      <c r="AB20" s="1">
        <v>58.5</v>
      </c>
      <c r="AC20" s="1">
        <v>61.833333333333343</v>
      </c>
      <c r="AD20" s="1">
        <v>43</v>
      </c>
      <c r="AE20" s="1">
        <v>49.6</v>
      </c>
      <c r="AF20" s="1">
        <v>52.2</v>
      </c>
      <c r="AG20" s="20" t="s">
        <v>43</v>
      </c>
      <c r="AH20" s="1">
        <f t="shared" si="7"/>
        <v>90</v>
      </c>
      <c r="AI20" s="24">
        <f>VLOOKUP(I20,[2]Sheet!$I:$AI,26,0)</f>
        <v>0.3</v>
      </c>
      <c r="AJ20" s="24">
        <f>VLOOKUP(I20,[2]Sheet!$I:$AI,27,0)</f>
        <v>3.6</v>
      </c>
      <c r="AK20" s="1">
        <f t="shared" si="9"/>
        <v>90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45</v>
      </c>
      <c r="C21" s="1">
        <v>545</v>
      </c>
      <c r="D21" s="1"/>
      <c r="E21" s="1">
        <v>104</v>
      </c>
      <c r="F21" s="1">
        <v>429</v>
      </c>
      <c r="G21" s="7">
        <v>0.3</v>
      </c>
      <c r="H21" s="1">
        <v>135</v>
      </c>
      <c r="I21" s="1">
        <v>1030686857</v>
      </c>
      <c r="J21" s="1"/>
      <c r="K21" s="1"/>
      <c r="L21" s="1">
        <f t="shared" si="3"/>
        <v>104</v>
      </c>
      <c r="M21" s="1"/>
      <c r="N21" s="1"/>
      <c r="O21" s="1"/>
      <c r="P21" s="1">
        <f t="shared" si="4"/>
        <v>20.8</v>
      </c>
      <c r="Q21" s="12">
        <v>200</v>
      </c>
      <c r="R21" s="5">
        <f t="shared" si="8"/>
        <v>204.00000000000003</v>
      </c>
      <c r="S21" s="5">
        <v>49.400000000000034</v>
      </c>
      <c r="T21" s="1"/>
      <c r="U21" s="1">
        <f t="shared" si="5"/>
        <v>30.240384615384613</v>
      </c>
      <c r="V21" s="1">
        <f t="shared" si="6"/>
        <v>20.625</v>
      </c>
      <c r="W21" s="1">
        <f>IFERROR(VLOOKUP(A21,[1]TDSheet!$A:$G,3,0)/5,0)</f>
        <v>15.8</v>
      </c>
      <c r="X21" s="1">
        <v>22.2</v>
      </c>
      <c r="Y21" s="1">
        <v>14.4</v>
      </c>
      <c r="Z21" s="1">
        <v>39</v>
      </c>
      <c r="AA21" s="1">
        <v>26</v>
      </c>
      <c r="AB21" s="1">
        <v>29.75</v>
      </c>
      <c r="AC21" s="1">
        <v>33.833333333333343</v>
      </c>
      <c r="AD21" s="1">
        <v>25</v>
      </c>
      <c r="AE21" s="1">
        <v>24</v>
      </c>
      <c r="AF21" s="1">
        <v>44.6</v>
      </c>
      <c r="AG21" s="17" t="s">
        <v>50</v>
      </c>
      <c r="AH21" s="1">
        <f t="shared" si="7"/>
        <v>60</v>
      </c>
      <c r="AI21" s="24">
        <f>VLOOKUP(I21,[2]Sheet!$I:$AI,26,0)</f>
        <v>0.3</v>
      </c>
      <c r="AJ21" s="24">
        <f>VLOOKUP(I21,[2]Sheet!$I:$AI,27,0)</f>
        <v>3.6</v>
      </c>
      <c r="AK21" s="1">
        <f t="shared" si="9"/>
        <v>61.2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45</v>
      </c>
      <c r="C22" s="1">
        <v>298</v>
      </c>
      <c r="D22" s="1"/>
      <c r="E22" s="1">
        <v>18</v>
      </c>
      <c r="F22" s="1">
        <v>246</v>
      </c>
      <c r="G22" s="7">
        <v>0.2</v>
      </c>
      <c r="H22" s="1">
        <v>90</v>
      </c>
      <c r="I22" s="1">
        <v>1030654104</v>
      </c>
      <c r="J22" s="1"/>
      <c r="K22" s="1"/>
      <c r="L22" s="1">
        <f t="shared" si="3"/>
        <v>18</v>
      </c>
      <c r="M22" s="1"/>
      <c r="N22" s="1"/>
      <c r="O22" s="1"/>
      <c r="P22" s="1">
        <f t="shared" si="4"/>
        <v>3.6</v>
      </c>
      <c r="Q22" s="12"/>
      <c r="R22" s="5">
        <f t="shared" si="8"/>
        <v>0</v>
      </c>
      <c r="S22" s="5"/>
      <c r="T22" s="1"/>
      <c r="U22" s="1">
        <f t="shared" si="5"/>
        <v>68.333333333333329</v>
      </c>
      <c r="V22" s="1">
        <f t="shared" si="6"/>
        <v>68.333333333333329</v>
      </c>
      <c r="W22" s="1">
        <f>IFERROR(VLOOKUP(A22,[1]TDSheet!$A:$G,3,0)/5,0)</f>
        <v>9.4</v>
      </c>
      <c r="X22" s="1">
        <v>7.8</v>
      </c>
      <c r="Y22" s="1">
        <v>6.6</v>
      </c>
      <c r="Z22" s="1">
        <v>19</v>
      </c>
      <c r="AA22" s="1">
        <v>9.4</v>
      </c>
      <c r="AB22" s="1">
        <v>11.5</v>
      </c>
      <c r="AC22" s="1">
        <v>17.333333333333329</v>
      </c>
      <c r="AD22" s="1">
        <v>14</v>
      </c>
      <c r="AE22" s="1">
        <v>7.4</v>
      </c>
      <c r="AF22" s="1">
        <v>25</v>
      </c>
      <c r="AG22" s="20" t="s">
        <v>43</v>
      </c>
      <c r="AH22" s="1">
        <f t="shared" si="7"/>
        <v>0</v>
      </c>
      <c r="AI22" s="24">
        <f>VLOOKUP(I22,[2]Sheet!$I:$AI,26,0)</f>
        <v>0.2</v>
      </c>
      <c r="AJ22" s="24">
        <f>VLOOKUP(I22,[2]Sheet!$I:$AI,27,0)</f>
        <v>1.2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45</v>
      </c>
      <c r="C23" s="1">
        <v>281</v>
      </c>
      <c r="D23" s="1"/>
      <c r="E23" s="1">
        <v>28</v>
      </c>
      <c r="F23" s="1">
        <v>243</v>
      </c>
      <c r="G23" s="7">
        <v>0.3</v>
      </c>
      <c r="H23" s="1">
        <v>135</v>
      </c>
      <c r="I23" s="1">
        <v>1030686241</v>
      </c>
      <c r="J23" s="1"/>
      <c r="K23" s="1"/>
      <c r="L23" s="1">
        <f t="shared" si="3"/>
        <v>28</v>
      </c>
      <c r="M23" s="1"/>
      <c r="N23" s="1"/>
      <c r="O23" s="1"/>
      <c r="P23" s="1">
        <f t="shared" si="4"/>
        <v>5.6</v>
      </c>
      <c r="Q23" s="12"/>
      <c r="R23" s="5">
        <f t="shared" si="8"/>
        <v>0</v>
      </c>
      <c r="S23" s="5"/>
      <c r="T23" s="1"/>
      <c r="U23" s="1">
        <f t="shared" si="5"/>
        <v>43.392857142857146</v>
      </c>
      <c r="V23" s="1">
        <f t="shared" si="6"/>
        <v>43.392857142857146</v>
      </c>
      <c r="W23" s="1">
        <f>IFERROR(VLOOKUP(A23,[1]TDSheet!$A:$G,3,0)/5,0)</f>
        <v>2.8</v>
      </c>
      <c r="X23" s="1">
        <v>8.4</v>
      </c>
      <c r="Y23" s="1">
        <v>11</v>
      </c>
      <c r="Z23" s="1">
        <v>9</v>
      </c>
      <c r="AA23" s="1">
        <v>1.8</v>
      </c>
      <c r="AB23" s="1">
        <v>0.5</v>
      </c>
      <c r="AC23" s="1">
        <v>19.5</v>
      </c>
      <c r="AD23" s="1">
        <v>0</v>
      </c>
      <c r="AE23" s="1">
        <v>0</v>
      </c>
      <c r="AF23" s="1">
        <v>0.6</v>
      </c>
      <c r="AG23" s="20" t="s">
        <v>43</v>
      </c>
      <c r="AH23" s="1">
        <f t="shared" si="7"/>
        <v>0</v>
      </c>
      <c r="AI23" s="24">
        <f>VLOOKUP(I23,[2]Sheet!$I:$AI,26,0)</f>
        <v>0.3</v>
      </c>
      <c r="AJ23" s="24">
        <f>VLOOKUP(I23,[2]Sheet!$I:$AI,27,0)</f>
        <v>1.8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45</v>
      </c>
      <c r="C24" s="1"/>
      <c r="D24" s="1"/>
      <c r="E24" s="1"/>
      <c r="F24" s="1"/>
      <c r="G24" s="7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2"/>
      <c r="R24" s="5">
        <f t="shared" si="8"/>
        <v>0</v>
      </c>
      <c r="S24" s="5"/>
      <c r="T24" s="1"/>
      <c r="U24" s="19" t="e">
        <f t="shared" si="5"/>
        <v>#DIV/0!</v>
      </c>
      <c r="V24" s="19" t="e">
        <f t="shared" si="6"/>
        <v>#DIV/0!</v>
      </c>
      <c r="W24" s="1">
        <f>IFERROR(VLOOKUP(A24,[1]TDSheet!$A:$G,3,0)/5,0)</f>
        <v>-0.4</v>
      </c>
      <c r="X24" s="1">
        <v>19.600000000000001</v>
      </c>
      <c r="Y24" s="1">
        <v>7.6</v>
      </c>
      <c r="Z24" s="1">
        <v>20.6</v>
      </c>
      <c r="AA24" s="1">
        <v>14.2</v>
      </c>
      <c r="AB24" s="1">
        <v>17.25</v>
      </c>
      <c r="AC24" s="1">
        <v>15.33333333333333</v>
      </c>
      <c r="AD24" s="1">
        <v>10.6</v>
      </c>
      <c r="AE24" s="1">
        <v>14.4</v>
      </c>
      <c r="AF24" s="1">
        <v>27.6</v>
      </c>
      <c r="AG24" s="1" t="s">
        <v>59</v>
      </c>
      <c r="AH24" s="1">
        <f t="shared" si="7"/>
        <v>0</v>
      </c>
      <c r="AI24" s="24">
        <f>VLOOKUP(I24,[2]Sheet!$I:$AI,26,0)</f>
        <v>0.1</v>
      </c>
      <c r="AJ24" s="24">
        <f>VLOOKUP(I24,[2]Sheet!$I:$AI,27,0)</f>
        <v>1.2000000000000002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45</v>
      </c>
      <c r="C25" s="1">
        <v>115</v>
      </c>
      <c r="D25" s="1"/>
      <c r="E25" s="1">
        <v>34</v>
      </c>
      <c r="F25" s="1">
        <v>67</v>
      </c>
      <c r="G25" s="7">
        <v>0.3</v>
      </c>
      <c r="H25" s="1">
        <v>135</v>
      </c>
      <c r="I25" s="1">
        <v>1030657419</v>
      </c>
      <c r="J25" s="1"/>
      <c r="K25" s="1"/>
      <c r="L25" s="1">
        <f t="shared" si="3"/>
        <v>34</v>
      </c>
      <c r="M25" s="1"/>
      <c r="N25" s="1"/>
      <c r="O25" s="1"/>
      <c r="P25" s="1">
        <f t="shared" si="4"/>
        <v>6.8</v>
      </c>
      <c r="Q25" s="12">
        <v>120</v>
      </c>
      <c r="R25" s="5">
        <f t="shared" si="8"/>
        <v>120</v>
      </c>
      <c r="S25" s="5">
        <v>89.4</v>
      </c>
      <c r="T25" s="1"/>
      <c r="U25" s="1">
        <f t="shared" si="5"/>
        <v>27.5</v>
      </c>
      <c r="V25" s="1">
        <f t="shared" si="6"/>
        <v>9.8529411764705888</v>
      </c>
      <c r="W25" s="1">
        <f>IFERROR(VLOOKUP(A25,[1]TDSheet!$A:$G,3,0)/5,0)</f>
        <v>6.2</v>
      </c>
      <c r="X25" s="1">
        <v>3</v>
      </c>
      <c r="Y25" s="1">
        <v>5</v>
      </c>
      <c r="Z25" s="1">
        <v>16.8</v>
      </c>
      <c r="AA25" s="1">
        <v>10.6</v>
      </c>
      <c r="AB25" s="1">
        <v>13.25</v>
      </c>
      <c r="AC25" s="1">
        <v>16.666666666666671</v>
      </c>
      <c r="AD25" s="1">
        <v>8.4</v>
      </c>
      <c r="AE25" s="1">
        <v>12.8</v>
      </c>
      <c r="AF25" s="1">
        <v>9.6</v>
      </c>
      <c r="AG25" s="1"/>
      <c r="AH25" s="1">
        <f t="shared" si="7"/>
        <v>36</v>
      </c>
      <c r="AI25" s="24">
        <f>VLOOKUP(I25,[2]Sheet!$I:$AI,26,0)</f>
        <v>0.3</v>
      </c>
      <c r="AJ25" s="24">
        <f>VLOOKUP(I25,[2]Sheet!$I:$AI,27,0)</f>
        <v>1.8</v>
      </c>
      <c r="AK25" s="1">
        <f t="shared" si="9"/>
        <v>36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45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</v>
      </c>
      <c r="M26" s="1"/>
      <c r="N26" s="1"/>
      <c r="O26" s="1"/>
      <c r="P26" s="1">
        <f t="shared" si="4"/>
        <v>-0.2</v>
      </c>
      <c r="Q26" s="12"/>
      <c r="R26" s="5">
        <f t="shared" si="8"/>
        <v>0</v>
      </c>
      <c r="S26" s="5"/>
      <c r="T26" s="1"/>
      <c r="U26" s="19">
        <f t="shared" si="5"/>
        <v>0</v>
      </c>
      <c r="V26" s="19">
        <f t="shared" si="6"/>
        <v>0</v>
      </c>
      <c r="W26" s="1">
        <f>IFERROR(VLOOKUP(A26,[1]TDSheet!$A:$G,3,0)/5,0)</f>
        <v>-0.8</v>
      </c>
      <c r="X26" s="1">
        <v>19.399999999999999</v>
      </c>
      <c r="Y26" s="1">
        <v>3.2</v>
      </c>
      <c r="Z26" s="1">
        <v>15.8</v>
      </c>
      <c r="AA26" s="1">
        <v>12</v>
      </c>
      <c r="AB26" s="1">
        <v>13.75</v>
      </c>
      <c r="AC26" s="1">
        <v>11.66666666666667</v>
      </c>
      <c r="AD26" s="1">
        <v>5.4</v>
      </c>
      <c r="AE26" s="1">
        <v>4.4000000000000004</v>
      </c>
      <c r="AF26" s="1">
        <v>8.8000000000000007</v>
      </c>
      <c r="AG26" s="1" t="s">
        <v>62</v>
      </c>
      <c r="AH26" s="1">
        <f t="shared" si="7"/>
        <v>0</v>
      </c>
      <c r="AI26" s="24">
        <f>VLOOKUP(I26,[2]Sheet!$I:$AI,26,0)</f>
        <v>8.5000000000000006E-2</v>
      </c>
      <c r="AJ26" s="24">
        <f>VLOOKUP(I26,[2]Sheet!$I:$AI,27,0)</f>
        <v>1.02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45</v>
      </c>
      <c r="C27" s="1">
        <v>276</v>
      </c>
      <c r="D27" s="1"/>
      <c r="E27" s="1">
        <v>41</v>
      </c>
      <c r="F27" s="1">
        <v>227</v>
      </c>
      <c r="G27" s="7">
        <v>0.3</v>
      </c>
      <c r="H27" s="1">
        <v>135</v>
      </c>
      <c r="I27" s="1">
        <v>1030679319</v>
      </c>
      <c r="J27" s="1"/>
      <c r="K27" s="1"/>
      <c r="L27" s="1">
        <f t="shared" si="3"/>
        <v>41</v>
      </c>
      <c r="M27" s="1"/>
      <c r="N27" s="1"/>
      <c r="O27" s="1"/>
      <c r="P27" s="1">
        <f t="shared" si="4"/>
        <v>8.1999999999999993</v>
      </c>
      <c r="Q27" s="12">
        <v>120</v>
      </c>
      <c r="R27" s="5">
        <f t="shared" si="8"/>
        <v>120</v>
      </c>
      <c r="S27" s="5"/>
      <c r="T27" s="1"/>
      <c r="U27" s="1">
        <f t="shared" si="5"/>
        <v>42.31707317073171</v>
      </c>
      <c r="V27" s="1">
        <f t="shared" si="6"/>
        <v>27.682926829268297</v>
      </c>
      <c r="W27" s="1">
        <f>IFERROR(VLOOKUP(A27,[1]TDSheet!$A:$G,3,0)/5,0)</f>
        <v>9</v>
      </c>
      <c r="X27" s="1">
        <v>9.6</v>
      </c>
      <c r="Y27" s="1">
        <v>11</v>
      </c>
      <c r="Z27" s="1">
        <v>19.8</v>
      </c>
      <c r="AA27" s="1">
        <v>12</v>
      </c>
      <c r="AB27" s="1">
        <v>9.5</v>
      </c>
      <c r="AC27" s="1">
        <v>19.666666666666671</v>
      </c>
      <c r="AD27" s="1">
        <v>4.8</v>
      </c>
      <c r="AE27" s="1">
        <v>0</v>
      </c>
      <c r="AF27" s="1">
        <v>1.2</v>
      </c>
      <c r="AG27" s="20" t="s">
        <v>43</v>
      </c>
      <c r="AH27" s="1">
        <f t="shared" si="7"/>
        <v>36</v>
      </c>
      <c r="AI27" s="24">
        <f>VLOOKUP(I27,[2]Sheet!$I:$AI,26,0)</f>
        <v>0.3</v>
      </c>
      <c r="AJ27" s="24">
        <f>VLOOKUP(I27,[2]Sheet!$I:$AI,27,0)</f>
        <v>1.8</v>
      </c>
      <c r="AK27" s="1">
        <f t="shared" si="9"/>
        <v>36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45</v>
      </c>
      <c r="C28" s="1">
        <v>1133</v>
      </c>
      <c r="D28" s="1"/>
      <c r="E28" s="1">
        <v>89</v>
      </c>
      <c r="F28" s="1">
        <v>1032</v>
      </c>
      <c r="G28" s="7">
        <v>0.18</v>
      </c>
      <c r="H28" s="1">
        <v>150</v>
      </c>
      <c r="I28" s="1">
        <v>1030638204</v>
      </c>
      <c r="J28" s="1"/>
      <c r="K28" s="1"/>
      <c r="L28" s="1">
        <f t="shared" si="3"/>
        <v>89</v>
      </c>
      <c r="M28" s="1"/>
      <c r="N28" s="1"/>
      <c r="O28" s="1"/>
      <c r="P28" s="1">
        <f t="shared" si="4"/>
        <v>17.8</v>
      </c>
      <c r="Q28" s="12"/>
      <c r="R28" s="5">
        <f t="shared" si="8"/>
        <v>0</v>
      </c>
      <c r="S28" s="5"/>
      <c r="T28" s="1"/>
      <c r="U28" s="1">
        <f t="shared" si="5"/>
        <v>57.977528089887635</v>
      </c>
      <c r="V28" s="1">
        <f t="shared" si="6"/>
        <v>57.977528089887635</v>
      </c>
      <c r="W28" s="1">
        <f>IFERROR(VLOOKUP(A28,[1]TDSheet!$A:$G,3,0)/5,0)</f>
        <v>17.399999999999999</v>
      </c>
      <c r="X28" s="1">
        <v>22.8</v>
      </c>
      <c r="Y28" s="1">
        <v>20.2</v>
      </c>
      <c r="Z28" s="1">
        <v>27.6</v>
      </c>
      <c r="AA28" s="1">
        <v>28.8</v>
      </c>
      <c r="AB28" s="1">
        <v>36.5</v>
      </c>
      <c r="AC28" s="1">
        <v>54.666666666666657</v>
      </c>
      <c r="AD28" s="1">
        <v>31</v>
      </c>
      <c r="AE28" s="1">
        <v>52.8</v>
      </c>
      <c r="AF28" s="1">
        <v>51.2</v>
      </c>
      <c r="AG28" s="20" t="s">
        <v>43</v>
      </c>
      <c r="AH28" s="1">
        <f t="shared" si="7"/>
        <v>0</v>
      </c>
      <c r="AI28" s="24">
        <f>VLOOKUP(I28,[2]Sheet!$I:$AI,26,0)</f>
        <v>0.18</v>
      </c>
      <c r="AJ28" s="24">
        <f>VLOOKUP(I28,[2]Sheet!$I:$AI,27,0)</f>
        <v>1.08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45</v>
      </c>
      <c r="C29" s="1">
        <v>306</v>
      </c>
      <c r="D29" s="1"/>
      <c r="E29" s="1">
        <v>52</v>
      </c>
      <c r="F29" s="1">
        <v>238</v>
      </c>
      <c r="G29" s="7">
        <v>0.25</v>
      </c>
      <c r="H29" s="1">
        <v>120</v>
      </c>
      <c r="I29" s="1">
        <v>1030670844</v>
      </c>
      <c r="J29" s="1"/>
      <c r="K29" s="1"/>
      <c r="L29" s="1">
        <f t="shared" si="3"/>
        <v>52</v>
      </c>
      <c r="M29" s="1"/>
      <c r="N29" s="1"/>
      <c r="O29" s="1">
        <v>250</v>
      </c>
      <c r="P29" s="1">
        <f t="shared" si="4"/>
        <v>10.4</v>
      </c>
      <c r="Q29" s="12"/>
      <c r="R29" s="5">
        <f t="shared" si="8"/>
        <v>0</v>
      </c>
      <c r="S29" s="5"/>
      <c r="T29" s="1"/>
      <c r="U29" s="1">
        <f t="shared" si="5"/>
        <v>46.92307692307692</v>
      </c>
      <c r="V29" s="1">
        <f t="shared" si="6"/>
        <v>46.92307692307692</v>
      </c>
      <c r="W29" s="1">
        <f>IFERROR(VLOOKUP(A29,[1]TDSheet!$A:$G,3,0)/5,0)</f>
        <v>11.4</v>
      </c>
      <c r="X29" s="1">
        <v>21.6</v>
      </c>
      <c r="Y29" s="1">
        <v>12.8</v>
      </c>
      <c r="Z29" s="1">
        <v>27.4</v>
      </c>
      <c r="AA29" s="1">
        <v>13.8</v>
      </c>
      <c r="AB29" s="1">
        <v>19.25</v>
      </c>
      <c r="AC29" s="1">
        <v>24</v>
      </c>
      <c r="AD29" s="1">
        <v>22.8</v>
      </c>
      <c r="AE29" s="1">
        <v>16</v>
      </c>
      <c r="AF29" s="1">
        <v>21.8</v>
      </c>
      <c r="AG29" s="20" t="s">
        <v>43</v>
      </c>
      <c r="AH29" s="1">
        <f t="shared" si="7"/>
        <v>0</v>
      </c>
      <c r="AI29" s="24">
        <f>VLOOKUP(I29,[2]Sheet!$I:$AI,26,0)</f>
        <v>0.25</v>
      </c>
      <c r="AJ29" s="24">
        <f>VLOOKUP(I29,[2]Sheet!$I:$AI,27,0)</f>
        <v>1.5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38</v>
      </c>
      <c r="C30" s="1">
        <v>40.688000000000002</v>
      </c>
      <c r="D30" s="1"/>
      <c r="E30" s="1">
        <v>25.881</v>
      </c>
      <c r="F30" s="1">
        <v>1.2829999999999999</v>
      </c>
      <c r="G30" s="7">
        <v>1</v>
      </c>
      <c r="H30" s="1">
        <v>35</v>
      </c>
      <c r="I30" s="1">
        <v>1030228316</v>
      </c>
      <c r="J30" s="1"/>
      <c r="K30" s="1"/>
      <c r="L30" s="1">
        <f t="shared" si="3"/>
        <v>25.881</v>
      </c>
      <c r="M30" s="1"/>
      <c r="N30" s="1"/>
      <c r="O30" s="1">
        <v>70</v>
      </c>
      <c r="P30" s="1">
        <f t="shared" si="4"/>
        <v>5.1761999999999997</v>
      </c>
      <c r="Q30" s="12">
        <v>100</v>
      </c>
      <c r="R30" s="5">
        <f t="shared" si="8"/>
        <v>80</v>
      </c>
      <c r="S30" s="5">
        <v>47.769599999999997</v>
      </c>
      <c r="T30" s="1"/>
      <c r="U30" s="1">
        <f t="shared" si="5"/>
        <v>33.090491093852641</v>
      </c>
      <c r="V30" s="1">
        <f t="shared" si="6"/>
        <v>13.771299408832736</v>
      </c>
      <c r="W30" s="1">
        <f>IFERROR(VLOOKUP(A30,[1]TDSheet!$A:$G,3,0)/5,0)</f>
        <v>2.1848000000000001</v>
      </c>
      <c r="X30" s="1">
        <v>0.97019999999999995</v>
      </c>
      <c r="Y30" s="1">
        <v>1.4214</v>
      </c>
      <c r="Z30" s="1">
        <v>6.2067999999999994</v>
      </c>
      <c r="AA30" s="1">
        <v>0</v>
      </c>
      <c r="AB30" s="1">
        <v>0</v>
      </c>
      <c r="AC30" s="1">
        <v>11.6715</v>
      </c>
      <c r="AD30" s="1">
        <v>0</v>
      </c>
      <c r="AE30" s="1">
        <v>0</v>
      </c>
      <c r="AF30" s="1">
        <v>0</v>
      </c>
      <c r="AG30" s="1"/>
      <c r="AH30" s="1">
        <f t="shared" si="7"/>
        <v>100</v>
      </c>
      <c r="AI30" s="24">
        <f>VLOOKUP(I30,[2]Sheet!$I:$AI,26,0)</f>
        <v>1.25</v>
      </c>
      <c r="AJ30" s="24">
        <f>VLOOKUP(I30,[2]Sheet!$I:$AI,27,0)</f>
        <v>5</v>
      </c>
      <c r="AK30" s="1">
        <f t="shared" si="9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45</v>
      </c>
      <c r="C31" s="1">
        <v>298</v>
      </c>
      <c r="D31" s="1"/>
      <c r="E31" s="1">
        <v>169</v>
      </c>
      <c r="F31" s="1">
        <v>73</v>
      </c>
      <c r="G31" s="7">
        <v>0.4</v>
      </c>
      <c r="H31" s="1">
        <v>41</v>
      </c>
      <c r="I31" s="1">
        <v>1030234120</v>
      </c>
      <c r="J31" s="1"/>
      <c r="K31" s="1"/>
      <c r="L31" s="1">
        <f t="shared" si="3"/>
        <v>169</v>
      </c>
      <c r="M31" s="1"/>
      <c r="N31" s="1"/>
      <c r="O31" s="1">
        <v>400</v>
      </c>
      <c r="P31" s="1">
        <f t="shared" si="4"/>
        <v>33.799999999999997</v>
      </c>
      <c r="Q31" s="12">
        <v>400</v>
      </c>
      <c r="R31" s="5">
        <f t="shared" si="8"/>
        <v>400</v>
      </c>
      <c r="S31" s="5">
        <v>304.39999999999998</v>
      </c>
      <c r="T31" s="1"/>
      <c r="U31" s="1">
        <f t="shared" si="5"/>
        <v>25.828402366863909</v>
      </c>
      <c r="V31" s="1">
        <f t="shared" si="6"/>
        <v>13.994082840236688</v>
      </c>
      <c r="W31" s="1">
        <f>IFERROR(VLOOKUP(A31,[1]TDSheet!$A:$G,3,0)/5,0)</f>
        <v>11</v>
      </c>
      <c r="X31" s="1">
        <v>28.8</v>
      </c>
      <c r="Y31" s="1">
        <v>1.8</v>
      </c>
      <c r="Z31" s="1">
        <v>28</v>
      </c>
      <c r="AA31" s="1">
        <v>29</v>
      </c>
      <c r="AB31" s="1">
        <v>17</v>
      </c>
      <c r="AC31" s="1">
        <v>65.833333333333329</v>
      </c>
      <c r="AD31" s="1">
        <v>15</v>
      </c>
      <c r="AE31" s="1">
        <v>80</v>
      </c>
      <c r="AF31" s="1">
        <v>0.2</v>
      </c>
      <c r="AG31" s="1"/>
      <c r="AH31" s="1">
        <f t="shared" si="7"/>
        <v>160</v>
      </c>
      <c r="AI31" s="24">
        <f>VLOOKUP(I31,[2]Sheet!$I:$AI,26,0)</f>
        <v>0.4</v>
      </c>
      <c r="AJ31" s="24">
        <f>VLOOKUP(I31,[2]Sheet!$I:$AI,27,0)</f>
        <v>1.6</v>
      </c>
      <c r="AK31" s="1">
        <f t="shared" si="9"/>
        <v>160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45</v>
      </c>
      <c r="C32" s="1">
        <v>164</v>
      </c>
      <c r="D32" s="1"/>
      <c r="E32" s="1">
        <v>85</v>
      </c>
      <c r="F32" s="1">
        <v>8</v>
      </c>
      <c r="G32" s="7">
        <v>0.45</v>
      </c>
      <c r="H32" s="1">
        <v>31</v>
      </c>
      <c r="I32" s="1">
        <v>1030228620</v>
      </c>
      <c r="J32" s="1"/>
      <c r="K32" s="1"/>
      <c r="L32" s="1">
        <f t="shared" si="3"/>
        <v>85</v>
      </c>
      <c r="M32" s="1"/>
      <c r="N32" s="1"/>
      <c r="O32" s="1">
        <v>260</v>
      </c>
      <c r="P32" s="1">
        <f t="shared" si="4"/>
        <v>17</v>
      </c>
      <c r="Q32" s="12">
        <v>300</v>
      </c>
      <c r="R32" s="5">
        <f t="shared" si="8"/>
        <v>300</v>
      </c>
      <c r="S32" s="5">
        <v>123</v>
      </c>
      <c r="T32" s="1"/>
      <c r="U32" s="1">
        <f t="shared" si="5"/>
        <v>33.411764705882355</v>
      </c>
      <c r="V32" s="1">
        <f t="shared" si="6"/>
        <v>15.764705882352942</v>
      </c>
      <c r="W32" s="1">
        <f>IFERROR(VLOOKUP(A32,[1]TDSheet!$A:$G,3,0)/5,0)</f>
        <v>11</v>
      </c>
      <c r="X32" s="1">
        <v>3.2</v>
      </c>
      <c r="Y32" s="1">
        <v>4.8</v>
      </c>
      <c r="Z32" s="1">
        <v>33.4</v>
      </c>
      <c r="AA32" s="1">
        <v>0</v>
      </c>
      <c r="AB32" s="1">
        <v>0</v>
      </c>
      <c r="AC32" s="1">
        <v>26.666666666666671</v>
      </c>
      <c r="AD32" s="1">
        <v>0</v>
      </c>
      <c r="AE32" s="1">
        <v>0</v>
      </c>
      <c r="AF32" s="1">
        <v>0</v>
      </c>
      <c r="AG32" s="1"/>
      <c r="AH32" s="1">
        <f t="shared" si="7"/>
        <v>135</v>
      </c>
      <c r="AI32" s="24">
        <f>VLOOKUP(I32,[2]Sheet!$I:$AI,26,0)</f>
        <v>0.45</v>
      </c>
      <c r="AJ32" s="24">
        <f>VLOOKUP(I32,[2]Sheet!$I:$AI,27,0)</f>
        <v>1.8</v>
      </c>
      <c r="AK32" s="1">
        <f t="shared" si="9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45</v>
      </c>
      <c r="C33" s="1">
        <v>264</v>
      </c>
      <c r="D33" s="1"/>
      <c r="E33" s="1">
        <v>155</v>
      </c>
      <c r="F33" s="1">
        <v>19</v>
      </c>
      <c r="G33" s="7">
        <v>0.45</v>
      </c>
      <c r="H33" s="1">
        <v>30</v>
      </c>
      <c r="I33" s="1">
        <v>1030212603</v>
      </c>
      <c r="J33" s="1"/>
      <c r="K33" s="1"/>
      <c r="L33" s="1">
        <f t="shared" si="3"/>
        <v>155</v>
      </c>
      <c r="M33" s="1"/>
      <c r="N33" s="1"/>
      <c r="O33" s="1">
        <v>280</v>
      </c>
      <c r="P33" s="1">
        <f t="shared" si="4"/>
        <v>31</v>
      </c>
      <c r="Q33" s="12">
        <v>150</v>
      </c>
      <c r="R33" s="5">
        <f t="shared" si="8"/>
        <v>152</v>
      </c>
      <c r="S33" s="5">
        <v>414</v>
      </c>
      <c r="T33" s="1"/>
      <c r="U33" s="1">
        <f t="shared" si="5"/>
        <v>14.483870967741936</v>
      </c>
      <c r="V33" s="1">
        <f t="shared" si="6"/>
        <v>9.6451612903225801</v>
      </c>
      <c r="W33" s="1">
        <f>IFERROR(VLOOKUP(A33,[1]TDSheet!$A:$G,3,0)/5,0)</f>
        <v>13</v>
      </c>
      <c r="X33" s="1">
        <v>0</v>
      </c>
      <c r="Y33" s="1">
        <v>-0.8</v>
      </c>
      <c r="Z33" s="1">
        <v>15</v>
      </c>
      <c r="AA33" s="1">
        <v>-0.2</v>
      </c>
      <c r="AB33" s="1">
        <v>0</v>
      </c>
      <c r="AC33" s="1">
        <v>26.666666666666671</v>
      </c>
      <c r="AD33" s="1">
        <v>0</v>
      </c>
      <c r="AE33" s="1">
        <v>0</v>
      </c>
      <c r="AF33" s="1">
        <v>0</v>
      </c>
      <c r="AG33" s="1"/>
      <c r="AH33" s="1">
        <f t="shared" si="7"/>
        <v>67.5</v>
      </c>
      <c r="AI33" s="24">
        <f>VLOOKUP(I33,[2]Sheet!$I:$AI,26,0)</f>
        <v>0.45</v>
      </c>
      <c r="AJ33" s="24">
        <f>VLOOKUP(I33,[2]Sheet!$I:$AI,27,0)</f>
        <v>1.8</v>
      </c>
      <c r="AK33" s="1">
        <f t="shared" si="9"/>
        <v>68.400000000000006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70</v>
      </c>
      <c r="B34" s="13" t="s">
        <v>38</v>
      </c>
      <c r="C34" s="13">
        <v>3.16</v>
      </c>
      <c r="D34" s="13"/>
      <c r="E34" s="13">
        <v>-3.5960000000000001</v>
      </c>
      <c r="F34" s="13">
        <v>3.16</v>
      </c>
      <c r="G34" s="14">
        <v>0</v>
      </c>
      <c r="H34" s="13" t="e">
        <v>#N/A</v>
      </c>
      <c r="I34" s="13" t="s">
        <v>71</v>
      </c>
      <c r="J34" s="13"/>
      <c r="K34" s="13"/>
      <c r="L34" s="13">
        <f t="shared" si="3"/>
        <v>-3.5960000000000001</v>
      </c>
      <c r="M34" s="13"/>
      <c r="N34" s="13"/>
      <c r="O34" s="13"/>
      <c r="P34" s="13">
        <f t="shared" si="4"/>
        <v>-0.71920000000000006</v>
      </c>
      <c r="Q34" s="12"/>
      <c r="R34" s="1"/>
      <c r="S34" s="15"/>
      <c r="T34" s="13"/>
      <c r="U34" s="13">
        <f t="shared" si="5"/>
        <v>-4.3937708565072304</v>
      </c>
      <c r="V34" s="13">
        <f t="shared" si="6"/>
        <v>-4.3937708565072304</v>
      </c>
      <c r="W34" s="13">
        <f>IFERROR(VLOOKUP(A34,[1]TDSheet!$A:$G,3,0)/5,0)</f>
        <v>-0.7198</v>
      </c>
      <c r="X34" s="13">
        <v>20.583600000000001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/>
      <c r="AH34" s="13"/>
      <c r="AI34" s="24"/>
      <c r="AJ34" s="24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72</v>
      </c>
      <c r="B35" s="13" t="s">
        <v>38</v>
      </c>
      <c r="C35" s="13">
        <v>6.4930000000000003</v>
      </c>
      <c r="D35" s="13"/>
      <c r="E35" s="13"/>
      <c r="F35" s="13">
        <v>7.0000000000000001E-3</v>
      </c>
      <c r="G35" s="14">
        <v>0</v>
      </c>
      <c r="H35" s="13" t="e">
        <v>#N/A</v>
      </c>
      <c r="I35" s="13" t="s">
        <v>71</v>
      </c>
      <c r="J35" s="13"/>
      <c r="K35" s="13"/>
      <c r="L35" s="13">
        <f t="shared" si="3"/>
        <v>0</v>
      </c>
      <c r="M35" s="13"/>
      <c r="N35" s="13"/>
      <c r="O35" s="13"/>
      <c r="P35" s="13">
        <f t="shared" si="4"/>
        <v>0</v>
      </c>
      <c r="Q35" s="12"/>
      <c r="R35" s="1"/>
      <c r="S35" s="15"/>
      <c r="T35" s="13"/>
      <c r="U35" s="13" t="e">
        <f t="shared" si="5"/>
        <v>#DIV/0!</v>
      </c>
      <c r="V35" s="13" t="e">
        <f t="shared" si="6"/>
        <v>#DIV/0!</v>
      </c>
      <c r="W35" s="13">
        <f>IFERROR(VLOOKUP(A35,[1]TDSheet!$A:$G,3,0)/5,0)</f>
        <v>0.96920000000000006</v>
      </c>
      <c r="X35" s="13">
        <v>13.605600000000001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/>
      <c r="AH35" s="13"/>
      <c r="AI35" s="24"/>
      <c r="AJ35" s="24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73</v>
      </c>
      <c r="B36" s="13" t="s">
        <v>45</v>
      </c>
      <c r="C36" s="13">
        <v>14</v>
      </c>
      <c r="D36" s="13"/>
      <c r="E36" s="13">
        <v>2</v>
      </c>
      <c r="F36" s="13">
        <v>9</v>
      </c>
      <c r="G36" s="14">
        <v>0</v>
      </c>
      <c r="H36" s="13" t="e">
        <v>#N/A</v>
      </c>
      <c r="I36" s="13" t="s">
        <v>71</v>
      </c>
      <c r="J36" s="13"/>
      <c r="K36" s="13"/>
      <c r="L36" s="13">
        <f t="shared" si="3"/>
        <v>2</v>
      </c>
      <c r="M36" s="13"/>
      <c r="N36" s="13"/>
      <c r="O36" s="13"/>
      <c r="P36" s="13">
        <f t="shared" si="4"/>
        <v>0.4</v>
      </c>
      <c r="Q36" s="12"/>
      <c r="R36" s="1"/>
      <c r="S36" s="15"/>
      <c r="T36" s="13"/>
      <c r="U36" s="13">
        <f t="shared" si="5"/>
        <v>22.5</v>
      </c>
      <c r="V36" s="13">
        <f t="shared" si="6"/>
        <v>22.5</v>
      </c>
      <c r="W36" s="13">
        <f>IFERROR(VLOOKUP(A36,[1]TDSheet!$A:$G,3,0)/5,0)</f>
        <v>2.2000000000000002</v>
      </c>
      <c r="X36" s="13">
        <v>12.4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/>
      <c r="AH36" s="13"/>
      <c r="AI36" s="24"/>
      <c r="AJ36" s="24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74</v>
      </c>
      <c r="B37" s="13"/>
      <c r="C37" s="13">
        <v>183</v>
      </c>
      <c r="D37" s="13"/>
      <c r="E37" s="13">
        <v>70</v>
      </c>
      <c r="F37" s="13">
        <v>108</v>
      </c>
      <c r="G37" s="14">
        <v>0</v>
      </c>
      <c r="H37" s="13" t="e">
        <v>#N/A</v>
      </c>
      <c r="I37" s="13" t="s">
        <v>71</v>
      </c>
      <c r="J37" s="13"/>
      <c r="K37" s="13"/>
      <c r="L37" s="13">
        <f t="shared" si="3"/>
        <v>70</v>
      </c>
      <c r="M37" s="13"/>
      <c r="N37" s="13"/>
      <c r="O37" s="13"/>
      <c r="P37" s="13">
        <f t="shared" si="4"/>
        <v>14</v>
      </c>
      <c r="Q37" s="12"/>
      <c r="R37" s="1"/>
      <c r="S37" s="15"/>
      <c r="T37" s="13"/>
      <c r="U37" s="13">
        <f t="shared" si="5"/>
        <v>7.7142857142857144</v>
      </c>
      <c r="V37" s="13">
        <f t="shared" si="6"/>
        <v>7.7142857142857144</v>
      </c>
      <c r="W37" s="13">
        <f>IFERROR(VLOOKUP(A37,[1]TDSheet!$A:$G,3,0)/5,0)</f>
        <v>0.4</v>
      </c>
      <c r="X37" s="13">
        <v>7.4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/>
      <c r="AH37" s="13"/>
      <c r="AI37" s="24"/>
      <c r="AJ37" s="24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4"/>
      <c r="AJ38" s="24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4"/>
      <c r="AJ39" s="2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4"/>
      <c r="AJ40" s="24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4"/>
      <c r="AJ41" s="24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4"/>
      <c r="AJ42" s="24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4"/>
      <c r="AJ43" s="24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4"/>
      <c r="AJ44" s="24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4"/>
      <c r="AJ45" s="24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4"/>
      <c r="AJ46" s="24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4"/>
      <c r="AJ47" s="24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4"/>
      <c r="AJ48" s="24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4"/>
      <c r="AJ49" s="24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4"/>
      <c r="AJ50" s="24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4"/>
      <c r="AJ51" s="24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4"/>
      <c r="AJ52" s="24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4"/>
      <c r="AJ53" s="2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4"/>
      <c r="AJ54" s="24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4"/>
      <c r="AJ55" s="24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4"/>
      <c r="AJ56" s="24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4"/>
      <c r="AJ57" s="24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4"/>
      <c r="AJ58" s="24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4"/>
      <c r="AJ59" s="24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4"/>
      <c r="AJ60" s="24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4"/>
      <c r="AJ61" s="24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4"/>
      <c r="AJ62" s="24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4"/>
      <c r="AJ63" s="24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4"/>
      <c r="AJ64" s="2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4"/>
      <c r="AJ65" s="2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4"/>
      <c r="AJ66" s="2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4"/>
      <c r="AJ67" s="2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4"/>
      <c r="AJ68" s="2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4"/>
      <c r="AJ69" s="24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4"/>
      <c r="AJ70" s="2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4"/>
      <c r="AJ71" s="24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4"/>
      <c r="AJ72" s="2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4"/>
      <c r="AJ73" s="24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4"/>
      <c r="AJ74" s="24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4"/>
      <c r="AJ75" s="24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4"/>
      <c r="AJ76" s="24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4"/>
      <c r="AJ77" s="24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4"/>
      <c r="AJ78" s="24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4"/>
      <c r="AJ79" s="24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4"/>
      <c r="AJ80" s="2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4"/>
      <c r="AJ81" s="24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4"/>
      <c r="AJ82" s="24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4"/>
      <c r="AJ83" s="24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4"/>
      <c r="AJ84" s="24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4"/>
      <c r="AJ85" s="24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4"/>
      <c r="AJ86" s="24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4"/>
      <c r="AJ87" s="24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4"/>
      <c r="AJ88" s="24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4"/>
      <c r="AJ89" s="24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4"/>
      <c r="AJ90" s="24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4"/>
      <c r="AJ91" s="24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4"/>
      <c r="AJ92" s="24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4"/>
      <c r="AJ93" s="24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4"/>
      <c r="AJ94" s="24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4"/>
      <c r="AJ95" s="24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4"/>
      <c r="AJ96" s="24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4"/>
      <c r="AJ97" s="24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4"/>
      <c r="AJ98" s="24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4"/>
      <c r="AJ99" s="24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4"/>
      <c r="AJ100" s="24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4"/>
      <c r="AJ101" s="24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4"/>
      <c r="AJ102" s="24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4"/>
      <c r="AJ103" s="24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4"/>
      <c r="AJ104" s="24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4"/>
      <c r="AJ105" s="24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4"/>
      <c r="AJ106" s="24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4"/>
      <c r="AJ107" s="24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4"/>
      <c r="AJ108" s="24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4"/>
      <c r="AJ109" s="24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4"/>
      <c r="AJ110" s="24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4"/>
      <c r="AJ111" s="24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4"/>
      <c r="AJ112" s="24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4"/>
      <c r="AJ113" s="24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4"/>
      <c r="AJ114" s="24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4"/>
      <c r="AJ115" s="24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4"/>
      <c r="AJ116" s="24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4"/>
      <c r="AJ117" s="24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4"/>
      <c r="AJ118" s="24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4"/>
      <c r="AJ119" s="24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4"/>
      <c r="AJ120" s="24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4"/>
      <c r="AJ121" s="24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4"/>
      <c r="AJ122" s="24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4"/>
      <c r="AJ123" s="24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4"/>
      <c r="AJ124" s="24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4"/>
      <c r="AJ125" s="24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4"/>
      <c r="AJ126" s="24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4"/>
      <c r="AJ127" s="24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4"/>
      <c r="AJ128" s="24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4"/>
      <c r="AJ129" s="24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4"/>
      <c r="AJ130" s="24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4"/>
      <c r="AJ131" s="24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4"/>
      <c r="AJ132" s="24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4"/>
      <c r="AJ133" s="24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4"/>
      <c r="AJ134" s="24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4"/>
      <c r="AJ135" s="24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4"/>
      <c r="AJ136" s="24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4"/>
      <c r="AJ137" s="24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4"/>
      <c r="AJ138" s="24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4"/>
      <c r="AJ139" s="24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4"/>
      <c r="AJ140" s="24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4"/>
      <c r="AJ141" s="24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4"/>
      <c r="AJ142" s="24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4"/>
      <c r="AJ143" s="24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4"/>
      <c r="AJ144" s="24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4"/>
      <c r="AJ145" s="24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4"/>
      <c r="AJ146" s="24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4"/>
      <c r="AJ147" s="24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4"/>
      <c r="AJ148" s="24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4"/>
      <c r="AJ149" s="24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4"/>
      <c r="AJ150" s="24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4"/>
      <c r="AJ151" s="24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4"/>
      <c r="AJ152" s="24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4"/>
      <c r="AJ153" s="24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4"/>
      <c r="AJ154" s="24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4"/>
      <c r="AJ155" s="24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4"/>
      <c r="AJ156" s="24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4"/>
      <c r="AJ157" s="24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4"/>
      <c r="AJ158" s="24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4"/>
      <c r="AJ159" s="24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4"/>
      <c r="AJ160" s="24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4"/>
      <c r="AJ161" s="24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4"/>
      <c r="AJ162" s="24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4"/>
      <c r="AJ163" s="24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4"/>
      <c r="AJ164" s="24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4"/>
      <c r="AJ165" s="24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4"/>
      <c r="AJ166" s="24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4"/>
      <c r="AJ167" s="24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4"/>
      <c r="AJ168" s="24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4"/>
      <c r="AJ169" s="24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4"/>
      <c r="AJ170" s="24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4"/>
      <c r="AJ171" s="24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4"/>
      <c r="AJ172" s="24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4"/>
      <c r="AJ173" s="24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4"/>
      <c r="AJ174" s="24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4"/>
      <c r="AJ175" s="24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4"/>
      <c r="AJ176" s="24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4"/>
      <c r="AJ177" s="24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4"/>
      <c r="AJ178" s="24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4"/>
      <c r="AJ179" s="24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4"/>
      <c r="AJ180" s="24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4"/>
      <c r="AJ181" s="24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4"/>
      <c r="AJ182" s="24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4"/>
      <c r="AJ183" s="24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4"/>
      <c r="AJ184" s="24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4"/>
      <c r="AJ185" s="24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4"/>
      <c r="AJ186" s="24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4"/>
      <c r="AJ187" s="24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4"/>
      <c r="AJ188" s="24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4"/>
      <c r="AJ189" s="24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4"/>
      <c r="AJ190" s="24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4"/>
      <c r="AJ191" s="24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4"/>
      <c r="AJ192" s="24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4"/>
      <c r="AJ193" s="24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4"/>
      <c r="AJ194" s="24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4"/>
      <c r="AJ195" s="24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4"/>
      <c r="AJ196" s="24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4"/>
      <c r="AJ197" s="24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4"/>
      <c r="AJ198" s="24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4"/>
      <c r="AJ199" s="24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4"/>
      <c r="AJ200" s="24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4"/>
      <c r="AJ201" s="24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4"/>
      <c r="AJ202" s="24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4"/>
      <c r="AJ203" s="24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4"/>
      <c r="AJ204" s="24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4"/>
      <c r="AJ205" s="24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4"/>
      <c r="AJ206" s="24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4"/>
      <c r="AJ207" s="24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4"/>
      <c r="AJ208" s="24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4"/>
      <c r="AJ209" s="24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4"/>
      <c r="AJ210" s="24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4"/>
      <c r="AJ211" s="24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4"/>
      <c r="AJ212" s="24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4"/>
      <c r="AJ213" s="24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4"/>
      <c r="AJ214" s="24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4"/>
      <c r="AJ215" s="24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4"/>
      <c r="AJ216" s="24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4"/>
      <c r="AJ217" s="24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4"/>
      <c r="AJ218" s="24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4"/>
      <c r="AJ219" s="24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4"/>
      <c r="AJ220" s="24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4"/>
      <c r="AJ221" s="24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4"/>
      <c r="AJ222" s="24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4"/>
      <c r="AJ223" s="24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4"/>
      <c r="AJ224" s="24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4"/>
      <c r="AJ225" s="24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4"/>
      <c r="AJ226" s="24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4"/>
      <c r="AJ227" s="24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4"/>
      <c r="AJ228" s="24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4"/>
      <c r="AJ229" s="24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4"/>
      <c r="AJ230" s="24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4"/>
      <c r="AJ231" s="24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4"/>
      <c r="AJ232" s="24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4"/>
      <c r="AJ233" s="24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4"/>
      <c r="AJ234" s="24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4"/>
      <c r="AJ235" s="24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4"/>
      <c r="AJ236" s="24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4"/>
      <c r="AJ237" s="24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4"/>
      <c r="AJ238" s="24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4"/>
      <c r="AJ239" s="24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24"/>
      <c r="AJ240" s="24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24"/>
      <c r="AJ241" s="24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24"/>
      <c r="AJ242" s="24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24"/>
      <c r="AJ243" s="24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24"/>
      <c r="AJ244" s="24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24"/>
      <c r="AJ245" s="24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24"/>
      <c r="AJ246" s="24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24"/>
      <c r="AJ247" s="24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24"/>
      <c r="AJ248" s="24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24"/>
      <c r="AJ249" s="24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24"/>
      <c r="AJ250" s="24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24"/>
      <c r="AJ251" s="24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24"/>
      <c r="AJ252" s="24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24"/>
      <c r="AJ253" s="24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24"/>
      <c r="AJ254" s="24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24"/>
      <c r="AJ255" s="24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24"/>
      <c r="AJ256" s="24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24"/>
      <c r="AJ257" s="24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24"/>
      <c r="AJ258" s="24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24"/>
      <c r="AJ259" s="24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24"/>
      <c r="AJ260" s="24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24"/>
      <c r="AJ261" s="24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24"/>
      <c r="AJ262" s="24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24"/>
      <c r="AJ263" s="24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24"/>
      <c r="AJ264" s="24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24"/>
      <c r="AJ265" s="24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24"/>
      <c r="AJ266" s="24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24"/>
      <c r="AJ267" s="24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24"/>
      <c r="AJ268" s="24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24"/>
      <c r="AJ269" s="24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24"/>
      <c r="AJ270" s="24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24"/>
      <c r="AJ271" s="24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24"/>
      <c r="AJ272" s="24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24"/>
      <c r="AJ273" s="24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24"/>
      <c r="AJ274" s="24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24"/>
      <c r="AJ275" s="24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24"/>
      <c r="AJ276" s="24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24"/>
      <c r="AJ277" s="24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24"/>
      <c r="AJ278" s="24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24"/>
      <c r="AJ279" s="24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24"/>
      <c r="AJ280" s="24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24"/>
      <c r="AJ281" s="24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24"/>
      <c r="AJ282" s="24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24"/>
      <c r="AJ283" s="24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24"/>
      <c r="AJ284" s="24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24"/>
      <c r="AJ285" s="24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24"/>
      <c r="AJ286" s="24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24"/>
      <c r="AJ287" s="24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24"/>
      <c r="AJ288" s="24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24"/>
      <c r="AJ289" s="24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24"/>
      <c r="AJ290" s="24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24"/>
      <c r="AJ291" s="24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24"/>
      <c r="AJ292" s="24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24"/>
      <c r="AJ293" s="24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24"/>
      <c r="AJ294" s="24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24"/>
      <c r="AJ295" s="24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24"/>
      <c r="AJ296" s="24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24"/>
      <c r="AJ297" s="24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24"/>
      <c r="AJ298" s="24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24"/>
      <c r="AJ299" s="24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24"/>
      <c r="AJ300" s="24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24"/>
      <c r="AJ301" s="24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24"/>
      <c r="AJ302" s="24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24"/>
      <c r="AJ303" s="24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24"/>
      <c r="AJ304" s="24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24"/>
      <c r="AJ305" s="24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24"/>
      <c r="AJ306" s="24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24"/>
      <c r="AJ307" s="24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24"/>
      <c r="AJ308" s="24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24"/>
      <c r="AJ309" s="24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24"/>
      <c r="AJ310" s="24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24"/>
      <c r="AJ311" s="24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24"/>
      <c r="AJ312" s="24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24"/>
      <c r="AJ313" s="24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24"/>
      <c r="AJ314" s="24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24"/>
      <c r="AJ315" s="24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24"/>
      <c r="AJ316" s="24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24"/>
      <c r="AJ317" s="24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24"/>
      <c r="AJ318" s="24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24"/>
      <c r="AJ319" s="24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24"/>
      <c r="AJ320" s="24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24"/>
      <c r="AJ321" s="24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24"/>
      <c r="AJ322" s="24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24"/>
      <c r="AJ323" s="24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24"/>
      <c r="AJ324" s="24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24"/>
      <c r="AJ325" s="24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24"/>
      <c r="AJ326" s="24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24"/>
      <c r="AJ327" s="24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24"/>
      <c r="AJ328" s="24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24"/>
      <c r="AJ329" s="24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24"/>
      <c r="AJ330" s="24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24"/>
      <c r="AJ331" s="24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24"/>
      <c r="AJ332" s="24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24"/>
      <c r="AJ333" s="24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24"/>
      <c r="AJ334" s="24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24"/>
      <c r="AJ335" s="24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24"/>
      <c r="AJ336" s="24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24"/>
      <c r="AJ337" s="24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24"/>
      <c r="AJ338" s="24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24"/>
      <c r="AJ339" s="24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24"/>
      <c r="AJ340" s="24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24"/>
      <c r="AJ341" s="24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24"/>
      <c r="AJ342" s="24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24"/>
      <c r="AJ343" s="24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24"/>
      <c r="AJ344" s="24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24"/>
      <c r="AJ345" s="24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24"/>
      <c r="AJ346" s="24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24"/>
      <c r="AJ347" s="24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24"/>
      <c r="AJ348" s="24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24"/>
      <c r="AJ349" s="24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24"/>
      <c r="AJ350" s="24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24"/>
      <c r="AJ351" s="24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24"/>
      <c r="AJ352" s="24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24"/>
      <c r="AJ353" s="24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24"/>
      <c r="AJ354" s="24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24"/>
      <c r="AJ355" s="24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24"/>
      <c r="AJ356" s="24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24"/>
      <c r="AJ357" s="24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24"/>
      <c r="AJ358" s="24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24"/>
      <c r="AJ359" s="24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24"/>
      <c r="AJ360" s="24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24"/>
      <c r="AJ361" s="24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24"/>
      <c r="AJ362" s="24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24"/>
      <c r="AJ363" s="24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24"/>
      <c r="AJ364" s="24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24"/>
      <c r="AJ365" s="24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24"/>
      <c r="AJ366" s="24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24"/>
      <c r="AJ367" s="24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24"/>
      <c r="AJ368" s="24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24"/>
      <c r="AJ369" s="24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24"/>
      <c r="AJ370" s="24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24"/>
      <c r="AJ371" s="24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24"/>
      <c r="AJ372" s="24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24"/>
      <c r="AJ373" s="24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24"/>
      <c r="AJ374" s="24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24"/>
      <c r="AJ375" s="24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24"/>
      <c r="AJ376" s="24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24"/>
      <c r="AJ377" s="24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24"/>
      <c r="AJ378" s="24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24"/>
      <c r="AJ379" s="24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24"/>
      <c r="AJ380" s="24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24"/>
      <c r="AJ381" s="24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24"/>
      <c r="AJ382" s="24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24"/>
      <c r="AJ383" s="24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24"/>
      <c r="AJ384" s="24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24"/>
      <c r="AJ385" s="24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24"/>
      <c r="AJ386" s="24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24"/>
      <c r="AJ387" s="24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24"/>
      <c r="AJ388" s="24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24"/>
      <c r="AJ389" s="24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24"/>
      <c r="AJ390" s="24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24"/>
      <c r="AJ391" s="24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24"/>
      <c r="AJ392" s="24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24"/>
      <c r="AJ393" s="24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24"/>
      <c r="AJ394" s="24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24"/>
      <c r="AJ395" s="24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24"/>
      <c r="AJ396" s="24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24"/>
      <c r="AJ397" s="24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24"/>
      <c r="AJ398" s="24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24"/>
      <c r="AJ399" s="24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24"/>
      <c r="AJ400" s="24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24"/>
      <c r="AJ401" s="24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24"/>
      <c r="AJ402" s="24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24"/>
      <c r="AJ403" s="24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24"/>
      <c r="AJ404" s="24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24"/>
      <c r="AJ405" s="24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24"/>
      <c r="AJ406" s="24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24"/>
      <c r="AJ407" s="24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24"/>
      <c r="AJ408" s="24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24"/>
      <c r="AJ409" s="24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24"/>
      <c r="AJ410" s="24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24"/>
      <c r="AJ411" s="24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24"/>
      <c r="AJ412" s="24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24"/>
      <c r="AJ413" s="24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24"/>
      <c r="AJ414" s="24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24"/>
      <c r="AJ415" s="24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24"/>
      <c r="AJ416" s="24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24"/>
      <c r="AJ417" s="24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24"/>
      <c r="AJ418" s="24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24"/>
      <c r="AJ419" s="24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24"/>
      <c r="AJ420" s="24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24"/>
      <c r="AJ421" s="24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24"/>
      <c r="AJ422" s="24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24"/>
      <c r="AJ423" s="24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24"/>
      <c r="AJ424" s="24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24"/>
      <c r="AJ425" s="24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24"/>
      <c r="AJ426" s="24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24"/>
      <c r="AJ427" s="24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24"/>
      <c r="AJ428" s="24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24"/>
      <c r="AJ429" s="24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24"/>
      <c r="AJ430" s="24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24"/>
      <c r="AJ431" s="24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24"/>
      <c r="AJ432" s="24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24"/>
      <c r="AJ433" s="24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24"/>
      <c r="AJ434" s="24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24"/>
      <c r="AJ435" s="24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24"/>
      <c r="AJ436" s="24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24"/>
      <c r="AJ437" s="24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24"/>
      <c r="AJ438" s="24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24"/>
      <c r="AJ439" s="24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24"/>
      <c r="AJ440" s="24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24"/>
      <c r="AJ441" s="24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24"/>
      <c r="AJ442" s="24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24"/>
      <c r="AJ443" s="24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24"/>
      <c r="AJ444" s="24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24"/>
      <c r="AJ445" s="24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24"/>
      <c r="AJ446" s="24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24"/>
      <c r="AJ447" s="24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24"/>
      <c r="AJ448" s="24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24"/>
      <c r="AJ449" s="24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24"/>
      <c r="AJ450" s="24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24"/>
      <c r="AJ451" s="24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24"/>
      <c r="AJ452" s="24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24"/>
      <c r="AJ453" s="24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24"/>
      <c r="AJ454" s="24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24"/>
      <c r="AJ455" s="24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24"/>
      <c r="AJ456" s="24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24"/>
      <c r="AJ457" s="24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24"/>
      <c r="AJ458" s="24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24"/>
      <c r="AJ459" s="24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24"/>
      <c r="AJ460" s="24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24"/>
      <c r="AJ461" s="24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24"/>
      <c r="AJ462" s="24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24"/>
      <c r="AJ463" s="24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24"/>
      <c r="AJ464" s="24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24"/>
      <c r="AJ465" s="24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24"/>
      <c r="AJ466" s="24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24"/>
      <c r="AJ467" s="24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24"/>
      <c r="AJ468" s="24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24"/>
      <c r="AJ469" s="24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24"/>
      <c r="AJ470" s="24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24"/>
      <c r="AJ471" s="24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24"/>
      <c r="AJ472" s="24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24"/>
      <c r="AJ473" s="24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24"/>
      <c r="AJ474" s="24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24"/>
      <c r="AJ475" s="24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24"/>
      <c r="AJ476" s="24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24"/>
      <c r="AJ477" s="24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24"/>
      <c r="AJ478" s="24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24"/>
      <c r="AJ479" s="24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24"/>
      <c r="AJ480" s="24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24"/>
      <c r="AJ481" s="24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24"/>
      <c r="AJ482" s="24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24"/>
      <c r="AJ483" s="24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24"/>
      <c r="AJ484" s="24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24"/>
      <c r="AJ485" s="24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24"/>
      <c r="AJ486" s="24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24"/>
      <c r="AJ487" s="24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24"/>
      <c r="AJ488" s="24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24"/>
      <c r="AJ489" s="24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24"/>
      <c r="AJ490" s="24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24"/>
      <c r="AJ491" s="24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24"/>
      <c r="AJ492" s="24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24"/>
      <c r="AJ493" s="24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24"/>
      <c r="AJ494" s="24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24"/>
      <c r="AJ495" s="24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24"/>
      <c r="AJ496" s="24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24"/>
      <c r="AJ497" s="24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24"/>
      <c r="AJ498" s="24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24"/>
      <c r="AJ499" s="24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7" xr:uid="{ACDDC961-A003-4D64-A66E-13F7AFA9B7F2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2025-06-26T15:54:05Z</dcterms:created>
  <dcterms:modified xsi:type="dcterms:W3CDTF">2025-07-03T12:52:14Z</dcterms:modified>
</cp:coreProperties>
</file>