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7,25 Горняк КИ (Луганск, Горловка) доставка на 05,08,25\"/>
    </mc:Choice>
  </mc:AlternateContent>
  <xr:revisionPtr revIDLastSave="0" documentId="13_ncr:1_{C8A0C8B8-B276-400B-8941-AF65E56EDF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6" i="1" l="1"/>
  <c r="Q516" i="1"/>
  <c r="X505" i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3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L516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H516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Y177" i="1"/>
  <c r="Y188" i="1"/>
  <c r="Y192" i="1"/>
  <c r="Y204" i="1"/>
  <c r="Y216" i="1"/>
  <c r="Y220" i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337" i="1"/>
  <c r="BN337" i="1"/>
  <c r="Z337" i="1"/>
  <c r="Z339" i="1" s="1"/>
  <c r="Y339" i="1"/>
  <c r="BP372" i="1"/>
  <c r="BN372" i="1"/>
  <c r="Z372" i="1"/>
  <c r="Y374" i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F9" i="1"/>
  <c r="J9" i="1"/>
  <c r="B516" i="1"/>
  <c r="X507" i="1"/>
  <c r="X508" i="1"/>
  <c r="X510" i="1"/>
  <c r="Y24" i="1"/>
  <c r="Z27" i="1"/>
  <c r="Z32" i="1" s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6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Y148" i="1"/>
  <c r="Z151" i="1"/>
  <c r="Z153" i="1" s="1"/>
  <c r="BN151" i="1"/>
  <c r="I516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J516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6" i="1"/>
  <c r="Y232" i="1"/>
  <c r="Z225" i="1"/>
  <c r="Z231" i="1" s="1"/>
  <c r="BN225" i="1"/>
  <c r="BP229" i="1"/>
  <c r="BN229" i="1"/>
  <c r="Z229" i="1"/>
  <c r="BP243" i="1"/>
  <c r="BN243" i="1"/>
  <c r="Z243" i="1"/>
  <c r="Y247" i="1"/>
  <c r="Z256" i="1"/>
  <c r="BP252" i="1"/>
  <c r="BN252" i="1"/>
  <c r="Z252" i="1"/>
  <c r="Y256" i="1"/>
  <c r="BP261" i="1"/>
  <c r="BN261" i="1"/>
  <c r="Z261" i="1"/>
  <c r="Z264" i="1" s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BP394" i="1"/>
  <c r="BN394" i="1"/>
  <c r="Z394" i="1"/>
  <c r="BP398" i="1"/>
  <c r="BN398" i="1"/>
  <c r="Z398" i="1"/>
  <c r="BP415" i="1"/>
  <c r="BN415" i="1"/>
  <c r="Z415" i="1"/>
  <c r="Y419" i="1"/>
  <c r="BP435" i="1"/>
  <c r="BN435" i="1"/>
  <c r="Z435" i="1"/>
  <c r="BP438" i="1"/>
  <c r="BN438" i="1"/>
  <c r="Z438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4" i="1"/>
  <c r="BP481" i="1"/>
  <c r="BN481" i="1"/>
  <c r="Z481" i="1"/>
  <c r="AA516" i="1"/>
  <c r="BP483" i="1"/>
  <c r="BN483" i="1"/>
  <c r="Z483" i="1"/>
  <c r="Y485" i="1"/>
  <c r="Y494" i="1"/>
  <c r="BP492" i="1"/>
  <c r="BN492" i="1"/>
  <c r="Z492" i="1"/>
  <c r="Y495" i="1"/>
  <c r="Y257" i="1"/>
  <c r="M516" i="1"/>
  <c r="Y265" i="1"/>
  <c r="O516" i="1"/>
  <c r="Y272" i="1"/>
  <c r="Y277" i="1"/>
  <c r="R516" i="1"/>
  <c r="Y295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Z351" i="1" s="1"/>
  <c r="BP349" i="1"/>
  <c r="BN349" i="1"/>
  <c r="Z349" i="1"/>
  <c r="Y356" i="1"/>
  <c r="BP370" i="1"/>
  <c r="BN370" i="1"/>
  <c r="Z370" i="1"/>
  <c r="Z373" i="1" s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W516" i="1"/>
  <c r="Y418" i="1"/>
  <c r="BP417" i="1"/>
  <c r="BN417" i="1"/>
  <c r="Z417" i="1"/>
  <c r="Z418" i="1" s="1"/>
  <c r="X516" i="1"/>
  <c r="Y423" i="1"/>
  <c r="BP422" i="1"/>
  <c r="BN422" i="1"/>
  <c r="Z422" i="1"/>
  <c r="Z423" i="1" s="1"/>
  <c r="Y424" i="1"/>
  <c r="Y428" i="1"/>
  <c r="BP427" i="1"/>
  <c r="BN427" i="1"/>
  <c r="Z427" i="1"/>
  <c r="Z428" i="1" s="1"/>
  <c r="Y429" i="1"/>
  <c r="Z516" i="1"/>
  <c r="Y447" i="1"/>
  <c r="Y448" i="1"/>
  <c r="BP433" i="1"/>
  <c r="BN433" i="1"/>
  <c r="Z433" i="1"/>
  <c r="BP436" i="1"/>
  <c r="BN436" i="1"/>
  <c r="Z436" i="1"/>
  <c r="BP440" i="1"/>
  <c r="BN440" i="1"/>
  <c r="Z440" i="1"/>
  <c r="U516" i="1"/>
  <c r="Y340" i="1"/>
  <c r="T516" i="1"/>
  <c r="Y352" i="1"/>
  <c r="V516" i="1"/>
  <c r="Y401" i="1"/>
  <c r="Y412" i="1"/>
  <c r="BP441" i="1"/>
  <c r="BN441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93" i="1"/>
  <c r="BN493" i="1"/>
  <c r="Z493" i="1"/>
  <c r="AB516" i="1"/>
  <c r="Y504" i="1"/>
  <c r="BP503" i="1"/>
  <c r="BN503" i="1"/>
  <c r="Z503" i="1"/>
  <c r="Z504" i="1" s="1"/>
  <c r="Y505" i="1"/>
  <c r="Z494" i="1" l="1"/>
  <c r="Z305" i="1"/>
  <c r="X509" i="1"/>
  <c r="Z247" i="1"/>
  <c r="Z447" i="1"/>
  <c r="Z484" i="1"/>
  <c r="Z463" i="1"/>
  <c r="Z215" i="1"/>
  <c r="Z121" i="1"/>
  <c r="Z80" i="1"/>
  <c r="Z44" i="1"/>
  <c r="Z511" i="1" s="1"/>
  <c r="Y506" i="1"/>
</calcChain>
</file>

<file path=xl/sharedStrings.xml><?xml version="1.0" encoding="utf-8"?>
<sst xmlns="http://schemas.openxmlformats.org/spreadsheetml/2006/main" count="2253" uniqueCount="825">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</sst>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7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3" t="s">
        <v>0</v>
      </c>
      <c r="E1" s="647"/>
      <c r="F1" s="647"/>
      <c r="G1" s="12" t="s">
        <v>1</v>
      </c>
      <c r="H1" s="823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873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89" t="s">
        <v>8</v>
      </c>
      <c r="B5" s="656"/>
      <c r="C5" s="620"/>
      <c r="D5" s="678"/>
      <c r="E5" s="680"/>
      <c r="F5" s="619" t="s">
        <v>9</v>
      </c>
      <c r="G5" s="620"/>
      <c r="H5" s="678"/>
      <c r="I5" s="679"/>
      <c r="J5" s="679"/>
      <c r="K5" s="679"/>
      <c r="L5" s="679"/>
      <c r="M5" s="680"/>
      <c r="N5" s="58"/>
      <c r="P5" s="24" t="s">
        <v>10</v>
      </c>
      <c r="Q5" s="643">
        <v>45871</v>
      </c>
      <c r="R5" s="644"/>
      <c r="T5" s="760" t="s">
        <v>11</v>
      </c>
      <c r="U5" s="577"/>
      <c r="V5" s="762" t="s">
        <v>12</v>
      </c>
      <c r="W5" s="644"/>
      <c r="AB5" s="51"/>
      <c r="AC5" s="51"/>
      <c r="AD5" s="51"/>
      <c r="AE5" s="51"/>
    </row>
    <row r="6" spans="1:32" s="553" customFormat="1" ht="24" customHeight="1" x14ac:dyDescent="0.2">
      <c r="A6" s="789" t="s">
        <v>13</v>
      </c>
      <c r="B6" s="656"/>
      <c r="C6" s="620"/>
      <c r="D6" s="686" t="s">
        <v>14</v>
      </c>
      <c r="E6" s="687"/>
      <c r="F6" s="687"/>
      <c r="G6" s="687"/>
      <c r="H6" s="687"/>
      <c r="I6" s="687"/>
      <c r="J6" s="687"/>
      <c r="K6" s="687"/>
      <c r="L6" s="687"/>
      <c r="M6" s="644"/>
      <c r="N6" s="59"/>
      <c r="P6" s="24" t="s">
        <v>15</v>
      </c>
      <c r="Q6" s="591" t="str">
        <f>IF(Q5=0," ",CHOOSE(WEEKDAY(Q5,2),"Понедельник","Вторник","Среда","Четверг","Пятница","Суббота","Воскресенье"))</f>
        <v>Суббота</v>
      </c>
      <c r="R6" s="579"/>
      <c r="T6" s="741" t="s">
        <v>16</v>
      </c>
      <c r="U6" s="577"/>
      <c r="V6" s="694" t="s">
        <v>17</v>
      </c>
      <c r="W6" s="695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8" t="str">
        <f>IFERROR(VLOOKUP(DeliveryAddress,Table,3,0),1)</f>
        <v>4</v>
      </c>
      <c r="E7" s="849"/>
      <c r="F7" s="849"/>
      <c r="G7" s="849"/>
      <c r="H7" s="849"/>
      <c r="I7" s="849"/>
      <c r="J7" s="849"/>
      <c r="K7" s="849"/>
      <c r="L7" s="849"/>
      <c r="M7" s="748"/>
      <c r="N7" s="60"/>
      <c r="P7" s="24"/>
      <c r="Q7" s="42"/>
      <c r="R7" s="42"/>
      <c r="T7" s="576"/>
      <c r="U7" s="577"/>
      <c r="V7" s="696"/>
      <c r="W7" s="697"/>
      <c r="AB7" s="51"/>
      <c r="AC7" s="51"/>
      <c r="AD7" s="51"/>
      <c r="AE7" s="51"/>
    </row>
    <row r="8" spans="1:32" s="553" customFormat="1" ht="25.5" customHeight="1" x14ac:dyDescent="0.2">
      <c r="A8" s="581" t="s">
        <v>18</v>
      </c>
      <c r="B8" s="571"/>
      <c r="C8" s="572"/>
      <c r="D8" s="853"/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19</v>
      </c>
      <c r="Q8" s="747">
        <v>0.41666666666666669</v>
      </c>
      <c r="R8" s="748"/>
      <c r="T8" s="576"/>
      <c r="U8" s="577"/>
      <c r="V8" s="696"/>
      <c r="W8" s="697"/>
      <c r="AB8" s="51"/>
      <c r="AC8" s="51"/>
      <c r="AD8" s="51"/>
      <c r="AE8" s="51"/>
    </row>
    <row r="9" spans="1:32" s="553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32"/>
      <c r="E9" s="633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51"/>
      <c r="P9" s="26" t="s">
        <v>20</v>
      </c>
      <c r="Q9" s="804"/>
      <c r="R9" s="624"/>
      <c r="T9" s="576"/>
      <c r="U9" s="577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32"/>
      <c r="E10" s="633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07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21</v>
      </c>
      <c r="Q10" s="742"/>
      <c r="R10" s="743"/>
      <c r="U10" s="24" t="s">
        <v>22</v>
      </c>
      <c r="V10" s="861" t="s">
        <v>23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8"/>
      <c r="R11" s="644"/>
      <c r="U11" s="24" t="s">
        <v>26</v>
      </c>
      <c r="V11" s="623" t="s">
        <v>27</v>
      </c>
      <c r="W11" s="624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63" t="s">
        <v>28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20"/>
      <c r="N12" s="62"/>
      <c r="P12" s="24" t="s">
        <v>29</v>
      </c>
      <c r="Q12" s="747"/>
      <c r="R12" s="748"/>
      <c r="S12" s="23"/>
      <c r="U12" s="24"/>
      <c r="V12" s="647"/>
      <c r="W12" s="576"/>
      <c r="AB12" s="51"/>
      <c r="AC12" s="51"/>
      <c r="AD12" s="51"/>
      <c r="AE12" s="51"/>
    </row>
    <row r="13" spans="1:32" s="553" customFormat="1" ht="23.25" customHeight="1" x14ac:dyDescent="0.2">
      <c r="A13" s="763" t="s">
        <v>30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20"/>
      <c r="N13" s="62"/>
      <c r="O13" s="26"/>
      <c r="P13" s="26" t="s">
        <v>31</v>
      </c>
      <c r="Q13" s="623"/>
      <c r="R13" s="6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63" t="s">
        <v>32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2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64" t="s">
        <v>33</v>
      </c>
      <c r="B15" s="656"/>
      <c r="C15" s="656"/>
      <c r="D15" s="656"/>
      <c r="E15" s="656"/>
      <c r="F15" s="656"/>
      <c r="G15" s="656"/>
      <c r="H15" s="656"/>
      <c r="I15" s="656"/>
      <c r="J15" s="656"/>
      <c r="K15" s="656"/>
      <c r="L15" s="656"/>
      <c r="M15" s="620"/>
      <c r="N15" s="63"/>
      <c r="P15" s="812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3"/>
      <c r="Q16" s="813"/>
      <c r="R16" s="813"/>
      <c r="S16" s="813"/>
      <c r="T16" s="8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3" t="s">
        <v>35</v>
      </c>
      <c r="B17" s="563" t="s">
        <v>36</v>
      </c>
      <c r="C17" s="793" t="s">
        <v>37</v>
      </c>
      <c r="D17" s="563" t="s">
        <v>38</v>
      </c>
      <c r="E17" s="820"/>
      <c r="F17" s="563" t="s">
        <v>39</v>
      </c>
      <c r="G17" s="563" t="s">
        <v>40</v>
      </c>
      <c r="H17" s="563" t="s">
        <v>41</v>
      </c>
      <c r="I17" s="563" t="s">
        <v>42</v>
      </c>
      <c r="J17" s="563" t="s">
        <v>43</v>
      </c>
      <c r="K17" s="563" t="s">
        <v>44</v>
      </c>
      <c r="L17" s="563" t="s">
        <v>45</v>
      </c>
      <c r="M17" s="563" t="s">
        <v>46</v>
      </c>
      <c r="N17" s="563" t="s">
        <v>47</v>
      </c>
      <c r="O17" s="563" t="s">
        <v>48</v>
      </c>
      <c r="P17" s="563" t="s">
        <v>49</v>
      </c>
      <c r="Q17" s="827"/>
      <c r="R17" s="827"/>
      <c r="S17" s="827"/>
      <c r="T17" s="820"/>
      <c r="U17" s="819" t="s">
        <v>50</v>
      </c>
      <c r="V17" s="620"/>
      <c r="W17" s="563" t="s">
        <v>51</v>
      </c>
      <c r="X17" s="563" t="s">
        <v>52</v>
      </c>
      <c r="Y17" s="573" t="s">
        <v>53</v>
      </c>
      <c r="Z17" s="703" t="s">
        <v>54</v>
      </c>
      <c r="AA17" s="610" t="s">
        <v>55</v>
      </c>
      <c r="AB17" s="610" t="s">
        <v>56</v>
      </c>
      <c r="AC17" s="610" t="s">
        <v>57</v>
      </c>
      <c r="AD17" s="610" t="s">
        <v>58</v>
      </c>
      <c r="AE17" s="611"/>
      <c r="AF17" s="612"/>
      <c r="AG17" s="66"/>
      <c r="BD17" s="65" t="s">
        <v>59</v>
      </c>
    </row>
    <row r="18" spans="1:68" ht="14.25" customHeight="1" x14ac:dyDescent="0.2">
      <c r="A18" s="564"/>
      <c r="B18" s="564"/>
      <c r="C18" s="564"/>
      <c r="D18" s="821"/>
      <c r="E18" s="822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821"/>
      <c r="Q18" s="828"/>
      <c r="R18" s="828"/>
      <c r="S18" s="828"/>
      <c r="T18" s="822"/>
      <c r="U18" s="67" t="s">
        <v>60</v>
      </c>
      <c r="V18" s="67" t="s">
        <v>61</v>
      </c>
      <c r="W18" s="564"/>
      <c r="X18" s="564"/>
      <c r="Y18" s="574"/>
      <c r="Z18" s="704"/>
      <c r="AA18" s="706"/>
      <c r="AB18" s="706"/>
      <c r="AC18" s="706"/>
      <c r="AD18" s="613"/>
      <c r="AE18" s="614"/>
      <c r="AF18" s="615"/>
      <c r="AG18" s="66"/>
      <c r="BD18" s="65"/>
    </row>
    <row r="19" spans="1:68" ht="27.75" customHeight="1" x14ac:dyDescent="0.2">
      <c r="A19" s="617" t="s">
        <v>62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48"/>
      <c r="AB19" s="48"/>
      <c r="AC19" s="48"/>
    </row>
    <row r="20" spans="1:68" ht="16.5" customHeight="1" x14ac:dyDescent="0.25">
      <c r="A20" s="585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customHeight="1" x14ac:dyDescent="0.25">
      <c r="A21" s="586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8">
        <v>4680115886643</v>
      </c>
      <c r="E22" s="57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02" t="s">
        <v>68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8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8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6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8">
        <v>4680115885912</v>
      </c>
      <c r="E26" s="57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8">
        <v>4607091388237</v>
      </c>
      <c r="E27" s="57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8">
        <v>4680115886230</v>
      </c>
      <c r="E28" s="57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8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8">
        <v>4680115886247</v>
      </c>
      <c r="E29" s="57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8">
        <v>4680115885905</v>
      </c>
      <c r="E30" s="57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8">
        <v>4607091388244</v>
      </c>
      <c r="E31" s="57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8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8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6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8">
        <v>4607091388503</v>
      </c>
      <c r="E35" s="57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8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8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17" t="s">
        <v>100</v>
      </c>
      <c r="B38" s="618"/>
      <c r="C38" s="618"/>
      <c r="D38" s="618"/>
      <c r="E38" s="618"/>
      <c r="F38" s="618"/>
      <c r="G38" s="618"/>
      <c r="H38" s="618"/>
      <c r="I38" s="618"/>
      <c r="J38" s="618"/>
      <c r="K38" s="618"/>
      <c r="L38" s="618"/>
      <c r="M38" s="618"/>
      <c r="N38" s="618"/>
      <c r="O38" s="618"/>
      <c r="P38" s="618"/>
      <c r="Q38" s="618"/>
      <c r="R38" s="618"/>
      <c r="S38" s="618"/>
      <c r="T38" s="618"/>
      <c r="U38" s="618"/>
      <c r="V38" s="618"/>
      <c r="W38" s="618"/>
      <c r="X38" s="618"/>
      <c r="Y38" s="618"/>
      <c r="Z38" s="618"/>
      <c r="AA38" s="48"/>
      <c r="AB38" s="48"/>
      <c r="AC38" s="48"/>
    </row>
    <row r="39" spans="1:68" ht="16.5" customHeight="1" x14ac:dyDescent="0.25">
      <c r="A39" s="585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customHeight="1" x14ac:dyDescent="0.25">
      <c r="A40" s="586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8">
        <v>4607091385670</v>
      </c>
      <c r="E41" s="57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86.4</v>
      </c>
      <c r="Y41" s="560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89.88</v>
      </c>
      <c r="BN41" s="64">
        <f>IFERROR(Y41*I41/H41,"0")</f>
        <v>89.88</v>
      </c>
      <c r="BO41" s="64">
        <f>IFERROR(1/J41*(X41/H41),"0")</f>
        <v>0.125</v>
      </c>
      <c r="BP41" s="64">
        <f>IFERROR(1/J41*(Y41/H41),"0")</f>
        <v>0.125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8">
        <v>4607091385687</v>
      </c>
      <c r="E42" s="57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8">
        <v>4680115882539</v>
      </c>
      <c r="E43" s="57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8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8</v>
      </c>
      <c r="Y44" s="561">
        <f>IFERROR(Y41/H41,"0")+IFERROR(Y42/H42,"0")+IFERROR(Y43/H43,"0")</f>
        <v>8</v>
      </c>
      <c r="Z44" s="561">
        <f>IFERROR(IF(Z41="",0,Z41),"0")+IFERROR(IF(Z42="",0,Z42),"0")+IFERROR(IF(Z43="",0,Z43),"0")</f>
        <v>0.15184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8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86.4</v>
      </c>
      <c r="Y45" s="561">
        <f>IFERROR(SUM(Y41:Y43),"0")</f>
        <v>86.4</v>
      </c>
      <c r="Z45" s="37"/>
      <c r="AA45" s="562"/>
      <c r="AB45" s="562"/>
      <c r="AC45" s="562"/>
    </row>
    <row r="46" spans="1:68" ht="14.25" customHeight="1" x14ac:dyDescent="0.25">
      <c r="A46" s="586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8">
        <v>4680115884915</v>
      </c>
      <c r="E47" s="57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8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8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5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customHeight="1" x14ac:dyDescent="0.25">
      <c r="A51" s="586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8">
        <v>4680115885882</v>
      </c>
      <c r="E52" s="57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8">
        <v>4680115881426</v>
      </c>
      <c r="E53" s="57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86.4</v>
      </c>
      <c r="Y53" s="560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89.88</v>
      </c>
      <c r="BN53" s="64">
        <f t="shared" si="8"/>
        <v>89.88</v>
      </c>
      <c r="BO53" s="64">
        <f t="shared" si="9"/>
        <v>0.125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8">
        <v>4680115880283</v>
      </c>
      <c r="E54" s="57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8">
        <v>4680115881525</v>
      </c>
      <c r="E55" s="57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8">
        <v>4680115885899</v>
      </c>
      <c r="E56" s="57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8">
        <v>4680115881419</v>
      </c>
      <c r="E57" s="57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8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8</v>
      </c>
      <c r="Y58" s="561">
        <f>IFERROR(Y52/H52,"0")+IFERROR(Y53/H53,"0")+IFERROR(Y54/H54,"0")+IFERROR(Y55/H55,"0")+IFERROR(Y56/H56,"0")+IFERROR(Y57/H57,"0")</f>
        <v>8</v>
      </c>
      <c r="Z58" s="561">
        <f>IFERROR(IF(Z52="",0,Z52),"0")+IFERROR(IF(Z53="",0,Z53),"0")+IFERROR(IF(Z54="",0,Z54),"0")+IFERROR(IF(Z55="",0,Z55),"0")+IFERROR(IF(Z56="",0,Z56),"0")+IFERROR(IF(Z57="",0,Z57),"0")</f>
        <v>0.15184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8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86.4</v>
      </c>
      <c r="Y59" s="561">
        <f>IFERROR(SUM(Y52:Y57),"0")</f>
        <v>86.4</v>
      </c>
      <c r="Z59" s="37"/>
      <c r="AA59" s="562"/>
      <c r="AB59" s="562"/>
      <c r="AC59" s="562"/>
    </row>
    <row r="60" spans="1:68" ht="14.25" customHeight="1" x14ac:dyDescent="0.25">
      <c r="A60" s="586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8">
        <v>4680115881440</v>
      </c>
      <c r="E61" s="57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8">
        <v>4680115882751</v>
      </c>
      <c r="E62" s="57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8">
        <v>4680115885950</v>
      </c>
      <c r="E63" s="57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8">
        <v>4680115881433</v>
      </c>
      <c r="E64" s="57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3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8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8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86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8">
        <v>4680115885073</v>
      </c>
      <c r="E68" s="57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8">
        <v>4680115885059</v>
      </c>
      <c r="E69" s="57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8">
        <v>4680115885097</v>
      </c>
      <c r="E70" s="57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8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8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6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8">
        <v>4680115881891</v>
      </c>
      <c r="E74" s="57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8">
        <v>4680115885769</v>
      </c>
      <c r="E75" s="57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8">
        <v>4680115884410</v>
      </c>
      <c r="E76" s="57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8">
        <v>4680115884311</v>
      </c>
      <c r="E77" s="57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8">
        <v>4680115885929</v>
      </c>
      <c r="E78" s="57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8">
        <v>4680115884403</v>
      </c>
      <c r="E79" s="57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8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8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86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8">
        <v>4680115881532</v>
      </c>
      <c r="E83" s="57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8">
        <v>4680115881464</v>
      </c>
      <c r="E84" s="57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8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8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85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customHeight="1" x14ac:dyDescent="0.25">
      <c r="A88" s="586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8">
        <v>4680115881327</v>
      </c>
      <c r="E89" s="57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78">
        <v>4680115881518</v>
      </c>
      <c r="E90" s="57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8">
        <v>4680115881303</v>
      </c>
      <c r="E91" s="57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8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8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86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8">
        <v>4607091386967</v>
      </c>
      <c r="E95" s="57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59" t="s">
        <v>186</v>
      </c>
      <c r="Q95" s="566"/>
      <c r="R95" s="566"/>
      <c r="S95" s="566"/>
      <c r="T95" s="567"/>
      <c r="U95" s="34"/>
      <c r="V95" s="34"/>
      <c r="W95" s="35" t="s">
        <v>69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78">
        <v>4680115884953</v>
      </c>
      <c r="E96" s="57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78">
        <v>4607091385731</v>
      </c>
      <c r="E97" s="57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78">
        <v>4607091385731</v>
      </c>
      <c r="E98" s="57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78">
        <v>4680115880894</v>
      </c>
      <c r="E99" s="57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8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0</v>
      </c>
      <c r="Y100" s="561">
        <f>IFERROR(Y95/H95,"0")+IFERROR(Y96/H96,"0")+IFERROR(Y97/H97,"0")+IFERROR(Y98/H98,"0")+IFERROR(Y99/H99,"0")</f>
        <v>0</v>
      </c>
      <c r="Z100" s="561">
        <f>IFERROR(IF(Z95="",0,Z95),"0")+IFERROR(IF(Z96="",0,Z96),"0")+IFERROR(IF(Z97="",0,Z97),"0")+IFERROR(IF(Z98="",0,Z98),"0")+IFERROR(IF(Z99="",0,Z99),"0")</f>
        <v>0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8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0</v>
      </c>
      <c r="Y101" s="561">
        <f>IFERROR(SUM(Y95:Y99),"0")</f>
        <v>0</v>
      </c>
      <c r="Z101" s="37"/>
      <c r="AA101" s="562"/>
      <c r="AB101" s="562"/>
      <c r="AC101" s="562"/>
    </row>
    <row r="102" spans="1:68" ht="16.5" customHeight="1" x14ac:dyDescent="0.25">
      <c r="A102" s="585" t="s">
        <v>198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customHeight="1" x14ac:dyDescent="0.25">
      <c r="A103" s="586" t="s">
        <v>102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78">
        <v>4680115882133</v>
      </c>
      <c r="E104" s="57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78">
        <v>4680115880269</v>
      </c>
      <c r="E105" s="57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66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78">
        <v>4680115880429</v>
      </c>
      <c r="E106" s="57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78">
        <v>4680115881457</v>
      </c>
      <c r="E107" s="57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8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0</v>
      </c>
      <c r="Y108" s="561">
        <f>IFERROR(Y104/H104,"0")+IFERROR(Y105/H105,"0")+IFERROR(Y106/H106,"0")+IFERROR(Y107/H107,"0")</f>
        <v>0</v>
      </c>
      <c r="Z108" s="561">
        <f>IFERROR(IF(Z104="",0,Z104),"0")+IFERROR(IF(Z105="",0,Z105),"0")+IFERROR(IF(Z106="",0,Z106),"0")+IFERROR(IF(Z107="",0,Z107),"0")</f>
        <v>0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8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0</v>
      </c>
      <c r="Y109" s="561">
        <f>IFERROR(SUM(Y104:Y107),"0")</f>
        <v>0</v>
      </c>
      <c r="Z109" s="37"/>
      <c r="AA109" s="562"/>
      <c r="AB109" s="562"/>
      <c r="AC109" s="562"/>
    </row>
    <row r="110" spans="1:68" ht="14.25" customHeight="1" x14ac:dyDescent="0.25">
      <c r="A110" s="586" t="s">
        <v>134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78">
        <v>4680115881488</v>
      </c>
      <c r="E111" s="57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78">
        <v>4680115882775</v>
      </c>
      <c r="E112" s="57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78">
        <v>4680115880658</v>
      </c>
      <c r="E113" s="57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2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8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8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86" t="s">
        <v>73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78">
        <v>4607091385168</v>
      </c>
      <c r="E117" s="57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64.8</v>
      </c>
      <c r="Y117" s="560">
        <f>IFERROR(IF(X117="",0,CEILING((X117/$H117),1)*$H117),"")</f>
        <v>64.8</v>
      </c>
      <c r="Z117" s="36">
        <f>IFERROR(IF(Y117=0,"",ROUNDUP(Y117/H117,0)*0.01898),"")</f>
        <v>0.15184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68.903999999999996</v>
      </c>
      <c r="BN117" s="64">
        <f>IFERROR(Y117*I117/H117,"0")</f>
        <v>68.903999999999996</v>
      </c>
      <c r="BO117" s="64">
        <f>IFERROR(1/J117*(X117/H117),"0")</f>
        <v>0.125</v>
      </c>
      <c r="BP117" s="64">
        <f>IFERROR(1/J117*(Y117/H117),"0")</f>
        <v>0.125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78">
        <v>4607091383256</v>
      </c>
      <c r="E118" s="57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78">
        <v>4607091385748</v>
      </c>
      <c r="E119" s="57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78">
        <v>4680115884533</v>
      </c>
      <c r="E120" s="57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8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8</v>
      </c>
      <c r="Y121" s="561">
        <f>IFERROR(Y117/H117,"0")+IFERROR(Y118/H118,"0")+IFERROR(Y119/H119,"0")+IFERROR(Y120/H120,"0")</f>
        <v>8</v>
      </c>
      <c r="Z121" s="561">
        <f>IFERROR(IF(Z117="",0,Z117),"0")+IFERROR(IF(Z118="",0,Z118),"0")+IFERROR(IF(Z119="",0,Z119),"0")+IFERROR(IF(Z120="",0,Z120),"0")</f>
        <v>0.15184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8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64.8</v>
      </c>
      <c r="Y122" s="561">
        <f>IFERROR(SUM(Y117:Y120),"0")</f>
        <v>64.8</v>
      </c>
      <c r="Z122" s="37"/>
      <c r="AA122" s="562"/>
      <c r="AB122" s="562"/>
      <c r="AC122" s="562"/>
    </row>
    <row r="123" spans="1:68" ht="14.25" customHeight="1" x14ac:dyDescent="0.25">
      <c r="A123" s="586" t="s">
        <v>169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78">
        <v>4680115882652</v>
      </c>
      <c r="E124" s="57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7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78">
        <v>4680115880238</v>
      </c>
      <c r="E125" s="57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8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8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85" t="s">
        <v>231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customHeight="1" x14ac:dyDescent="0.25">
      <c r="A129" s="586" t="s">
        <v>102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78">
        <v>4680115882577</v>
      </c>
      <c r="E130" s="57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78">
        <v>4680115882577</v>
      </c>
      <c r="E131" s="57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8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8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86" t="s">
        <v>63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78">
        <v>4680115883444</v>
      </c>
      <c r="E135" s="57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78">
        <v>4680115883444</v>
      </c>
      <c r="E136" s="57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8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8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86" t="s">
        <v>73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78">
        <v>4680115882584</v>
      </c>
      <c r="E140" s="57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78">
        <v>4680115882584</v>
      </c>
      <c r="E141" s="57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3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8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8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85" t="s">
        <v>100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customHeight="1" x14ac:dyDescent="0.25">
      <c r="A145" s="586" t="s">
        <v>102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78">
        <v>4607091384604</v>
      </c>
      <c r="E146" s="57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3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8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8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6" t="s">
        <v>63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78">
        <v>4607091387667</v>
      </c>
      <c r="E150" s="57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78">
        <v>4607091387636</v>
      </c>
      <c r="E151" s="57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5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78">
        <v>4607091382426</v>
      </c>
      <c r="E152" s="57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8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8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17" t="s">
        <v>255</v>
      </c>
      <c r="B155" s="618"/>
      <c r="C155" s="618"/>
      <c r="D155" s="618"/>
      <c r="E155" s="618"/>
      <c r="F155" s="618"/>
      <c r="G155" s="618"/>
      <c r="H155" s="618"/>
      <c r="I155" s="618"/>
      <c r="J155" s="618"/>
      <c r="K155" s="618"/>
      <c r="L155" s="618"/>
      <c r="M155" s="618"/>
      <c r="N155" s="618"/>
      <c r="O155" s="618"/>
      <c r="P155" s="618"/>
      <c r="Q155" s="618"/>
      <c r="R155" s="618"/>
      <c r="S155" s="618"/>
      <c r="T155" s="618"/>
      <c r="U155" s="618"/>
      <c r="V155" s="618"/>
      <c r="W155" s="618"/>
      <c r="X155" s="618"/>
      <c r="Y155" s="618"/>
      <c r="Z155" s="618"/>
      <c r="AA155" s="48"/>
      <c r="AB155" s="48"/>
      <c r="AC155" s="48"/>
    </row>
    <row r="156" spans="1:68" ht="16.5" customHeight="1" x14ac:dyDescent="0.25">
      <c r="A156" s="585" t="s">
        <v>256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customHeight="1" x14ac:dyDescent="0.25">
      <c r="A157" s="586" t="s">
        <v>134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78">
        <v>4680115886223</v>
      </c>
      <c r="E158" s="57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8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8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6" t="s">
        <v>63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78">
        <v>4680115880993</v>
      </c>
      <c r="E162" s="57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78">
        <v>4680115881761</v>
      </c>
      <c r="E163" s="57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78">
        <v>4680115881563</v>
      </c>
      <c r="E164" s="57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78">
        <v>4680115880986</v>
      </c>
      <c r="E165" s="57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78">
        <v>4680115881785</v>
      </c>
      <c r="E166" s="57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78">
        <v>4680115886537</v>
      </c>
      <c r="E167" s="57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78">
        <v>4680115881679</v>
      </c>
      <c r="E168" s="57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78">
        <v>4680115880191</v>
      </c>
      <c r="E169" s="57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8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78">
        <v>4680115883963</v>
      </c>
      <c r="E170" s="57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6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8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0</v>
      </c>
      <c r="Y171" s="561">
        <f>IFERROR(Y162/H162,"0")+IFERROR(Y163/H163,"0")+IFERROR(Y164/H164,"0")+IFERROR(Y165/H165,"0")+IFERROR(Y166/H166,"0")+IFERROR(Y167/H167,"0")+IFERROR(Y168/H168,"0")+IFERROR(Y169/H169,"0")+IFERROR(Y170/H170,"0")</f>
        <v>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8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0</v>
      </c>
      <c r="Y172" s="561">
        <f>IFERROR(SUM(Y162:Y170),"0")</f>
        <v>0</v>
      </c>
      <c r="Z172" s="37"/>
      <c r="AA172" s="562"/>
      <c r="AB172" s="562"/>
      <c r="AC172" s="562"/>
    </row>
    <row r="173" spans="1:68" ht="14.25" customHeight="1" x14ac:dyDescent="0.25">
      <c r="A173" s="586" t="s">
        <v>94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78">
        <v>4680115886780</v>
      </c>
      <c r="E174" s="57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6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78">
        <v>4680115886742</v>
      </c>
      <c r="E175" s="57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78">
        <v>4680115886766</v>
      </c>
      <c r="E176" s="57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3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8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8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86" t="s">
        <v>293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78">
        <v>4680115886797</v>
      </c>
      <c r="E180" s="57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7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8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8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85" t="s">
        <v>296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customHeight="1" x14ac:dyDescent="0.25">
      <c r="A184" s="586" t="s">
        <v>102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78">
        <v>4680115881402</v>
      </c>
      <c r="E185" s="57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78">
        <v>4680115881396</v>
      </c>
      <c r="E186" s="57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8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8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6" t="s">
        <v>134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78">
        <v>4680115882935</v>
      </c>
      <c r="E190" s="57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78">
        <v>4680115880764</v>
      </c>
      <c r="E191" s="57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8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8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6" t="s">
        <v>63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78">
        <v>4680115882683</v>
      </c>
      <c r="E195" s="57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78">
        <v>4680115882690</v>
      </c>
      <c r="E196" s="57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78">
        <v>4680115882669</v>
      </c>
      <c r="E197" s="57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78">
        <v>4680115882676</v>
      </c>
      <c r="E198" s="57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78">
        <v>4680115884014</v>
      </c>
      <c r="E199" s="57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78">
        <v>4680115884007</v>
      </c>
      <c r="E200" s="57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78">
        <v>4680115884038</v>
      </c>
      <c r="E201" s="57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78">
        <v>4680115884021</v>
      </c>
      <c r="E202" s="57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8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8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86" t="s">
        <v>73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78">
        <v>4680115881594</v>
      </c>
      <c r="E206" s="57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78">
        <v>4680115881617</v>
      </c>
      <c r="E207" s="57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78">
        <v>4680115880573</v>
      </c>
      <c r="E208" s="57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69.599999999999994</v>
      </c>
      <c r="Y208" s="560">
        <f t="shared" si="26"/>
        <v>69.599999999999994</v>
      </c>
      <c r="Z208" s="36">
        <f>IFERROR(IF(Y208=0,"",ROUNDUP(Y208/H208,0)*0.01898),"")</f>
        <v>0.15184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73.751999999999995</v>
      </c>
      <c r="BN208" s="64">
        <f t="shared" si="28"/>
        <v>73.751999999999995</v>
      </c>
      <c r="BO208" s="64">
        <f t="shared" si="29"/>
        <v>0.125</v>
      </c>
      <c r="BP208" s="64">
        <f t="shared" si="30"/>
        <v>0.125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78">
        <v>4680115882195</v>
      </c>
      <c r="E209" s="57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78">
        <v>4680115882607</v>
      </c>
      <c r="E210" s="57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78">
        <v>4680115880092</v>
      </c>
      <c r="E211" s="57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78">
        <v>4680115880221</v>
      </c>
      <c r="E212" s="57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78">
        <v>4680115880504</v>
      </c>
      <c r="E213" s="57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78">
        <v>4680115882164</v>
      </c>
      <c r="E214" s="57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8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8</v>
      </c>
      <c r="Y215" s="561">
        <f>IFERROR(Y206/H206,"0")+IFERROR(Y207/H207,"0")+IFERROR(Y208/H208,"0")+IFERROR(Y209/H209,"0")+IFERROR(Y210/H210,"0")+IFERROR(Y211/H211,"0")+IFERROR(Y212/H212,"0")+IFERROR(Y213/H213,"0")+IFERROR(Y214/H214,"0")</f>
        <v>8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0.15184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8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69.599999999999994</v>
      </c>
      <c r="Y216" s="561">
        <f>IFERROR(SUM(Y206:Y214),"0")</f>
        <v>69.599999999999994</v>
      </c>
      <c r="Z216" s="37"/>
      <c r="AA216" s="562"/>
      <c r="AB216" s="562"/>
      <c r="AC216" s="562"/>
    </row>
    <row r="217" spans="1:68" ht="14.25" customHeight="1" x14ac:dyDescent="0.25">
      <c r="A217" s="586" t="s">
        <v>169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78">
        <v>4680115880818</v>
      </c>
      <c r="E218" s="57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78">
        <v>4680115880801</v>
      </c>
      <c r="E219" s="57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8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8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85" t="s">
        <v>357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customHeight="1" x14ac:dyDescent="0.25">
      <c r="A223" s="586" t="s">
        <v>102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78">
        <v>4680115884137</v>
      </c>
      <c r="E224" s="57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78">
        <v>4680115884236</v>
      </c>
      <c r="E225" s="57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78">
        <v>4680115884175</v>
      </c>
      <c r="E226" s="57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78">
        <v>4680115884144</v>
      </c>
      <c r="E227" s="57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78">
        <v>4680115886551</v>
      </c>
      <c r="E228" s="57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78">
        <v>4680115884182</v>
      </c>
      <c r="E229" s="57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78">
        <v>4680115884205</v>
      </c>
      <c r="E230" s="57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8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8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86" t="s">
        <v>134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78">
        <v>4680115885981</v>
      </c>
      <c r="E234" s="57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8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8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8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6" t="s">
        <v>379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78">
        <v>4680115886803</v>
      </c>
      <c r="E238" s="57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3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8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8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86" t="s">
        <v>384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78">
        <v>4680115886704</v>
      </c>
      <c r="E242" s="57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78">
        <v>4680115886681</v>
      </c>
      <c r="E243" s="57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3" t="s">
        <v>390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78">
        <v>4680115886735</v>
      </c>
      <c r="E244" s="57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78">
        <v>4680115886728</v>
      </c>
      <c r="E245" s="57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78">
        <v>4680115886711</v>
      </c>
      <c r="E246" s="57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8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8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85" t="s">
        <v>397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customHeight="1" x14ac:dyDescent="0.25">
      <c r="A250" s="586" t="s">
        <v>102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78">
        <v>4680115885837</v>
      </c>
      <c r="E251" s="57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78">
        <v>4680115885806</v>
      </c>
      <c r="E252" s="57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78">
        <v>4680115885851</v>
      </c>
      <c r="E253" s="57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78">
        <v>4680115885844</v>
      </c>
      <c r="E254" s="57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78">
        <v>4680115885820</v>
      </c>
      <c r="E255" s="57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8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8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5" t="s">
        <v>413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customHeight="1" x14ac:dyDescent="0.25">
      <c r="A259" s="586" t="s">
        <v>102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78">
        <v>4607091383423</v>
      </c>
      <c r="E260" s="57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4301012099</v>
      </c>
      <c r="D261" s="578">
        <v>4680115885691</v>
      </c>
      <c r="E261" s="57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78">
        <v>4680115885660</v>
      </c>
      <c r="E262" s="57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78">
        <v>4680115886773</v>
      </c>
      <c r="E263" s="57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424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8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8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5" t="s">
        <v>426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customHeight="1" x14ac:dyDescent="0.25">
      <c r="A267" s="586" t="s">
        <v>73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78">
        <v>4680115886186</v>
      </c>
      <c r="E268" s="57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8">
        <v>4680115881228</v>
      </c>
      <c r="E269" s="57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7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33.6</v>
      </c>
      <c r="Y269" s="560">
        <f>IFERROR(IF(X269="",0,CEILING((X269/$H269),1)*$H269),"")</f>
        <v>33.6</v>
      </c>
      <c r="Z269" s="36">
        <f>IFERROR(IF(Y269=0,"",ROUNDUP(Y269/H269,0)*0.00651),"")</f>
        <v>9.1139999999999999E-2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37.128000000000007</v>
      </c>
      <c r="BN269" s="64">
        <f>IFERROR(Y269*I269/H269,"0")</f>
        <v>37.128000000000007</v>
      </c>
      <c r="BO269" s="64">
        <f>IFERROR(1/J269*(X269/H269),"0")</f>
        <v>7.6923076923076941E-2</v>
      </c>
      <c r="BP269" s="64">
        <f>IFERROR(1/J269*(Y269/H269),"0")</f>
        <v>7.6923076923076941E-2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8">
        <v>4680115881211</v>
      </c>
      <c r="E270" s="57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6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100.8</v>
      </c>
      <c r="Y270" s="560">
        <f>IFERROR(IF(X270="",0,CEILING((X270/$H270),1)*$H270),"")</f>
        <v>100.8</v>
      </c>
      <c r="Z270" s="36">
        <f>IFERROR(IF(Y270=0,"",ROUNDUP(Y270/H270,0)*0.00651),"")</f>
        <v>0.27342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108.36000000000001</v>
      </c>
      <c r="BN270" s="64">
        <f>IFERROR(Y270*I270/H270,"0")</f>
        <v>108.36000000000001</v>
      </c>
      <c r="BO270" s="64">
        <f>IFERROR(1/J270*(X270/H270),"0")</f>
        <v>0.23076923076923078</v>
      </c>
      <c r="BP270" s="64">
        <f>IFERROR(1/J270*(Y270/H270),"0")</f>
        <v>0.23076923076923078</v>
      </c>
    </row>
    <row r="271" spans="1:68" x14ac:dyDescent="0.2">
      <c r="A271" s="583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8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56</v>
      </c>
      <c r="Y271" s="561">
        <f>IFERROR(Y268/H268,"0")+IFERROR(Y269/H269,"0")+IFERROR(Y270/H270,"0")</f>
        <v>56</v>
      </c>
      <c r="Z271" s="561">
        <f>IFERROR(IF(Z268="",0,Z268),"0")+IFERROR(IF(Z269="",0,Z269),"0")+IFERROR(IF(Z270="",0,Z270),"0")</f>
        <v>0.36456</v>
      </c>
      <c r="AA271" s="562"/>
      <c r="AB271" s="562"/>
      <c r="AC271" s="562"/>
    </row>
    <row r="272" spans="1:68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8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134.4</v>
      </c>
      <c r="Y272" s="561">
        <f>IFERROR(SUM(Y268:Y270),"0")</f>
        <v>134.4</v>
      </c>
      <c r="Z272" s="37"/>
      <c r="AA272" s="562"/>
      <c r="AB272" s="562"/>
      <c r="AC272" s="562"/>
    </row>
    <row r="273" spans="1:68" ht="16.5" customHeight="1" x14ac:dyDescent="0.25">
      <c r="A273" s="585" t="s">
        <v>436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customHeight="1" x14ac:dyDescent="0.25">
      <c r="A274" s="586" t="s">
        <v>63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78">
        <v>4680115880344</v>
      </c>
      <c r="E275" s="57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8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8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6" t="s">
        <v>73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78">
        <v>4680115884618</v>
      </c>
      <c r="E279" s="57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8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8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5" t="s">
        <v>443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customHeight="1" x14ac:dyDescent="0.25">
      <c r="A283" s="586" t="s">
        <v>102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78">
        <v>4680115883703</v>
      </c>
      <c r="E284" s="57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8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8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5" t="s">
        <v>448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customHeight="1" x14ac:dyDescent="0.25">
      <c r="A288" s="586" t="s">
        <v>102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8">
        <v>4680115885615</v>
      </c>
      <c r="E289" s="57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8">
        <v>4680115885554</v>
      </c>
      <c r="E290" s="57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78">
        <v>4680115885554</v>
      </c>
      <c r="E291" s="579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105</v>
      </c>
      <c r="L291" s="32"/>
      <c r="M291" s="33" t="s">
        <v>456</v>
      </c>
      <c r="N291" s="33"/>
      <c r="O291" s="32">
        <v>55</v>
      </c>
      <c r="P291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78">
        <v>4680115885646</v>
      </c>
      <c r="E292" s="579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78">
        <v>4680115885622</v>
      </c>
      <c r="E293" s="579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78">
        <v>4680115885608</v>
      </c>
      <c r="E294" s="57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5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83"/>
      <c r="B295" s="576"/>
      <c r="C295" s="576"/>
      <c r="D295" s="576"/>
      <c r="E295" s="576"/>
      <c r="F295" s="576"/>
      <c r="G295" s="576"/>
      <c r="H295" s="576"/>
      <c r="I295" s="576"/>
      <c r="J295" s="576"/>
      <c r="K295" s="576"/>
      <c r="L295" s="576"/>
      <c r="M295" s="576"/>
      <c r="N295" s="576"/>
      <c r="O295" s="584"/>
      <c r="P295" s="570" t="s">
        <v>71</v>
      </c>
      <c r="Q295" s="571"/>
      <c r="R295" s="571"/>
      <c r="S295" s="571"/>
      <c r="T295" s="571"/>
      <c r="U295" s="571"/>
      <c r="V295" s="572"/>
      <c r="W295" s="37" t="s">
        <v>72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76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84"/>
      <c r="P296" s="570" t="s">
        <v>71</v>
      </c>
      <c r="Q296" s="571"/>
      <c r="R296" s="571"/>
      <c r="S296" s="571"/>
      <c r="T296" s="571"/>
      <c r="U296" s="571"/>
      <c r="V296" s="572"/>
      <c r="W296" s="37" t="s">
        <v>69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86" t="s">
        <v>63</v>
      </c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6"/>
      <c r="P297" s="576"/>
      <c r="Q297" s="576"/>
      <c r="R297" s="576"/>
      <c r="S297" s="576"/>
      <c r="T297" s="576"/>
      <c r="U297" s="576"/>
      <c r="V297" s="576"/>
      <c r="W297" s="576"/>
      <c r="X297" s="576"/>
      <c r="Y297" s="576"/>
      <c r="Z297" s="576"/>
      <c r="AA297" s="555"/>
      <c r="AB297" s="555"/>
      <c r="AC297" s="555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78">
        <v>4607091387193</v>
      </c>
      <c r="E298" s="579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69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78">
        <v>4607091387230</v>
      </c>
      <c r="E299" s="57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78">
        <v>4607091387292</v>
      </c>
      <c r="E300" s="579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7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78">
        <v>4607091387285</v>
      </c>
      <c r="E301" s="579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78">
        <v>4607091389845</v>
      </c>
      <c r="E302" s="579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78">
        <v>4680115882881</v>
      </c>
      <c r="E303" s="579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78">
        <v>4607091383836</v>
      </c>
      <c r="E304" s="579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83"/>
      <c r="B305" s="576"/>
      <c r="C305" s="576"/>
      <c r="D305" s="576"/>
      <c r="E305" s="576"/>
      <c r="F305" s="576"/>
      <c r="G305" s="576"/>
      <c r="H305" s="576"/>
      <c r="I305" s="576"/>
      <c r="J305" s="576"/>
      <c r="K305" s="576"/>
      <c r="L305" s="576"/>
      <c r="M305" s="576"/>
      <c r="N305" s="576"/>
      <c r="O305" s="584"/>
      <c r="P305" s="570" t="s">
        <v>71</v>
      </c>
      <c r="Q305" s="571"/>
      <c r="R305" s="571"/>
      <c r="S305" s="571"/>
      <c r="T305" s="571"/>
      <c r="U305" s="571"/>
      <c r="V305" s="572"/>
      <c r="W305" s="37" t="s">
        <v>72</v>
      </c>
      <c r="X305" s="561">
        <f>IFERROR(X298/H298,"0")+IFERROR(X299/H299,"0")+IFERROR(X300/H300,"0")+IFERROR(X301/H301,"0")+IFERROR(X302/H302,"0")+IFERROR(X303/H303,"0")+IFERROR(X304/H304,"0")</f>
        <v>0</v>
      </c>
      <c r="Y305" s="561">
        <f>IFERROR(Y298/H298,"0")+IFERROR(Y299/H299,"0")+IFERROR(Y300/H300,"0")+IFERROR(Y301/H301,"0")+IFERROR(Y302/H302,"0")+IFERROR(Y303/H303,"0")+IFERROR(Y304/H304,"0")</f>
        <v>0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2"/>
      <c r="AB305" s="562"/>
      <c r="AC305" s="562"/>
    </row>
    <row r="306" spans="1:68" x14ac:dyDescent="0.2">
      <c r="A306" s="576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84"/>
      <c r="P306" s="570" t="s">
        <v>71</v>
      </c>
      <c r="Q306" s="571"/>
      <c r="R306" s="571"/>
      <c r="S306" s="571"/>
      <c r="T306" s="571"/>
      <c r="U306" s="571"/>
      <c r="V306" s="572"/>
      <c r="W306" s="37" t="s">
        <v>69</v>
      </c>
      <c r="X306" s="561">
        <f>IFERROR(SUM(X298:X304),"0")</f>
        <v>0</v>
      </c>
      <c r="Y306" s="561">
        <f>IFERROR(SUM(Y298:Y304),"0")</f>
        <v>0</v>
      </c>
      <c r="Z306" s="37"/>
      <c r="AA306" s="562"/>
      <c r="AB306" s="562"/>
      <c r="AC306" s="562"/>
    </row>
    <row r="307" spans="1:68" ht="14.25" customHeight="1" x14ac:dyDescent="0.25">
      <c r="A307" s="586" t="s">
        <v>73</v>
      </c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6"/>
      <c r="P307" s="576"/>
      <c r="Q307" s="576"/>
      <c r="R307" s="576"/>
      <c r="S307" s="576"/>
      <c r="T307" s="576"/>
      <c r="U307" s="576"/>
      <c r="V307" s="576"/>
      <c r="W307" s="576"/>
      <c r="X307" s="576"/>
      <c r="Y307" s="576"/>
      <c r="Z307" s="576"/>
      <c r="AA307" s="555"/>
      <c r="AB307" s="555"/>
      <c r="AC307" s="555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78">
        <v>4607091387766</v>
      </c>
      <c r="E308" s="579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69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78">
        <v>4607091387957</v>
      </c>
      <c r="E309" s="579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78">
        <v>4607091387964</v>
      </c>
      <c r="E310" s="579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78">
        <v>4680115884588</v>
      </c>
      <c r="E311" s="579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78">
        <v>4607091387513</v>
      </c>
      <c r="E312" s="579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8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83"/>
      <c r="B313" s="576"/>
      <c r="C313" s="576"/>
      <c r="D313" s="576"/>
      <c r="E313" s="576"/>
      <c r="F313" s="576"/>
      <c r="G313" s="576"/>
      <c r="H313" s="576"/>
      <c r="I313" s="576"/>
      <c r="J313" s="576"/>
      <c r="K313" s="576"/>
      <c r="L313" s="576"/>
      <c r="M313" s="576"/>
      <c r="N313" s="576"/>
      <c r="O313" s="584"/>
      <c r="P313" s="570" t="s">
        <v>71</v>
      </c>
      <c r="Q313" s="571"/>
      <c r="R313" s="571"/>
      <c r="S313" s="571"/>
      <c r="T313" s="571"/>
      <c r="U313" s="571"/>
      <c r="V313" s="572"/>
      <c r="W313" s="37" t="s">
        <v>72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76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84"/>
      <c r="P314" s="570" t="s">
        <v>71</v>
      </c>
      <c r="Q314" s="571"/>
      <c r="R314" s="571"/>
      <c r="S314" s="571"/>
      <c r="T314" s="571"/>
      <c r="U314" s="571"/>
      <c r="V314" s="572"/>
      <c r="W314" s="37" t="s">
        <v>69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86" t="s">
        <v>169</v>
      </c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6"/>
      <c r="P315" s="576"/>
      <c r="Q315" s="576"/>
      <c r="R315" s="576"/>
      <c r="S315" s="576"/>
      <c r="T315" s="576"/>
      <c r="U315" s="576"/>
      <c r="V315" s="576"/>
      <c r="W315" s="576"/>
      <c r="X315" s="576"/>
      <c r="Y315" s="576"/>
      <c r="Z315" s="576"/>
      <c r="AA315" s="555"/>
      <c r="AB315" s="555"/>
      <c r="AC315" s="555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8">
        <v>4607091380880</v>
      </c>
      <c r="E316" s="579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86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69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8">
        <v>4607091384482</v>
      </c>
      <c r="E317" s="579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2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124.8</v>
      </c>
      <c r="Y317" s="560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133.10400000000001</v>
      </c>
      <c r="BN317" s="64">
        <f>IFERROR(Y317*I317/H317,"0")</f>
        <v>133.10400000000001</v>
      </c>
      <c r="BO317" s="64">
        <f>IFERROR(1/J317*(X317/H317),"0")</f>
        <v>0.25</v>
      </c>
      <c r="BP317" s="64">
        <f>IFERROR(1/J317*(Y317/H317),"0")</f>
        <v>0.25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8">
        <v>4607091380897</v>
      </c>
      <c r="E318" s="579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1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0</v>
      </c>
      <c r="Y318" s="56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83"/>
      <c r="B319" s="576"/>
      <c r="C319" s="576"/>
      <c r="D319" s="576"/>
      <c r="E319" s="576"/>
      <c r="F319" s="576"/>
      <c r="G319" s="576"/>
      <c r="H319" s="576"/>
      <c r="I319" s="576"/>
      <c r="J319" s="576"/>
      <c r="K319" s="576"/>
      <c r="L319" s="576"/>
      <c r="M319" s="576"/>
      <c r="N319" s="576"/>
      <c r="O319" s="584"/>
      <c r="P319" s="570" t="s">
        <v>71</v>
      </c>
      <c r="Q319" s="571"/>
      <c r="R319" s="571"/>
      <c r="S319" s="571"/>
      <c r="T319" s="571"/>
      <c r="U319" s="571"/>
      <c r="V319" s="572"/>
      <c r="W319" s="37" t="s">
        <v>72</v>
      </c>
      <c r="X319" s="561">
        <f>IFERROR(X316/H316,"0")+IFERROR(X317/H317,"0")+IFERROR(X318/H318,"0")</f>
        <v>16</v>
      </c>
      <c r="Y319" s="561">
        <f>IFERROR(Y316/H316,"0")+IFERROR(Y317/H317,"0")+IFERROR(Y318/H318,"0")</f>
        <v>16</v>
      </c>
      <c r="Z319" s="561">
        <f>IFERROR(IF(Z316="",0,Z316),"0")+IFERROR(IF(Z317="",0,Z317),"0")+IFERROR(IF(Z318="",0,Z318),"0")</f>
        <v>0.30368000000000001</v>
      </c>
      <c r="AA319" s="562"/>
      <c r="AB319" s="562"/>
      <c r="AC319" s="562"/>
    </row>
    <row r="320" spans="1:68" x14ac:dyDescent="0.2">
      <c r="A320" s="576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84"/>
      <c r="P320" s="570" t="s">
        <v>71</v>
      </c>
      <c r="Q320" s="571"/>
      <c r="R320" s="571"/>
      <c r="S320" s="571"/>
      <c r="T320" s="571"/>
      <c r="U320" s="571"/>
      <c r="V320" s="572"/>
      <c r="W320" s="37" t="s">
        <v>69</v>
      </c>
      <c r="X320" s="561">
        <f>IFERROR(SUM(X316:X318),"0")</f>
        <v>124.8</v>
      </c>
      <c r="Y320" s="561">
        <f>IFERROR(SUM(Y316:Y318),"0")</f>
        <v>124.8</v>
      </c>
      <c r="Z320" s="37"/>
      <c r="AA320" s="562"/>
      <c r="AB320" s="562"/>
      <c r="AC320" s="562"/>
    </row>
    <row r="321" spans="1:68" ht="14.25" customHeight="1" x14ac:dyDescent="0.25">
      <c r="A321" s="586" t="s">
        <v>94</v>
      </c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6"/>
      <c r="P321" s="576"/>
      <c r="Q321" s="576"/>
      <c r="R321" s="576"/>
      <c r="S321" s="576"/>
      <c r="T321" s="576"/>
      <c r="U321" s="576"/>
      <c r="V321" s="576"/>
      <c r="W321" s="576"/>
      <c r="X321" s="576"/>
      <c r="Y321" s="576"/>
      <c r="Z321" s="576"/>
      <c r="AA321" s="555"/>
      <c r="AB321" s="555"/>
      <c r="AC321" s="555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78">
        <v>4607091388381</v>
      </c>
      <c r="E322" s="579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55" t="s">
        <v>511</v>
      </c>
      <c r="Q322" s="566"/>
      <c r="R322" s="566"/>
      <c r="S322" s="566"/>
      <c r="T322" s="567"/>
      <c r="U322" s="34"/>
      <c r="V322" s="34"/>
      <c r="W322" s="35" t="s">
        <v>69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78">
        <v>4607091388374</v>
      </c>
      <c r="E323" s="579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54" t="s">
        <v>515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78">
        <v>4607091383102</v>
      </c>
      <c r="E324" s="579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78">
        <v>4607091388404</v>
      </c>
      <c r="E325" s="579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83"/>
      <c r="B326" s="576"/>
      <c r="C326" s="576"/>
      <c r="D326" s="576"/>
      <c r="E326" s="576"/>
      <c r="F326" s="576"/>
      <c r="G326" s="576"/>
      <c r="H326" s="576"/>
      <c r="I326" s="576"/>
      <c r="J326" s="576"/>
      <c r="K326" s="576"/>
      <c r="L326" s="576"/>
      <c r="M326" s="576"/>
      <c r="N326" s="576"/>
      <c r="O326" s="584"/>
      <c r="P326" s="570" t="s">
        <v>71</v>
      </c>
      <c r="Q326" s="571"/>
      <c r="R326" s="571"/>
      <c r="S326" s="571"/>
      <c r="T326" s="571"/>
      <c r="U326" s="571"/>
      <c r="V326" s="572"/>
      <c r="W326" s="37" t="s">
        <v>72</v>
      </c>
      <c r="X326" s="561">
        <f>IFERROR(X322/H322,"0")+IFERROR(X323/H323,"0")+IFERROR(X324/H324,"0")+IFERROR(X325/H325,"0")</f>
        <v>0</v>
      </c>
      <c r="Y326" s="561">
        <f>IFERROR(Y322/H322,"0")+IFERROR(Y323/H323,"0")+IFERROR(Y324/H324,"0")+IFERROR(Y325/H325,"0")</f>
        <v>0</v>
      </c>
      <c r="Z326" s="561">
        <f>IFERROR(IF(Z322="",0,Z322),"0")+IFERROR(IF(Z323="",0,Z323),"0")+IFERROR(IF(Z324="",0,Z324),"0")+IFERROR(IF(Z325="",0,Z325),"0")</f>
        <v>0</v>
      </c>
      <c r="AA326" s="562"/>
      <c r="AB326" s="562"/>
      <c r="AC326" s="562"/>
    </row>
    <row r="327" spans="1:68" x14ac:dyDescent="0.2">
      <c r="A327" s="576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84"/>
      <c r="P327" s="570" t="s">
        <v>71</v>
      </c>
      <c r="Q327" s="571"/>
      <c r="R327" s="571"/>
      <c r="S327" s="571"/>
      <c r="T327" s="571"/>
      <c r="U327" s="571"/>
      <c r="V327" s="572"/>
      <c r="W327" s="37" t="s">
        <v>69</v>
      </c>
      <c r="X327" s="561">
        <f>IFERROR(SUM(X322:X325),"0")</f>
        <v>0</v>
      </c>
      <c r="Y327" s="561">
        <f>IFERROR(SUM(Y322:Y325),"0")</f>
        <v>0</v>
      </c>
      <c r="Z327" s="37"/>
      <c r="AA327" s="562"/>
      <c r="AB327" s="562"/>
      <c r="AC327" s="562"/>
    </row>
    <row r="328" spans="1:68" ht="14.25" customHeight="1" x14ac:dyDescent="0.25">
      <c r="A328" s="586" t="s">
        <v>521</v>
      </c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6"/>
      <c r="P328" s="576"/>
      <c r="Q328" s="576"/>
      <c r="R328" s="576"/>
      <c r="S328" s="576"/>
      <c r="T328" s="576"/>
      <c r="U328" s="576"/>
      <c r="V328" s="576"/>
      <c r="W328" s="576"/>
      <c r="X328" s="576"/>
      <c r="Y328" s="576"/>
      <c r="Z328" s="576"/>
      <c r="AA328" s="555"/>
      <c r="AB328" s="555"/>
      <c r="AC328" s="555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78">
        <v>4680115881808</v>
      </c>
      <c r="E329" s="579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8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69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78">
        <v>4680115881822</v>
      </c>
      <c r="E330" s="57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524</v>
      </c>
      <c r="N330" s="33"/>
      <c r="O330" s="32">
        <v>730</v>
      </c>
      <c r="P330" s="7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78">
        <v>4680115880016</v>
      </c>
      <c r="E331" s="57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524</v>
      </c>
      <c r="N331" s="33"/>
      <c r="O331" s="32">
        <v>730</v>
      </c>
      <c r="P331" s="8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83"/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84"/>
      <c r="P332" s="570" t="s">
        <v>71</v>
      </c>
      <c r="Q332" s="571"/>
      <c r="R332" s="571"/>
      <c r="S332" s="571"/>
      <c r="T332" s="571"/>
      <c r="U332" s="571"/>
      <c r="V332" s="572"/>
      <c r="W332" s="37" t="s">
        <v>72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76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84"/>
      <c r="P333" s="570" t="s">
        <v>71</v>
      </c>
      <c r="Q333" s="571"/>
      <c r="R333" s="571"/>
      <c r="S333" s="571"/>
      <c r="T333" s="571"/>
      <c r="U333" s="571"/>
      <c r="V333" s="572"/>
      <c r="W333" s="37" t="s">
        <v>69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5" t="s">
        <v>530</v>
      </c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6"/>
      <c r="P334" s="576"/>
      <c r="Q334" s="576"/>
      <c r="R334" s="576"/>
      <c r="S334" s="576"/>
      <c r="T334" s="576"/>
      <c r="U334" s="576"/>
      <c r="V334" s="576"/>
      <c r="W334" s="576"/>
      <c r="X334" s="576"/>
      <c r="Y334" s="576"/>
      <c r="Z334" s="576"/>
      <c r="AA334" s="554"/>
      <c r="AB334" s="554"/>
      <c r="AC334" s="554"/>
    </row>
    <row r="335" spans="1:68" ht="14.25" customHeight="1" x14ac:dyDescent="0.25">
      <c r="A335" s="586" t="s">
        <v>73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5"/>
      <c r="AB335" s="555"/>
      <c r="AC335" s="555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78">
        <v>4607091387919</v>
      </c>
      <c r="E336" s="579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69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8">
        <v>4680115883604</v>
      </c>
      <c r="E337" s="579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8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8">
        <v>4680115883567</v>
      </c>
      <c r="E338" s="579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7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83"/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84"/>
      <c r="P339" s="570" t="s">
        <v>71</v>
      </c>
      <c r="Q339" s="571"/>
      <c r="R339" s="571"/>
      <c r="S339" s="571"/>
      <c r="T339" s="571"/>
      <c r="U339" s="571"/>
      <c r="V339" s="572"/>
      <c r="W339" s="37" t="s">
        <v>72</v>
      </c>
      <c r="X339" s="561">
        <f>IFERROR(X336/H336,"0")+IFERROR(X337/H337,"0")+IFERROR(X338/H338,"0")</f>
        <v>0</v>
      </c>
      <c r="Y339" s="561">
        <f>IFERROR(Y336/H336,"0")+IFERROR(Y337/H337,"0")+IFERROR(Y338/H338,"0")</f>
        <v>0</v>
      </c>
      <c r="Z339" s="561">
        <f>IFERROR(IF(Z336="",0,Z336),"0")+IFERROR(IF(Z337="",0,Z337),"0")+IFERROR(IF(Z338="",0,Z338),"0")</f>
        <v>0</v>
      </c>
      <c r="AA339" s="562"/>
      <c r="AB339" s="562"/>
      <c r="AC339" s="562"/>
    </row>
    <row r="340" spans="1:68" x14ac:dyDescent="0.2">
      <c r="A340" s="576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84"/>
      <c r="P340" s="570" t="s">
        <v>71</v>
      </c>
      <c r="Q340" s="571"/>
      <c r="R340" s="571"/>
      <c r="S340" s="571"/>
      <c r="T340" s="571"/>
      <c r="U340" s="571"/>
      <c r="V340" s="572"/>
      <c r="W340" s="37" t="s">
        <v>69</v>
      </c>
      <c r="X340" s="561">
        <f>IFERROR(SUM(X336:X338),"0")</f>
        <v>0</v>
      </c>
      <c r="Y340" s="561">
        <f>IFERROR(SUM(Y336:Y338),"0")</f>
        <v>0</v>
      </c>
      <c r="Z340" s="37"/>
      <c r="AA340" s="562"/>
      <c r="AB340" s="562"/>
      <c r="AC340" s="562"/>
    </row>
    <row r="341" spans="1:68" ht="27.75" customHeight="1" x14ac:dyDescent="0.2">
      <c r="A341" s="617" t="s">
        <v>540</v>
      </c>
      <c r="B341" s="618"/>
      <c r="C341" s="618"/>
      <c r="D341" s="618"/>
      <c r="E341" s="618"/>
      <c r="F341" s="618"/>
      <c r="G341" s="618"/>
      <c r="H341" s="618"/>
      <c r="I341" s="618"/>
      <c r="J341" s="618"/>
      <c r="K341" s="618"/>
      <c r="L341" s="618"/>
      <c r="M341" s="618"/>
      <c r="N341" s="618"/>
      <c r="O341" s="618"/>
      <c r="P341" s="618"/>
      <c r="Q341" s="618"/>
      <c r="R341" s="618"/>
      <c r="S341" s="618"/>
      <c r="T341" s="618"/>
      <c r="U341" s="618"/>
      <c r="V341" s="618"/>
      <c r="W341" s="618"/>
      <c r="X341" s="618"/>
      <c r="Y341" s="618"/>
      <c r="Z341" s="618"/>
      <c r="AA341" s="48"/>
      <c r="AB341" s="48"/>
      <c r="AC341" s="48"/>
    </row>
    <row r="342" spans="1:68" ht="16.5" customHeight="1" x14ac:dyDescent="0.25">
      <c r="A342" s="585" t="s">
        <v>541</v>
      </c>
      <c r="B342" s="576"/>
      <c r="C342" s="576"/>
      <c r="D342" s="576"/>
      <c r="E342" s="576"/>
      <c r="F342" s="576"/>
      <c r="G342" s="576"/>
      <c r="H342" s="576"/>
      <c r="I342" s="576"/>
      <c r="J342" s="576"/>
      <c r="K342" s="576"/>
      <c r="L342" s="576"/>
      <c r="M342" s="576"/>
      <c r="N342" s="576"/>
      <c r="O342" s="576"/>
      <c r="P342" s="576"/>
      <c r="Q342" s="576"/>
      <c r="R342" s="576"/>
      <c r="S342" s="576"/>
      <c r="T342" s="576"/>
      <c r="U342" s="576"/>
      <c r="V342" s="576"/>
      <c r="W342" s="576"/>
      <c r="X342" s="576"/>
      <c r="Y342" s="576"/>
      <c r="Z342" s="576"/>
      <c r="AA342" s="554"/>
      <c r="AB342" s="554"/>
      <c r="AC342" s="554"/>
    </row>
    <row r="343" spans="1:68" ht="14.25" customHeight="1" x14ac:dyDescent="0.25">
      <c r="A343" s="586" t="s">
        <v>102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5"/>
      <c r="AB343" s="555"/>
      <c r="AC343" s="555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8">
        <v>4680115884847</v>
      </c>
      <c r="E344" s="579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69</v>
      </c>
      <c r="X344" s="559">
        <v>0</v>
      </c>
      <c r="Y344" s="560">
        <f t="shared" ref="Y344:Y350" si="4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0</v>
      </c>
      <c r="BN344" s="64">
        <f t="shared" ref="BN344:BN350" si="49">IFERROR(Y344*I344/H344,"0")</f>
        <v>0</v>
      </c>
      <c r="BO344" s="64">
        <f t="shared" ref="BO344:BO350" si="50">IFERROR(1/J344*(X344/H344),"0")</f>
        <v>0</v>
      </c>
      <c r="BP344" s="64">
        <f t="shared" ref="BP344:BP350" si="51">IFERROR(1/J344*(Y344/H344),"0")</f>
        <v>0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8">
        <v>4680115884854</v>
      </c>
      <c r="E345" s="57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0</v>
      </c>
      <c r="Y345" s="560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8">
        <v>4607091383997</v>
      </c>
      <c r="E346" s="57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6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8">
        <v>4680115884830</v>
      </c>
      <c r="E347" s="57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6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78">
        <v>4680115882638</v>
      </c>
      <c r="E348" s="579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78">
        <v>4680115884922</v>
      </c>
      <c r="E349" s="579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78">
        <v>4680115884861</v>
      </c>
      <c r="E350" s="57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8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83"/>
      <c r="B351" s="576"/>
      <c r="C351" s="576"/>
      <c r="D351" s="576"/>
      <c r="E351" s="576"/>
      <c r="F351" s="576"/>
      <c r="G351" s="576"/>
      <c r="H351" s="576"/>
      <c r="I351" s="576"/>
      <c r="J351" s="576"/>
      <c r="K351" s="576"/>
      <c r="L351" s="576"/>
      <c r="M351" s="576"/>
      <c r="N351" s="576"/>
      <c r="O351" s="584"/>
      <c r="P351" s="570" t="s">
        <v>71</v>
      </c>
      <c r="Q351" s="571"/>
      <c r="R351" s="571"/>
      <c r="S351" s="571"/>
      <c r="T351" s="571"/>
      <c r="U351" s="571"/>
      <c r="V351" s="572"/>
      <c r="W351" s="37" t="s">
        <v>72</v>
      </c>
      <c r="X351" s="561">
        <f>IFERROR(X344/H344,"0")+IFERROR(X345/H345,"0")+IFERROR(X346/H346,"0")+IFERROR(X347/H347,"0")+IFERROR(X348/H348,"0")+IFERROR(X349/H349,"0")+IFERROR(X350/H350,"0")</f>
        <v>0</v>
      </c>
      <c r="Y351" s="561">
        <f>IFERROR(Y344/H344,"0")+IFERROR(Y345/H345,"0")+IFERROR(Y346/H346,"0")+IFERROR(Y347/H347,"0")+IFERROR(Y348/H348,"0")+IFERROR(Y349/H349,"0")+IFERROR(Y350/H350,"0")</f>
        <v>0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62"/>
      <c r="AB351" s="562"/>
      <c r="AC351" s="562"/>
    </row>
    <row r="352" spans="1:68" x14ac:dyDescent="0.2">
      <c r="A352" s="576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84"/>
      <c r="P352" s="570" t="s">
        <v>71</v>
      </c>
      <c r="Q352" s="571"/>
      <c r="R352" s="571"/>
      <c r="S352" s="571"/>
      <c r="T352" s="571"/>
      <c r="U352" s="571"/>
      <c r="V352" s="572"/>
      <c r="W352" s="37" t="s">
        <v>69</v>
      </c>
      <c r="X352" s="561">
        <f>IFERROR(SUM(X344:X350),"0")</f>
        <v>0</v>
      </c>
      <c r="Y352" s="561">
        <f>IFERROR(SUM(Y344:Y350),"0")</f>
        <v>0</v>
      </c>
      <c r="Z352" s="37"/>
      <c r="AA352" s="562"/>
      <c r="AB352" s="562"/>
      <c r="AC352" s="562"/>
    </row>
    <row r="353" spans="1:68" ht="14.25" customHeight="1" x14ac:dyDescent="0.25">
      <c r="A353" s="586" t="s">
        <v>134</v>
      </c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6"/>
      <c r="P353" s="576"/>
      <c r="Q353" s="576"/>
      <c r="R353" s="576"/>
      <c r="S353" s="576"/>
      <c r="T353" s="576"/>
      <c r="U353" s="576"/>
      <c r="V353" s="576"/>
      <c r="W353" s="576"/>
      <c r="X353" s="576"/>
      <c r="Y353" s="576"/>
      <c r="Z353" s="576"/>
      <c r="AA353" s="555"/>
      <c r="AB353" s="555"/>
      <c r="AC353" s="555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8">
        <v>4607091383980</v>
      </c>
      <c r="E354" s="579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6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69</v>
      </c>
      <c r="X354" s="559">
        <v>0</v>
      </c>
      <c r="Y354" s="560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78">
        <v>4607091384178</v>
      </c>
      <c r="E355" s="579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83"/>
      <c r="B356" s="576"/>
      <c r="C356" s="576"/>
      <c r="D356" s="576"/>
      <c r="E356" s="576"/>
      <c r="F356" s="576"/>
      <c r="G356" s="576"/>
      <c r="H356" s="576"/>
      <c r="I356" s="576"/>
      <c r="J356" s="576"/>
      <c r="K356" s="576"/>
      <c r="L356" s="576"/>
      <c r="M356" s="576"/>
      <c r="N356" s="576"/>
      <c r="O356" s="584"/>
      <c r="P356" s="570" t="s">
        <v>71</v>
      </c>
      <c r="Q356" s="571"/>
      <c r="R356" s="571"/>
      <c r="S356" s="571"/>
      <c r="T356" s="571"/>
      <c r="U356" s="571"/>
      <c r="V356" s="572"/>
      <c r="W356" s="37" t="s">
        <v>72</v>
      </c>
      <c r="X356" s="561">
        <f>IFERROR(X354/H354,"0")+IFERROR(X355/H355,"0")</f>
        <v>0</v>
      </c>
      <c r="Y356" s="561">
        <f>IFERROR(Y354/H354,"0")+IFERROR(Y355/H355,"0")</f>
        <v>0</v>
      </c>
      <c r="Z356" s="561">
        <f>IFERROR(IF(Z354="",0,Z354),"0")+IFERROR(IF(Z355="",0,Z355),"0")</f>
        <v>0</v>
      </c>
      <c r="AA356" s="562"/>
      <c r="AB356" s="562"/>
      <c r="AC356" s="562"/>
    </row>
    <row r="357" spans="1:68" x14ac:dyDescent="0.2">
      <c r="A357" s="576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84"/>
      <c r="P357" s="570" t="s">
        <v>71</v>
      </c>
      <c r="Q357" s="571"/>
      <c r="R357" s="571"/>
      <c r="S357" s="571"/>
      <c r="T357" s="571"/>
      <c r="U357" s="571"/>
      <c r="V357" s="572"/>
      <c r="W357" s="37" t="s">
        <v>69</v>
      </c>
      <c r="X357" s="561">
        <f>IFERROR(SUM(X354:X355),"0")</f>
        <v>0</v>
      </c>
      <c r="Y357" s="561">
        <f>IFERROR(SUM(Y354:Y355),"0")</f>
        <v>0</v>
      </c>
      <c r="Z357" s="37"/>
      <c r="AA357" s="562"/>
      <c r="AB357" s="562"/>
      <c r="AC357" s="562"/>
    </row>
    <row r="358" spans="1:68" ht="14.25" customHeight="1" x14ac:dyDescent="0.25">
      <c r="A358" s="586" t="s">
        <v>73</v>
      </c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6"/>
      <c r="P358" s="576"/>
      <c r="Q358" s="576"/>
      <c r="R358" s="576"/>
      <c r="S358" s="576"/>
      <c r="T358" s="576"/>
      <c r="U358" s="576"/>
      <c r="V358" s="576"/>
      <c r="W358" s="576"/>
      <c r="X358" s="576"/>
      <c r="Y358" s="576"/>
      <c r="Z358" s="576"/>
      <c r="AA358" s="555"/>
      <c r="AB358" s="555"/>
      <c r="AC358" s="555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78">
        <v>4607091383928</v>
      </c>
      <c r="E359" s="579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69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8">
        <v>4607091384260</v>
      </c>
      <c r="E360" s="579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8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3"/>
      <c r="B361" s="576"/>
      <c r="C361" s="576"/>
      <c r="D361" s="576"/>
      <c r="E361" s="576"/>
      <c r="F361" s="576"/>
      <c r="G361" s="576"/>
      <c r="H361" s="576"/>
      <c r="I361" s="576"/>
      <c r="J361" s="576"/>
      <c r="K361" s="576"/>
      <c r="L361" s="576"/>
      <c r="M361" s="576"/>
      <c r="N361" s="576"/>
      <c r="O361" s="584"/>
      <c r="P361" s="570" t="s">
        <v>71</v>
      </c>
      <c r="Q361" s="571"/>
      <c r="R361" s="571"/>
      <c r="S361" s="571"/>
      <c r="T361" s="571"/>
      <c r="U361" s="571"/>
      <c r="V361" s="572"/>
      <c r="W361" s="37" t="s">
        <v>72</v>
      </c>
      <c r="X361" s="561">
        <f>IFERROR(X359/H359,"0")+IFERROR(X360/H360,"0")</f>
        <v>0</v>
      </c>
      <c r="Y361" s="561">
        <f>IFERROR(Y359/H359,"0")+IFERROR(Y360/H360,"0")</f>
        <v>0</v>
      </c>
      <c r="Z361" s="561">
        <f>IFERROR(IF(Z359="",0,Z359),"0")+IFERROR(IF(Z360="",0,Z360),"0")</f>
        <v>0</v>
      </c>
      <c r="AA361" s="562"/>
      <c r="AB361" s="562"/>
      <c r="AC361" s="562"/>
    </row>
    <row r="362" spans="1:68" x14ac:dyDescent="0.2">
      <c r="A362" s="576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84"/>
      <c r="P362" s="570" t="s">
        <v>71</v>
      </c>
      <c r="Q362" s="571"/>
      <c r="R362" s="571"/>
      <c r="S362" s="571"/>
      <c r="T362" s="571"/>
      <c r="U362" s="571"/>
      <c r="V362" s="572"/>
      <c r="W362" s="37" t="s">
        <v>69</v>
      </c>
      <c r="X362" s="561">
        <f>IFERROR(SUM(X359:X360),"0")</f>
        <v>0</v>
      </c>
      <c r="Y362" s="561">
        <f>IFERROR(SUM(Y359:Y360),"0")</f>
        <v>0</v>
      </c>
      <c r="Z362" s="37"/>
      <c r="AA362" s="562"/>
      <c r="AB362" s="562"/>
      <c r="AC362" s="562"/>
    </row>
    <row r="363" spans="1:68" ht="14.25" customHeight="1" x14ac:dyDescent="0.25">
      <c r="A363" s="586" t="s">
        <v>169</v>
      </c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6"/>
      <c r="P363" s="576"/>
      <c r="Q363" s="576"/>
      <c r="R363" s="576"/>
      <c r="S363" s="576"/>
      <c r="T363" s="576"/>
      <c r="U363" s="576"/>
      <c r="V363" s="576"/>
      <c r="W363" s="576"/>
      <c r="X363" s="576"/>
      <c r="Y363" s="576"/>
      <c r="Z363" s="576"/>
      <c r="AA363" s="555"/>
      <c r="AB363" s="555"/>
      <c r="AC363" s="555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78">
        <v>4607091384673</v>
      </c>
      <c r="E364" s="579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63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69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83"/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84"/>
      <c r="P365" s="570" t="s">
        <v>71</v>
      </c>
      <c r="Q365" s="571"/>
      <c r="R365" s="571"/>
      <c r="S365" s="571"/>
      <c r="T365" s="571"/>
      <c r="U365" s="571"/>
      <c r="V365" s="572"/>
      <c r="W365" s="37" t="s">
        <v>72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76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84"/>
      <c r="P366" s="570" t="s">
        <v>71</v>
      </c>
      <c r="Q366" s="571"/>
      <c r="R366" s="571"/>
      <c r="S366" s="571"/>
      <c r="T366" s="571"/>
      <c r="U366" s="571"/>
      <c r="V366" s="572"/>
      <c r="W366" s="37" t="s">
        <v>69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5" t="s">
        <v>575</v>
      </c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6"/>
      <c r="P367" s="576"/>
      <c r="Q367" s="576"/>
      <c r="R367" s="576"/>
      <c r="S367" s="576"/>
      <c r="T367" s="576"/>
      <c r="U367" s="576"/>
      <c r="V367" s="576"/>
      <c r="W367" s="576"/>
      <c r="X367" s="576"/>
      <c r="Y367" s="576"/>
      <c r="Z367" s="576"/>
      <c r="AA367" s="554"/>
      <c r="AB367" s="554"/>
      <c r="AC367" s="554"/>
    </row>
    <row r="368" spans="1:68" ht="14.25" customHeight="1" x14ac:dyDescent="0.25">
      <c r="A368" s="586" t="s">
        <v>102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5"/>
      <c r="AB368" s="555"/>
      <c r="AC368" s="555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8">
        <v>4680115881907</v>
      </c>
      <c r="E369" s="579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69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4301011874</v>
      </c>
      <c r="D370" s="578">
        <v>4680115884892</v>
      </c>
      <c r="E370" s="57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6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259.2</v>
      </c>
      <c r="Y370" s="560">
        <f>IFERROR(IF(X370="",0,CEILING((X370/$H370),1)*$H370),"")</f>
        <v>259.20000000000005</v>
      </c>
      <c r="Z370" s="36">
        <f>IFERROR(IF(Y370=0,"",ROUNDUP(Y370/H370,0)*0.01898),"")</f>
        <v>0.45552000000000004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269.63999999999993</v>
      </c>
      <c r="BN370" s="64">
        <f>IFERROR(Y370*I370/H370,"0")</f>
        <v>269.64000000000004</v>
      </c>
      <c r="BO370" s="64">
        <f>IFERROR(1/J370*(X370/H370),"0")</f>
        <v>0.37499999999999994</v>
      </c>
      <c r="BP370" s="64">
        <f>IFERROR(1/J370*(Y370/H370),"0")</f>
        <v>0.37500000000000006</v>
      </c>
    </row>
    <row r="371" spans="1:68" ht="37.5" customHeight="1" x14ac:dyDescent="0.25">
      <c r="A371" s="54" t="s">
        <v>582</v>
      </c>
      <c r="B371" s="54" t="s">
        <v>583</v>
      </c>
      <c r="C371" s="31">
        <v>4301011875</v>
      </c>
      <c r="D371" s="578">
        <v>4680115884885</v>
      </c>
      <c r="E371" s="57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584</v>
      </c>
      <c r="B372" s="54" t="s">
        <v>585</v>
      </c>
      <c r="C372" s="31">
        <v>4301011871</v>
      </c>
      <c r="D372" s="578">
        <v>4680115884908</v>
      </c>
      <c r="E372" s="57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67</v>
      </c>
      <c r="N372" s="33"/>
      <c r="O372" s="32">
        <v>60</v>
      </c>
      <c r="P372" s="7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3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8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IFERROR(X369/H369,"0")+IFERROR(X370/H370,"0")+IFERROR(X371/H371,"0")+IFERROR(X372/H372,"0")</f>
        <v>23.999999999999996</v>
      </c>
      <c r="Y373" s="561">
        <f>IFERROR(Y369/H369,"0")+IFERROR(Y370/H370,"0")+IFERROR(Y371/H371,"0")+IFERROR(Y372/H372,"0")</f>
        <v>24.000000000000004</v>
      </c>
      <c r="Z373" s="561">
        <f>IFERROR(IF(Z369="",0,Z369),"0")+IFERROR(IF(Z370="",0,Z370),"0")+IFERROR(IF(Z371="",0,Z371),"0")+IFERROR(IF(Z372="",0,Z372),"0")</f>
        <v>0.45552000000000004</v>
      </c>
      <c r="AA373" s="562"/>
      <c r="AB373" s="562"/>
      <c r="AC373" s="562"/>
    </row>
    <row r="374" spans="1:68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8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IFERROR(SUM(X369:X372),"0")</f>
        <v>259.2</v>
      </c>
      <c r="Y374" s="561">
        <f>IFERROR(SUM(Y369:Y372),"0")</f>
        <v>259.20000000000005</v>
      </c>
      <c r="Z374" s="37"/>
      <c r="AA374" s="562"/>
      <c r="AB374" s="562"/>
      <c r="AC374" s="562"/>
    </row>
    <row r="375" spans="1:68" ht="14.25" customHeight="1" x14ac:dyDescent="0.25">
      <c r="A375" s="586" t="s">
        <v>63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customHeight="1" x14ac:dyDescent="0.25">
      <c r="A376" s="54" t="s">
        <v>586</v>
      </c>
      <c r="B376" s="54" t="s">
        <v>587</v>
      </c>
      <c r="C376" s="31">
        <v>4301031303</v>
      </c>
      <c r="D376" s="578">
        <v>4607091384802</v>
      </c>
      <c r="E376" s="57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67</v>
      </c>
      <c r="N376" s="33"/>
      <c r="O376" s="32">
        <v>35</v>
      </c>
      <c r="P376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588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3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8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8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86" t="s">
        <v>73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customHeight="1" x14ac:dyDescent="0.25">
      <c r="A380" s="54" t="s">
        <v>589</v>
      </c>
      <c r="B380" s="54" t="s">
        <v>590</v>
      </c>
      <c r="C380" s="31">
        <v>4301051899</v>
      </c>
      <c r="D380" s="578">
        <v>4607091384246</v>
      </c>
      <c r="E380" s="57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144</v>
      </c>
      <c r="Y380" s="560">
        <f>IFERROR(IF(X380="",0,CEILING((X380/$H380),1)*$H380),"")</f>
        <v>144</v>
      </c>
      <c r="Z380" s="36">
        <f>IFERROR(IF(Y380=0,"",ROUNDUP(Y380/H380,0)*0.01898),"")</f>
        <v>0.30368000000000001</v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152.304</v>
      </c>
      <c r="BN380" s="64">
        <f>IFERROR(Y380*I380/H380,"0")</f>
        <v>152.304</v>
      </c>
      <c r="BO380" s="64">
        <f>IFERROR(1/J380*(X380/H380),"0")</f>
        <v>0.25</v>
      </c>
      <c r="BP380" s="64">
        <f>IFERROR(1/J380*(Y380/H380),"0")</f>
        <v>0.25</v>
      </c>
    </row>
    <row r="381" spans="1:68" ht="27" customHeight="1" x14ac:dyDescent="0.25">
      <c r="A381" s="54" t="s">
        <v>592</v>
      </c>
      <c r="B381" s="54" t="s">
        <v>593</v>
      </c>
      <c r="C381" s="31">
        <v>4301051660</v>
      </c>
      <c r="D381" s="578">
        <v>4607091384253</v>
      </c>
      <c r="E381" s="57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33.6</v>
      </c>
      <c r="Y381" s="560">
        <f>IFERROR(IF(X381="",0,CEILING((X381/$H381),1)*$H381),"")</f>
        <v>33.6</v>
      </c>
      <c r="Z381" s="36">
        <f>IFERROR(IF(Y381=0,"",ROUNDUP(Y381/H381,0)*0.00651),"")</f>
        <v>9.1139999999999999E-2</v>
      </c>
      <c r="AA381" s="56"/>
      <c r="AB381" s="57"/>
      <c r="AC381" s="427" t="s">
        <v>591</v>
      </c>
      <c r="AG381" s="64"/>
      <c r="AJ381" s="68"/>
      <c r="AK381" s="68">
        <v>0</v>
      </c>
      <c r="BB381" s="428" t="s">
        <v>1</v>
      </c>
      <c r="BM381" s="64">
        <f>IFERROR(X381*I381/H381,"0")</f>
        <v>37.296000000000006</v>
      </c>
      <c r="BN381" s="64">
        <f>IFERROR(Y381*I381/H381,"0")</f>
        <v>37.296000000000006</v>
      </c>
      <c r="BO381" s="64">
        <f>IFERROR(1/J381*(X381/H381),"0")</f>
        <v>7.6923076923076941E-2</v>
      </c>
      <c r="BP381" s="64">
        <f>IFERROR(1/J381*(Y381/H381),"0")</f>
        <v>7.6923076923076941E-2</v>
      </c>
    </row>
    <row r="382" spans="1:68" x14ac:dyDescent="0.2">
      <c r="A382" s="583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8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30</v>
      </c>
      <c r="Y382" s="561">
        <f>IFERROR(Y380/H380,"0")+IFERROR(Y381/H381,"0")</f>
        <v>30</v>
      </c>
      <c r="Z382" s="561">
        <f>IFERROR(IF(Z380="",0,Z380),"0")+IFERROR(IF(Z381="",0,Z381),"0")</f>
        <v>0.39482</v>
      </c>
      <c r="AA382" s="562"/>
      <c r="AB382" s="562"/>
      <c r="AC382" s="562"/>
    </row>
    <row r="383" spans="1:68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8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177.6</v>
      </c>
      <c r="Y383" s="561">
        <f>IFERROR(SUM(Y380:Y381),"0")</f>
        <v>177.6</v>
      </c>
      <c r="Z383" s="37"/>
      <c r="AA383" s="562"/>
      <c r="AB383" s="562"/>
      <c r="AC383" s="562"/>
    </row>
    <row r="384" spans="1:68" ht="14.25" customHeight="1" x14ac:dyDescent="0.25">
      <c r="A384" s="586" t="s">
        <v>169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customHeight="1" x14ac:dyDescent="0.25">
      <c r="A385" s="54" t="s">
        <v>594</v>
      </c>
      <c r="B385" s="54" t="s">
        <v>595</v>
      </c>
      <c r="C385" s="31">
        <v>4301060441</v>
      </c>
      <c r="D385" s="578">
        <v>4607091389357</v>
      </c>
      <c r="E385" s="57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596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3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8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8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17" t="s">
        <v>597</v>
      </c>
      <c r="B388" s="618"/>
      <c r="C388" s="618"/>
      <c r="D388" s="618"/>
      <c r="E388" s="618"/>
      <c r="F388" s="618"/>
      <c r="G388" s="618"/>
      <c r="H388" s="618"/>
      <c r="I388" s="618"/>
      <c r="J388" s="618"/>
      <c r="K388" s="618"/>
      <c r="L388" s="618"/>
      <c r="M388" s="618"/>
      <c r="N388" s="618"/>
      <c r="O388" s="618"/>
      <c r="P388" s="618"/>
      <c r="Q388" s="618"/>
      <c r="R388" s="618"/>
      <c r="S388" s="618"/>
      <c r="T388" s="618"/>
      <c r="U388" s="618"/>
      <c r="V388" s="618"/>
      <c r="W388" s="618"/>
      <c r="X388" s="618"/>
      <c r="Y388" s="618"/>
      <c r="Z388" s="618"/>
      <c r="AA388" s="48"/>
      <c r="AB388" s="48"/>
      <c r="AC388" s="48"/>
    </row>
    <row r="389" spans="1:68" ht="16.5" customHeight="1" x14ac:dyDescent="0.25">
      <c r="A389" s="585" t="s">
        <v>598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customHeight="1" x14ac:dyDescent="0.25">
      <c r="A390" s="586" t="s">
        <v>63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customHeight="1" x14ac:dyDescent="0.25">
      <c r="A391" s="54" t="s">
        <v>599</v>
      </c>
      <c r="B391" s="54" t="s">
        <v>600</v>
      </c>
      <c r="C391" s="31">
        <v>4301031405</v>
      </c>
      <c r="D391" s="578">
        <v>4680115886100</v>
      </c>
      <c r="E391" s="57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4301031382</v>
      </c>
      <c r="D392" s="578">
        <v>4680115886117</v>
      </c>
      <c r="E392" s="57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602</v>
      </c>
      <c r="B393" s="54" t="s">
        <v>605</v>
      </c>
      <c r="C393" s="31">
        <v>4301031406</v>
      </c>
      <c r="D393" s="578">
        <v>4680115886117</v>
      </c>
      <c r="E393" s="57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4301031402</v>
      </c>
      <c r="D394" s="578">
        <v>4680115886124</v>
      </c>
      <c r="E394" s="57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4301031366</v>
      </c>
      <c r="D395" s="578">
        <v>4680115883147</v>
      </c>
      <c r="E395" s="57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4301031362</v>
      </c>
      <c r="D396" s="578">
        <v>4607091384338</v>
      </c>
      <c r="E396" s="57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601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613</v>
      </c>
      <c r="B397" s="54" t="s">
        <v>614</v>
      </c>
      <c r="C397" s="31">
        <v>4301031361</v>
      </c>
      <c r="D397" s="578">
        <v>4607091389524</v>
      </c>
      <c r="E397" s="57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615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616</v>
      </c>
      <c r="B398" s="54" t="s">
        <v>617</v>
      </c>
      <c r="C398" s="31">
        <v>4301031364</v>
      </c>
      <c r="D398" s="578">
        <v>4680115883161</v>
      </c>
      <c r="E398" s="57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619</v>
      </c>
      <c r="B399" s="54" t="s">
        <v>620</v>
      </c>
      <c r="C399" s="31">
        <v>4301031358</v>
      </c>
      <c r="D399" s="578">
        <v>4607091389531</v>
      </c>
      <c r="E399" s="57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1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622</v>
      </c>
      <c r="B400" s="54" t="s">
        <v>623</v>
      </c>
      <c r="C400" s="31">
        <v>4301031360</v>
      </c>
      <c r="D400" s="578">
        <v>4607091384345</v>
      </c>
      <c r="E400" s="57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3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8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8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86" t="s">
        <v>73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customHeight="1" x14ac:dyDescent="0.25">
      <c r="A404" s="54" t="s">
        <v>624</v>
      </c>
      <c r="B404" s="54" t="s">
        <v>625</v>
      </c>
      <c r="C404" s="31">
        <v>4301051284</v>
      </c>
      <c r="D404" s="578">
        <v>4607091384352</v>
      </c>
      <c r="E404" s="57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627</v>
      </c>
      <c r="B405" s="54" t="s">
        <v>628</v>
      </c>
      <c r="C405" s="31">
        <v>4301051431</v>
      </c>
      <c r="D405" s="578">
        <v>4607091389654</v>
      </c>
      <c r="E405" s="57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3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8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8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5" t="s">
        <v>630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customHeight="1" x14ac:dyDescent="0.25">
      <c r="A409" s="586" t="s">
        <v>134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customHeight="1" x14ac:dyDescent="0.25">
      <c r="A410" s="54" t="s">
        <v>631</v>
      </c>
      <c r="B410" s="54" t="s">
        <v>632</v>
      </c>
      <c r="C410" s="31">
        <v>4301020319</v>
      </c>
      <c r="D410" s="578">
        <v>4680115885240</v>
      </c>
      <c r="E410" s="57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67</v>
      </c>
      <c r="N410" s="33"/>
      <c r="O410" s="32">
        <v>40</v>
      </c>
      <c r="P410" s="6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633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3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8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8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6" t="s">
        <v>63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customHeight="1" x14ac:dyDescent="0.25">
      <c r="A414" s="54" t="s">
        <v>634</v>
      </c>
      <c r="B414" s="54" t="s">
        <v>635</v>
      </c>
      <c r="C414" s="31">
        <v>4301031403</v>
      </c>
      <c r="D414" s="578">
        <v>4680115886094</v>
      </c>
      <c r="E414" s="57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637</v>
      </c>
      <c r="B415" s="54" t="s">
        <v>638</v>
      </c>
      <c r="C415" s="31">
        <v>4301031363</v>
      </c>
      <c r="D415" s="578">
        <v>4607091389425</v>
      </c>
      <c r="E415" s="57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639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640</v>
      </c>
      <c r="B416" s="54" t="s">
        <v>641</v>
      </c>
      <c r="C416" s="31">
        <v>4301031373</v>
      </c>
      <c r="D416" s="578">
        <v>4680115880771</v>
      </c>
      <c r="E416" s="57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9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643</v>
      </c>
      <c r="B417" s="54" t="s">
        <v>644</v>
      </c>
      <c r="C417" s="31">
        <v>4301031359</v>
      </c>
      <c r="D417" s="578">
        <v>4607091389500</v>
      </c>
      <c r="E417" s="57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6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3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8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8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85" t="s">
        <v>645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customHeight="1" x14ac:dyDescent="0.25">
      <c r="A421" s="586" t="s">
        <v>63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customHeight="1" x14ac:dyDescent="0.25">
      <c r="A422" s="54" t="s">
        <v>646</v>
      </c>
      <c r="B422" s="54" t="s">
        <v>647</v>
      </c>
      <c r="C422" s="31">
        <v>4301031347</v>
      </c>
      <c r="D422" s="578">
        <v>4680115885110</v>
      </c>
      <c r="E422" s="57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67</v>
      </c>
      <c r="N422" s="33"/>
      <c r="O422" s="32">
        <v>50</v>
      </c>
      <c r="P422" s="78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648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3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8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8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85" t="s">
        <v>649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customHeight="1" x14ac:dyDescent="0.25">
      <c r="A426" s="586" t="s">
        <v>63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customHeight="1" x14ac:dyDescent="0.25">
      <c r="A427" s="54" t="s">
        <v>650</v>
      </c>
      <c r="B427" s="54" t="s">
        <v>651</v>
      </c>
      <c r="C427" s="31">
        <v>4301031261</v>
      </c>
      <c r="D427" s="578">
        <v>4680115885103</v>
      </c>
      <c r="E427" s="57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67</v>
      </c>
      <c r="N427" s="33"/>
      <c r="O427" s="32">
        <v>40</v>
      </c>
      <c r="P427" s="7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652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3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8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8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17" t="s">
        <v>653</v>
      </c>
      <c r="B430" s="618"/>
      <c r="C430" s="618"/>
      <c r="D430" s="618"/>
      <c r="E430" s="618"/>
      <c r="F430" s="618"/>
      <c r="G430" s="618"/>
      <c r="H430" s="618"/>
      <c r="I430" s="618"/>
      <c r="J430" s="618"/>
      <c r="K430" s="618"/>
      <c r="L430" s="618"/>
      <c r="M430" s="618"/>
      <c r="N430" s="618"/>
      <c r="O430" s="618"/>
      <c r="P430" s="618"/>
      <c r="Q430" s="618"/>
      <c r="R430" s="618"/>
      <c r="S430" s="618"/>
      <c r="T430" s="618"/>
      <c r="U430" s="618"/>
      <c r="V430" s="618"/>
      <c r="W430" s="618"/>
      <c r="X430" s="618"/>
      <c r="Y430" s="618"/>
      <c r="Z430" s="618"/>
      <c r="AA430" s="48"/>
      <c r="AB430" s="48"/>
      <c r="AC430" s="48"/>
    </row>
    <row r="431" spans="1:68" ht="16.5" customHeight="1" x14ac:dyDescent="0.25">
      <c r="A431" s="585" t="s">
        <v>653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customHeight="1" x14ac:dyDescent="0.25">
      <c r="A432" s="586" t="s">
        <v>102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customHeight="1" x14ac:dyDescent="0.25">
      <c r="A433" s="54" t="s">
        <v>654</v>
      </c>
      <c r="B433" s="54" t="s">
        <v>655</v>
      </c>
      <c r="C433" s="31">
        <v>4301011795</v>
      </c>
      <c r="D433" s="578">
        <v>4607091389067</v>
      </c>
      <c r="E433" s="57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656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657</v>
      </c>
      <c r="B434" s="54" t="s">
        <v>658</v>
      </c>
      <c r="C434" s="31">
        <v>4301011961</v>
      </c>
      <c r="D434" s="578">
        <v>4680115885271</v>
      </c>
      <c r="E434" s="57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659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660</v>
      </c>
      <c r="B435" s="54" t="s">
        <v>661</v>
      </c>
      <c r="C435" s="31">
        <v>4301011376</v>
      </c>
      <c r="D435" s="578">
        <v>4680115885226</v>
      </c>
      <c r="E435" s="57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42.24</v>
      </c>
      <c r="Y435" s="560">
        <f t="shared" si="58"/>
        <v>42.24</v>
      </c>
      <c r="Z435" s="36">
        <f t="shared" si="59"/>
        <v>9.5680000000000001E-2</v>
      </c>
      <c r="AA435" s="56"/>
      <c r="AB435" s="57"/>
      <c r="AC435" s="473" t="s">
        <v>662</v>
      </c>
      <c r="AG435" s="64"/>
      <c r="AJ435" s="68"/>
      <c r="AK435" s="68">
        <v>0</v>
      </c>
      <c r="BB435" s="474" t="s">
        <v>1</v>
      </c>
      <c r="BM435" s="64">
        <f t="shared" si="60"/>
        <v>45.12</v>
      </c>
      <c r="BN435" s="64">
        <f t="shared" si="61"/>
        <v>45.12</v>
      </c>
      <c r="BO435" s="64">
        <f t="shared" si="62"/>
        <v>7.6923076923076927E-2</v>
      </c>
      <c r="BP435" s="64">
        <f t="shared" si="63"/>
        <v>7.6923076923076927E-2</v>
      </c>
    </row>
    <row r="436" spans="1:68" ht="27" customHeight="1" x14ac:dyDescent="0.25">
      <c r="A436" s="54" t="s">
        <v>663</v>
      </c>
      <c r="B436" s="54" t="s">
        <v>664</v>
      </c>
      <c r="C436" s="31">
        <v>4301012145</v>
      </c>
      <c r="D436" s="578">
        <v>4607091383522</v>
      </c>
      <c r="E436" s="57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4" t="s">
        <v>665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667</v>
      </c>
      <c r="B437" s="54" t="s">
        <v>668</v>
      </c>
      <c r="C437" s="31">
        <v>4301011774</v>
      </c>
      <c r="D437" s="578">
        <v>4680115884502</v>
      </c>
      <c r="E437" s="57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670</v>
      </c>
      <c r="B438" s="54" t="s">
        <v>671</v>
      </c>
      <c r="C438" s="31">
        <v>4301011771</v>
      </c>
      <c r="D438" s="578">
        <v>4607091389104</v>
      </c>
      <c r="E438" s="57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168.96</v>
      </c>
      <c r="Y438" s="560">
        <f t="shared" si="58"/>
        <v>168.96</v>
      </c>
      <c r="Z438" s="36">
        <f t="shared" si="59"/>
        <v>0.38272</v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0"/>
        <v>180.48</v>
      </c>
      <c r="BN438" s="64">
        <f t="shared" si="61"/>
        <v>180.48</v>
      </c>
      <c r="BO438" s="64">
        <f t="shared" si="62"/>
        <v>0.30769230769230771</v>
      </c>
      <c r="BP438" s="64">
        <f t="shared" si="63"/>
        <v>0.30769230769230771</v>
      </c>
    </row>
    <row r="439" spans="1:68" ht="16.5" customHeight="1" x14ac:dyDescent="0.25">
      <c r="A439" s="54" t="s">
        <v>673</v>
      </c>
      <c r="B439" s="54" t="s">
        <v>674</v>
      </c>
      <c r="C439" s="31">
        <v>4301011799</v>
      </c>
      <c r="D439" s="578">
        <v>4680115884519</v>
      </c>
      <c r="E439" s="57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675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4301012125</v>
      </c>
      <c r="D440" s="578">
        <v>4680115886391</v>
      </c>
      <c r="E440" s="57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6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4301012035</v>
      </c>
      <c r="D441" s="578">
        <v>4680115880603</v>
      </c>
      <c r="E441" s="57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656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680</v>
      </c>
      <c r="B442" s="54" t="s">
        <v>681</v>
      </c>
      <c r="C442" s="31">
        <v>4301012146</v>
      </c>
      <c r="D442" s="578">
        <v>4607091389999</v>
      </c>
      <c r="E442" s="57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0" t="s">
        <v>682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4301012036</v>
      </c>
      <c r="D443" s="578">
        <v>4680115882782</v>
      </c>
      <c r="E443" s="57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659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4301012050</v>
      </c>
      <c r="D444" s="578">
        <v>4680115885479</v>
      </c>
      <c r="E444" s="57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6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4301011784</v>
      </c>
      <c r="D445" s="578">
        <v>4607091389982</v>
      </c>
      <c r="E445" s="57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687</v>
      </c>
      <c r="B446" s="54" t="s">
        <v>689</v>
      </c>
      <c r="C446" s="31">
        <v>4301012034</v>
      </c>
      <c r="D446" s="578">
        <v>4607091389982</v>
      </c>
      <c r="E446" s="57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672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3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8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0.47839999999999999</v>
      </c>
      <c r="AA447" s="562"/>
      <c r="AB447" s="562"/>
      <c r="AC447" s="562"/>
    </row>
    <row r="448" spans="1:68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8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211.20000000000002</v>
      </c>
      <c r="Y448" s="561">
        <f>IFERROR(SUM(Y433:Y446),"0")</f>
        <v>211.20000000000002</v>
      </c>
      <c r="Z448" s="37"/>
      <c r="AA448" s="562"/>
      <c r="AB448" s="562"/>
      <c r="AC448" s="562"/>
    </row>
    <row r="449" spans="1:68" ht="14.25" customHeight="1" x14ac:dyDescent="0.25">
      <c r="A449" s="586" t="s">
        <v>134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customHeight="1" x14ac:dyDescent="0.25">
      <c r="A450" s="54" t="s">
        <v>690</v>
      </c>
      <c r="B450" s="54" t="s">
        <v>691</v>
      </c>
      <c r="C450" s="31">
        <v>4301020334</v>
      </c>
      <c r="D450" s="578">
        <v>4607091388930</v>
      </c>
      <c r="E450" s="57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4301020384</v>
      </c>
      <c r="D451" s="578">
        <v>4680115886407</v>
      </c>
      <c r="E451" s="57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695</v>
      </c>
      <c r="B452" s="54" t="s">
        <v>696</v>
      </c>
      <c r="C452" s="31">
        <v>4301020385</v>
      </c>
      <c r="D452" s="578">
        <v>4680115880054</v>
      </c>
      <c r="E452" s="57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692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3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8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8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86" t="s">
        <v>63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customHeight="1" x14ac:dyDescent="0.25">
      <c r="A456" s="54" t="s">
        <v>697</v>
      </c>
      <c r="B456" s="54" t="s">
        <v>698</v>
      </c>
      <c r="C456" s="31">
        <v>4301031349</v>
      </c>
      <c r="D456" s="578">
        <v>4680115883116</v>
      </c>
      <c r="E456" s="57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699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700</v>
      </c>
      <c r="B457" s="54" t="s">
        <v>701</v>
      </c>
      <c r="C457" s="31">
        <v>4301031350</v>
      </c>
      <c r="D457" s="578">
        <v>4680115883093</v>
      </c>
      <c r="E457" s="57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42.24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702</v>
      </c>
      <c r="AG457" s="64"/>
      <c r="AJ457" s="68"/>
      <c r="AK457" s="68">
        <v>0</v>
      </c>
      <c r="BB457" s="506" t="s">
        <v>1</v>
      </c>
      <c r="BM457" s="64">
        <f t="shared" si="65"/>
        <v>45.12</v>
      </c>
      <c r="BN457" s="64">
        <f t="shared" si="66"/>
        <v>45.12</v>
      </c>
      <c r="BO457" s="64">
        <f t="shared" si="67"/>
        <v>7.6923076923076927E-2</v>
      </c>
      <c r="BP457" s="64">
        <f t="shared" si="68"/>
        <v>7.6923076923076927E-2</v>
      </c>
    </row>
    <row r="458" spans="1:68" ht="27" customHeight="1" x14ac:dyDescent="0.25">
      <c r="A458" s="54" t="s">
        <v>703</v>
      </c>
      <c r="B458" s="54" t="s">
        <v>704</v>
      </c>
      <c r="C458" s="31">
        <v>4301031353</v>
      </c>
      <c r="D458" s="578">
        <v>4680115883109</v>
      </c>
      <c r="E458" s="57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42.24</v>
      </c>
      <c r="Y458" s="560">
        <f t="shared" si="64"/>
        <v>42.24</v>
      </c>
      <c r="Z458" s="36">
        <f>IFERROR(IF(Y458=0,"",ROUNDUP(Y458/H458,0)*0.01196),"")</f>
        <v>9.5680000000000001E-2</v>
      </c>
      <c r="AA458" s="56"/>
      <c r="AB458" s="57"/>
      <c r="AC458" s="507" t="s">
        <v>705</v>
      </c>
      <c r="AG458" s="64"/>
      <c r="AJ458" s="68"/>
      <c r="AK458" s="68">
        <v>0</v>
      </c>
      <c r="BB458" s="508" t="s">
        <v>1</v>
      </c>
      <c r="BM458" s="64">
        <f t="shared" si="65"/>
        <v>45.12</v>
      </c>
      <c r="BN458" s="64">
        <f t="shared" si="66"/>
        <v>45.12</v>
      </c>
      <c r="BO458" s="64">
        <f t="shared" si="67"/>
        <v>7.6923076923076927E-2</v>
      </c>
      <c r="BP458" s="64">
        <f t="shared" si="68"/>
        <v>7.6923076923076927E-2</v>
      </c>
    </row>
    <row r="459" spans="1:68" ht="27" customHeight="1" x14ac:dyDescent="0.25">
      <c r="A459" s="54" t="s">
        <v>706</v>
      </c>
      <c r="B459" s="54" t="s">
        <v>707</v>
      </c>
      <c r="C459" s="31">
        <v>4301031351</v>
      </c>
      <c r="D459" s="578">
        <v>4680115882072</v>
      </c>
      <c r="E459" s="57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706</v>
      </c>
      <c r="B460" s="54" t="s">
        <v>708</v>
      </c>
      <c r="C460" s="31">
        <v>4301031419</v>
      </c>
      <c r="D460" s="578">
        <v>4680115882072</v>
      </c>
      <c r="E460" s="57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699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4301031418</v>
      </c>
      <c r="D461" s="578">
        <v>4680115882102</v>
      </c>
      <c r="E461" s="57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68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702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4301031417</v>
      </c>
      <c r="D462" s="578">
        <v>4680115882096</v>
      </c>
      <c r="E462" s="57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7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705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3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8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16</v>
      </c>
      <c r="Y463" s="561">
        <f>IFERROR(Y456/H456,"0")+IFERROR(Y457/H457,"0")+IFERROR(Y458/H458,"0")+IFERROR(Y459/H459,"0")+IFERROR(Y460/H460,"0")+IFERROR(Y461/H461,"0")+IFERROR(Y462/H462,"0")</f>
        <v>16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0.19136</v>
      </c>
      <c r="AA463" s="562"/>
      <c r="AB463" s="562"/>
      <c r="AC463" s="562"/>
    </row>
    <row r="464" spans="1:68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8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84.48</v>
      </c>
      <c r="Y464" s="561">
        <f>IFERROR(SUM(Y456:Y462),"0")</f>
        <v>84.48</v>
      </c>
      <c r="Z464" s="37"/>
      <c r="AA464" s="562"/>
      <c r="AB464" s="562"/>
      <c r="AC464" s="562"/>
    </row>
    <row r="465" spans="1:68" ht="14.25" customHeight="1" x14ac:dyDescent="0.25">
      <c r="A465" s="586" t="s">
        <v>73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customHeight="1" x14ac:dyDescent="0.25">
      <c r="A466" s="54" t="s">
        <v>713</v>
      </c>
      <c r="B466" s="54" t="s">
        <v>714</v>
      </c>
      <c r="C466" s="31">
        <v>4301051232</v>
      </c>
      <c r="D466" s="578">
        <v>4607091383409</v>
      </c>
      <c r="E466" s="57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716</v>
      </c>
      <c r="B467" s="54" t="s">
        <v>717</v>
      </c>
      <c r="C467" s="31">
        <v>4301051233</v>
      </c>
      <c r="D467" s="578">
        <v>4607091383416</v>
      </c>
      <c r="E467" s="57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718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4301051064</v>
      </c>
      <c r="D468" s="578">
        <v>4680115883536</v>
      </c>
      <c r="E468" s="57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721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3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8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8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17" t="s">
        <v>722</v>
      </c>
      <c r="B471" s="618"/>
      <c r="C471" s="618"/>
      <c r="D471" s="618"/>
      <c r="E471" s="618"/>
      <c r="F471" s="618"/>
      <c r="G471" s="618"/>
      <c r="H471" s="618"/>
      <c r="I471" s="618"/>
      <c r="J471" s="618"/>
      <c r="K471" s="618"/>
      <c r="L471" s="618"/>
      <c r="M471" s="618"/>
      <c r="N471" s="618"/>
      <c r="O471" s="618"/>
      <c r="P471" s="618"/>
      <c r="Q471" s="618"/>
      <c r="R471" s="618"/>
      <c r="S471" s="618"/>
      <c r="T471" s="618"/>
      <c r="U471" s="618"/>
      <c r="V471" s="618"/>
      <c r="W471" s="618"/>
      <c r="X471" s="618"/>
      <c r="Y471" s="618"/>
      <c r="Z471" s="618"/>
      <c r="AA471" s="48"/>
      <c r="AB471" s="48"/>
      <c r="AC471" s="48"/>
    </row>
    <row r="472" spans="1:68" ht="16.5" customHeight="1" x14ac:dyDescent="0.25">
      <c r="A472" s="585" t="s">
        <v>722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customHeight="1" x14ac:dyDescent="0.25">
      <c r="A473" s="586" t="s">
        <v>102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customHeight="1" x14ac:dyDescent="0.25">
      <c r="A474" s="54" t="s">
        <v>723</v>
      </c>
      <c r="B474" s="54" t="s">
        <v>724</v>
      </c>
      <c r="C474" s="31">
        <v>4301011763</v>
      </c>
      <c r="D474" s="578">
        <v>4640242181011</v>
      </c>
      <c r="E474" s="57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0" t="s">
        <v>725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4301011585</v>
      </c>
      <c r="D475" s="578">
        <v>4640242180441</v>
      </c>
      <c r="E475" s="57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05" t="s">
        <v>729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730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4301011584</v>
      </c>
      <c r="D476" s="578">
        <v>4640242180564</v>
      </c>
      <c r="E476" s="57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5" t="s">
        <v>733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734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735</v>
      </c>
      <c r="B477" s="54" t="s">
        <v>736</v>
      </c>
      <c r="C477" s="31">
        <v>4301011764</v>
      </c>
      <c r="D477" s="578">
        <v>4640242181189</v>
      </c>
      <c r="E477" s="57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77" t="s">
        <v>737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726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3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8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8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86" t="s">
        <v>134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customHeight="1" x14ac:dyDescent="0.25">
      <c r="A481" s="54" t="s">
        <v>738</v>
      </c>
      <c r="B481" s="54" t="s">
        <v>739</v>
      </c>
      <c r="C481" s="31">
        <v>4301020400</v>
      </c>
      <c r="D481" s="578">
        <v>4640242180519</v>
      </c>
      <c r="E481" s="57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36" t="s">
        <v>740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741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742</v>
      </c>
      <c r="B482" s="54" t="s">
        <v>743</v>
      </c>
      <c r="C482" s="31">
        <v>4301020260</v>
      </c>
      <c r="D482" s="578">
        <v>4640242180526</v>
      </c>
      <c r="E482" s="57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39" t="s">
        <v>744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745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4301020295</v>
      </c>
      <c r="D483" s="578">
        <v>4640242181363</v>
      </c>
      <c r="E483" s="57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59" t="s">
        <v>748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3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8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8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6" t="s">
        <v>63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8">
        <v>4640242180816</v>
      </c>
      <c r="E487" s="57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11" t="s">
        <v>752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753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4301031244</v>
      </c>
      <c r="D488" s="578">
        <v>4640242180595</v>
      </c>
      <c r="E488" s="57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669" t="s">
        <v>756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757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3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8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8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86" t="s">
        <v>73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customHeight="1" x14ac:dyDescent="0.25">
      <c r="A492" s="54" t="s">
        <v>758</v>
      </c>
      <c r="B492" s="54" t="s">
        <v>759</v>
      </c>
      <c r="C492" s="31">
        <v>4301052046</v>
      </c>
      <c r="D492" s="578">
        <v>4640242180533</v>
      </c>
      <c r="E492" s="57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34" t="s">
        <v>760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761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762</v>
      </c>
      <c r="B493" s="54" t="s">
        <v>763</v>
      </c>
      <c r="C493" s="31">
        <v>4301051920</v>
      </c>
      <c r="D493" s="578">
        <v>4640242181233</v>
      </c>
      <c r="E493" s="57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38" t="s">
        <v>764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761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3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8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8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86" t="s">
        <v>169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customHeight="1" x14ac:dyDescent="0.25">
      <c r="A497" s="54" t="s">
        <v>765</v>
      </c>
      <c r="B497" s="54" t="s">
        <v>766</v>
      </c>
      <c r="C497" s="31">
        <v>4301060491</v>
      </c>
      <c r="D497" s="578">
        <v>4640242180120</v>
      </c>
      <c r="E497" s="57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598" t="s">
        <v>767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769</v>
      </c>
      <c r="B498" s="54" t="s">
        <v>770</v>
      </c>
      <c r="C498" s="31">
        <v>4301060493</v>
      </c>
      <c r="D498" s="578">
        <v>4640242180137</v>
      </c>
      <c r="E498" s="57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37" t="s">
        <v>771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772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3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8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8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5" t="s">
        <v>773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customHeight="1" x14ac:dyDescent="0.25">
      <c r="A502" s="586" t="s">
        <v>134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customHeight="1" x14ac:dyDescent="0.25">
      <c r="A503" s="54" t="s">
        <v>774</v>
      </c>
      <c r="B503" s="54" t="s">
        <v>775</v>
      </c>
      <c r="C503" s="31">
        <v>4301020314</v>
      </c>
      <c r="D503" s="578">
        <v>4640242180090</v>
      </c>
      <c r="E503" s="57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27" t="s">
        <v>776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777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3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8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8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5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77"/>
      <c r="P506" s="655" t="s">
        <v>778</v>
      </c>
      <c r="Q506" s="656"/>
      <c r="R506" s="656"/>
      <c r="S506" s="656"/>
      <c r="T506" s="656"/>
      <c r="U506" s="656"/>
      <c r="V506" s="620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1298.8799999999999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1298.8800000000001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77"/>
      <c r="P507" s="655" t="s">
        <v>779</v>
      </c>
      <c r="Q507" s="656"/>
      <c r="R507" s="656"/>
      <c r="S507" s="656"/>
      <c r="T507" s="656"/>
      <c r="U507" s="656"/>
      <c r="V507" s="620"/>
      <c r="W507" s="37" t="s">
        <v>69</v>
      </c>
      <c r="X507" s="561">
        <f>IFERROR(SUM(BM22:BM503),"0")</f>
        <v>1376.0879999999995</v>
      </c>
      <c r="Y507" s="561">
        <f>IFERROR(SUM(BN22:BN503),"0")</f>
        <v>1376.0879999999997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77"/>
      <c r="P508" s="655" t="s">
        <v>780</v>
      </c>
      <c r="Q508" s="656"/>
      <c r="R508" s="656"/>
      <c r="S508" s="656"/>
      <c r="T508" s="656"/>
      <c r="U508" s="656"/>
      <c r="V508" s="620"/>
      <c r="W508" s="37" t="s">
        <v>781</v>
      </c>
      <c r="X508" s="38">
        <f>ROUNDUP(SUM(BO22:BO503),0)</f>
        <v>3</v>
      </c>
      <c r="Y508" s="38">
        <f>ROUNDUP(SUM(BP22:BP503),0)</f>
        <v>3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77"/>
      <c r="P509" s="655" t="s">
        <v>782</v>
      </c>
      <c r="Q509" s="656"/>
      <c r="R509" s="656"/>
      <c r="S509" s="656"/>
      <c r="T509" s="656"/>
      <c r="U509" s="656"/>
      <c r="V509" s="620"/>
      <c r="W509" s="37" t="s">
        <v>69</v>
      </c>
      <c r="X509" s="561">
        <f>GrossWeightTotal+PalletQtyTotal*25</f>
        <v>1451.0879999999995</v>
      </c>
      <c r="Y509" s="561">
        <f>GrossWeightTotalR+PalletQtyTotalR*25</f>
        <v>1451.0879999999997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77"/>
      <c r="P510" s="655" t="s">
        <v>783</v>
      </c>
      <c r="Q510" s="656"/>
      <c r="R510" s="656"/>
      <c r="S510" s="656"/>
      <c r="T510" s="656"/>
      <c r="U510" s="656"/>
      <c r="V510" s="620"/>
      <c r="W510" s="37" t="s">
        <v>781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214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214</v>
      </c>
      <c r="Z510" s="37"/>
      <c r="AA510" s="562"/>
      <c r="AB510" s="562"/>
      <c r="AC510" s="562"/>
    </row>
    <row r="511" spans="1:68" ht="14.25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77"/>
      <c r="P511" s="655" t="s">
        <v>784</v>
      </c>
      <c r="Q511" s="656"/>
      <c r="R511" s="656"/>
      <c r="S511" s="656"/>
      <c r="T511" s="656"/>
      <c r="U511" s="656"/>
      <c r="V511" s="620"/>
      <c r="W511" s="39" t="s">
        <v>785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2.7957000000000005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786</v>
      </c>
      <c r="B513" s="556" t="s">
        <v>62</v>
      </c>
      <c r="C513" s="568" t="s">
        <v>100</v>
      </c>
      <c r="D513" s="650"/>
      <c r="E513" s="650"/>
      <c r="F513" s="650"/>
      <c r="G513" s="650"/>
      <c r="H513" s="628"/>
      <c r="I513" s="568" t="s">
        <v>255</v>
      </c>
      <c r="J513" s="650"/>
      <c r="K513" s="650"/>
      <c r="L513" s="650"/>
      <c r="M513" s="650"/>
      <c r="N513" s="650"/>
      <c r="O513" s="650"/>
      <c r="P513" s="650"/>
      <c r="Q513" s="650"/>
      <c r="R513" s="650"/>
      <c r="S513" s="628"/>
      <c r="T513" s="568" t="s">
        <v>540</v>
      </c>
      <c r="U513" s="628"/>
      <c r="V513" s="568" t="s">
        <v>597</v>
      </c>
      <c r="W513" s="650"/>
      <c r="X513" s="650"/>
      <c r="Y513" s="628"/>
      <c r="Z513" s="556" t="s">
        <v>653</v>
      </c>
      <c r="AA513" s="568" t="s">
        <v>722</v>
      </c>
      <c r="AB513" s="628"/>
      <c r="AC513" s="52"/>
      <c r="AF513" s="557"/>
    </row>
    <row r="514" spans="1:32" ht="14.25" customHeight="1" thickTop="1" x14ac:dyDescent="0.2">
      <c r="A514" s="744" t="s">
        <v>787</v>
      </c>
      <c r="B514" s="568" t="s">
        <v>62</v>
      </c>
      <c r="C514" s="568" t="s">
        <v>101</v>
      </c>
      <c r="D514" s="568" t="s">
        <v>116</v>
      </c>
      <c r="E514" s="568" t="s">
        <v>176</v>
      </c>
      <c r="F514" s="568" t="s">
        <v>198</v>
      </c>
      <c r="G514" s="568" t="s">
        <v>231</v>
      </c>
      <c r="H514" s="568" t="s">
        <v>100</v>
      </c>
      <c r="I514" s="568" t="s">
        <v>256</v>
      </c>
      <c r="J514" s="568" t="s">
        <v>296</v>
      </c>
      <c r="K514" s="568" t="s">
        <v>357</v>
      </c>
      <c r="L514" s="568" t="s">
        <v>397</v>
      </c>
      <c r="M514" s="568" t="s">
        <v>413</v>
      </c>
      <c r="N514" s="557"/>
      <c r="O514" s="568" t="s">
        <v>426</v>
      </c>
      <c r="P514" s="568" t="s">
        <v>436</v>
      </c>
      <c r="Q514" s="568" t="s">
        <v>443</v>
      </c>
      <c r="R514" s="568" t="s">
        <v>448</v>
      </c>
      <c r="S514" s="568" t="s">
        <v>530</v>
      </c>
      <c r="T514" s="568" t="s">
        <v>541</v>
      </c>
      <c r="U514" s="568" t="s">
        <v>575</v>
      </c>
      <c r="V514" s="568" t="s">
        <v>598</v>
      </c>
      <c r="W514" s="568" t="s">
        <v>630</v>
      </c>
      <c r="X514" s="568" t="s">
        <v>645</v>
      </c>
      <c r="Y514" s="568" t="s">
        <v>649</v>
      </c>
      <c r="Z514" s="568" t="s">
        <v>653</v>
      </c>
      <c r="AA514" s="568" t="s">
        <v>722</v>
      </c>
      <c r="AB514" s="568" t="s">
        <v>773</v>
      </c>
      <c r="AC514" s="52"/>
      <c r="AF514" s="557"/>
    </row>
    <row r="515" spans="1:32" ht="13.5" customHeight="1" thickBot="1" x14ac:dyDescent="0.25">
      <c r="A515" s="745"/>
      <c r="B515" s="569"/>
      <c r="C515" s="569"/>
      <c r="D515" s="569"/>
      <c r="E515" s="569"/>
      <c r="F515" s="569"/>
      <c r="G515" s="569"/>
      <c r="H515" s="569"/>
      <c r="I515" s="569"/>
      <c r="J515" s="569"/>
      <c r="K515" s="569"/>
      <c r="L515" s="569"/>
      <c r="M515" s="569"/>
      <c r="N515" s="557"/>
      <c r="O515" s="569"/>
      <c r="P515" s="569"/>
      <c r="Q515" s="569"/>
      <c r="R515" s="569"/>
      <c r="S515" s="569"/>
      <c r="T515" s="569"/>
      <c r="U515" s="569"/>
      <c r="V515" s="569"/>
      <c r="W515" s="569"/>
      <c r="X515" s="569"/>
      <c r="Y515" s="569"/>
      <c r="Z515" s="569"/>
      <c r="AA515" s="569"/>
      <c r="AB515" s="569"/>
      <c r="AC515" s="52"/>
      <c r="AF515" s="557"/>
    </row>
    <row r="516" spans="1:32" ht="18" customHeight="1" thickTop="1" thickBot="1" x14ac:dyDescent="0.25">
      <c r="A516" s="40" t="s">
        <v>788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86.4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86.4</v>
      </c>
      <c r="E516" s="46">
        <f>IFERROR(Y89*1,"0")+IFERROR(Y90*1,"0")+IFERROR(Y91*1,"0")+IFERROR(Y95*1,"0")+IFERROR(Y96*1,"0")+IFERROR(Y97*1,"0")+IFERROR(Y98*1,"0")+IFERROR(Y99*1,"0")</f>
        <v>0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64.8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69.599999999999994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134.4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124.8</v>
      </c>
      <c r="S516" s="46">
        <f>IFERROR(Y336*1,"0")+IFERROR(Y337*1,"0")+IFERROR(Y338*1,"0")</f>
        <v>0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6" s="46">
        <f>IFERROR(Y369*1,"0")+IFERROR(Y370*1,"0")+IFERROR(Y371*1,"0")+IFERROR(Y372*1,"0")+IFERROR(Y376*1,"0")+IFERROR(Y380*1,"0")+IFERROR(Y381*1,"0")+IFERROR(Y385*1,"0")</f>
        <v>436.80000000000007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295.68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qpdXwuHGEfwZ22lu1/pSdTBPbDGDBTdTrSR2Cwaq7mcKpfXSB+yDeu5HVqIxTPmU45ygWfxIitqSyDtcKK6g9A==" saltValue="hFF8NCcTUIF0eO6fC26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789</v>
      </c>
      <c r="H1" s="52"/>
    </row>
    <row r="3" spans="2:8" x14ac:dyDescent="0.2">
      <c r="B3" s="47" t="s">
        <v>790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791</v>
      </c>
      <c r="C6" s="47" t="s">
        <v>792</v>
      </c>
      <c r="D6" s="47" t="s">
        <v>793</v>
      </c>
      <c r="E6" s="47"/>
    </row>
    <row r="7" spans="2:8" x14ac:dyDescent="0.2">
      <c r="B7" s="47" t="s">
        <v>794</v>
      </c>
      <c r="C7" s="47" t="s">
        <v>795</v>
      </c>
      <c r="D7" s="47" t="s">
        <v>796</v>
      </c>
      <c r="E7" s="47"/>
    </row>
    <row r="8" spans="2:8" x14ac:dyDescent="0.2">
      <c r="B8" s="47" t="s">
        <v>797</v>
      </c>
      <c r="C8" s="47" t="s">
        <v>798</v>
      </c>
      <c r="D8" s="47" t="s">
        <v>799</v>
      </c>
      <c r="E8" s="47"/>
    </row>
    <row r="9" spans="2:8" x14ac:dyDescent="0.2">
      <c r="B9" s="47" t="s">
        <v>14</v>
      </c>
      <c r="C9" s="47" t="s">
        <v>800</v>
      </c>
      <c r="D9" s="47" t="s">
        <v>801</v>
      </c>
      <c r="E9" s="47"/>
    </row>
    <row r="10" spans="2:8" x14ac:dyDescent="0.2">
      <c r="B10" s="47" t="s">
        <v>802</v>
      </c>
      <c r="C10" s="47" t="s">
        <v>803</v>
      </c>
      <c r="D10" s="47" t="s">
        <v>804</v>
      </c>
      <c r="E10" s="47"/>
    </row>
    <row r="11" spans="2:8" x14ac:dyDescent="0.2">
      <c r="B11" s="47" t="s">
        <v>805</v>
      </c>
      <c r="C11" s="47" t="s">
        <v>806</v>
      </c>
      <c r="D11" s="47" t="s">
        <v>807</v>
      </c>
      <c r="E11" s="47"/>
    </row>
    <row r="13" spans="2:8" x14ac:dyDescent="0.2">
      <c r="B13" s="47" t="s">
        <v>808</v>
      </c>
      <c r="C13" s="47" t="s">
        <v>792</v>
      </c>
      <c r="D13" s="47"/>
      <c r="E13" s="47"/>
    </row>
    <row r="15" spans="2:8" x14ac:dyDescent="0.2">
      <c r="B15" s="47" t="s">
        <v>809</v>
      </c>
      <c r="C15" s="47" t="s">
        <v>795</v>
      </c>
      <c r="D15" s="47"/>
      <c r="E15" s="47"/>
    </row>
    <row r="17" spans="2:5" x14ac:dyDescent="0.2">
      <c r="B17" s="47" t="s">
        <v>810</v>
      </c>
      <c r="C17" s="47" t="s">
        <v>798</v>
      </c>
      <c r="D17" s="47"/>
      <c r="E17" s="47"/>
    </row>
    <row r="19" spans="2:5" x14ac:dyDescent="0.2">
      <c r="B19" s="47" t="s">
        <v>811</v>
      </c>
      <c r="C19" s="47" t="s">
        <v>800</v>
      </c>
      <c r="D19" s="47"/>
      <c r="E19" s="47"/>
    </row>
    <row r="21" spans="2:5" x14ac:dyDescent="0.2">
      <c r="B21" s="47" t="s">
        <v>812</v>
      </c>
      <c r="C21" s="47" t="s">
        <v>803</v>
      </c>
      <c r="D21" s="47"/>
      <c r="E21" s="47"/>
    </row>
    <row r="23" spans="2:5" x14ac:dyDescent="0.2">
      <c r="B23" s="47" t="s">
        <v>813</v>
      </c>
      <c r="C23" s="47" t="s">
        <v>806</v>
      </c>
      <c r="D23" s="47"/>
      <c r="E23" s="47"/>
    </row>
    <row r="25" spans="2:5" x14ac:dyDescent="0.2">
      <c r="B25" s="47" t="s">
        <v>814</v>
      </c>
      <c r="C25" s="47"/>
      <c r="D25" s="47"/>
      <c r="E25" s="47"/>
    </row>
    <row r="26" spans="2:5" x14ac:dyDescent="0.2">
      <c r="B26" s="47" t="s">
        <v>815</v>
      </c>
      <c r="C26" s="47"/>
      <c r="D26" s="47"/>
      <c r="E26" s="47"/>
    </row>
    <row r="27" spans="2:5" x14ac:dyDescent="0.2">
      <c r="B27" s="47" t="s">
        <v>816</v>
      </c>
      <c r="C27" s="47"/>
      <c r="D27" s="47"/>
      <c r="E27" s="47"/>
    </row>
    <row r="28" spans="2:5" x14ac:dyDescent="0.2">
      <c r="B28" s="47" t="s">
        <v>817</v>
      </c>
      <c r="C28" s="47"/>
      <c r="D28" s="47"/>
      <c r="E28" s="47"/>
    </row>
    <row r="29" spans="2:5" x14ac:dyDescent="0.2">
      <c r="B29" s="47" t="s">
        <v>818</v>
      </c>
      <c r="C29" s="47"/>
      <c r="D29" s="47"/>
      <c r="E29" s="47"/>
    </row>
    <row r="30" spans="2:5" x14ac:dyDescent="0.2">
      <c r="B30" s="47" t="s">
        <v>819</v>
      </c>
      <c r="C30" s="47"/>
      <c r="D30" s="47"/>
      <c r="E30" s="47"/>
    </row>
    <row r="31" spans="2:5" x14ac:dyDescent="0.2">
      <c r="B31" s="47" t="s">
        <v>820</v>
      </c>
      <c r="C31" s="47"/>
      <c r="D31" s="47"/>
      <c r="E31" s="47"/>
    </row>
    <row r="32" spans="2:5" x14ac:dyDescent="0.2">
      <c r="B32" s="47" t="s">
        <v>821</v>
      </c>
      <c r="C32" s="47"/>
      <c r="D32" s="47"/>
      <c r="E32" s="47"/>
    </row>
    <row r="33" spans="2:5" x14ac:dyDescent="0.2">
      <c r="B33" s="47" t="s">
        <v>822</v>
      </c>
      <c r="C33" s="47"/>
      <c r="D33" s="47"/>
      <c r="E33" s="47"/>
    </row>
    <row r="34" spans="2:5" x14ac:dyDescent="0.2">
      <c r="B34" s="47" t="s">
        <v>823</v>
      </c>
      <c r="C34" s="47"/>
      <c r="D34" s="47"/>
      <c r="E34" s="47"/>
    </row>
    <row r="35" spans="2:5" x14ac:dyDescent="0.2">
      <c r="B35" s="47" t="s">
        <v>824</v>
      </c>
      <c r="C35" s="47"/>
      <c r="D35" s="47"/>
      <c r="E35" s="47"/>
    </row>
  </sheetData>
  <sheetProtection algorithmName="SHA-512" hashValue="d4DDTM/4qRsB6uYUd8dPGiJnVDWBVLUOgYdoeKqb2Tl7n0FAPpCHR6/AKu3/yg143gIUIqd385B0KrkLXt+e7w==" saltValue="e06Qvb+S8cniB8qHp3Zi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2025-07-31T06:38:17Z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