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7,25 Горняк КИ (Луганск, Горловка) доставка на 05,08,25\"/>
    </mc:Choice>
  </mc:AlternateContent>
  <xr:revisionPtr revIDLastSave="0" documentId="13_ncr:1_{349F80ED-CB0A-4866-94D7-B69C8D54BD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Z100" i="1" s="1"/>
  <c r="BN95" i="1"/>
  <c r="BP95" i="1"/>
  <c r="Z99" i="1"/>
  <c r="BN99" i="1"/>
  <c r="F516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Z171" i="1" s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BP198" i="1"/>
  <c r="BN198" i="1"/>
  <c r="Z198" i="1"/>
  <c r="Z203" i="1" s="1"/>
  <c r="BP202" i="1"/>
  <c r="BN202" i="1"/>
  <c r="Z202" i="1"/>
  <c r="BP243" i="1"/>
  <c r="BN243" i="1"/>
  <c r="Z243" i="1"/>
  <c r="Y247" i="1"/>
  <c r="BP252" i="1"/>
  <c r="BN252" i="1"/>
  <c r="Z252" i="1"/>
  <c r="Y256" i="1"/>
  <c r="Z264" i="1"/>
  <c r="BP261" i="1"/>
  <c r="BN261" i="1"/>
  <c r="Z261" i="1"/>
  <c r="Y264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W516" i="1"/>
  <c r="Y412" i="1"/>
  <c r="Y419" i="1"/>
  <c r="BP414" i="1"/>
  <c r="BN414" i="1"/>
  <c r="Z414" i="1"/>
  <c r="Y418" i="1"/>
  <c r="Y108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478" i="1" l="1"/>
  <c r="Z126" i="1"/>
  <c r="Z121" i="1"/>
  <c r="Z108" i="1"/>
  <c r="Z256" i="1"/>
  <c r="Y507" i="1"/>
  <c r="Z231" i="1"/>
  <c r="Z373" i="1"/>
  <c r="Z447" i="1"/>
  <c r="Z351" i="1"/>
  <c r="Z339" i="1"/>
  <c r="Z192" i="1"/>
  <c r="Z58" i="1"/>
  <c r="Y510" i="1"/>
  <c r="Y508" i="1"/>
  <c r="Z32" i="1"/>
  <c r="Z326" i="1"/>
  <c r="Z295" i="1"/>
  <c r="Z469" i="1"/>
  <c r="Z453" i="1"/>
  <c r="Z313" i="1"/>
  <c r="Z215" i="1"/>
  <c r="Z80" i="1"/>
  <c r="Z44" i="1"/>
  <c r="Y506" i="1"/>
  <c r="Z305" i="1"/>
  <c r="Z92" i="1"/>
  <c r="Z401" i="1"/>
  <c r="Z418" i="1"/>
  <c r="X509" i="1"/>
  <c r="Z114" i="1"/>
  <c r="Z71" i="1"/>
  <c r="Y509" i="1" l="1"/>
  <c r="Z511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<sst xmlns="http://schemas.openxmlformats.org/spreadsheetml/2006/main" count="2253" uniqueCount="825">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</sst>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1" zoomScaleNormal="100" zoomScaleSheetLayoutView="100" workbookViewId="0">
      <selection activeCell="Y512" sqref="Y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3" t="s">
        <v>0</v>
      </c>
      <c r="E1" s="647"/>
      <c r="F1" s="647"/>
      <c r="G1" s="12" t="s">
        <v>1</v>
      </c>
      <c r="H1" s="823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873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89" t="s">
        <v>8</v>
      </c>
      <c r="B5" s="656"/>
      <c r="C5" s="620"/>
      <c r="D5" s="678"/>
      <c r="E5" s="680"/>
      <c r="F5" s="619" t="s">
        <v>9</v>
      </c>
      <c r="G5" s="620"/>
      <c r="H5" s="678"/>
      <c r="I5" s="679"/>
      <c r="J5" s="679"/>
      <c r="K5" s="679"/>
      <c r="L5" s="679"/>
      <c r="M5" s="680"/>
      <c r="N5" s="58"/>
      <c r="P5" s="24" t="s">
        <v>10</v>
      </c>
      <c r="Q5" s="643">
        <v>45871</v>
      </c>
      <c r="R5" s="644"/>
      <c r="T5" s="760" t="s">
        <v>11</v>
      </c>
      <c r="U5" s="577"/>
      <c r="V5" s="762" t="s">
        <v>12</v>
      </c>
      <c r="W5" s="644"/>
      <c r="AB5" s="51"/>
      <c r="AC5" s="51"/>
      <c r="AD5" s="51"/>
      <c r="AE5" s="51"/>
    </row>
    <row r="6" spans="1:32" s="553" customFormat="1" ht="24" customHeight="1" x14ac:dyDescent="0.2">
      <c r="A6" s="789" t="s">
        <v>13</v>
      </c>
      <c r="B6" s="656"/>
      <c r="C6" s="620"/>
      <c r="D6" s="686" t="s">
        <v>14</v>
      </c>
      <c r="E6" s="687"/>
      <c r="F6" s="687"/>
      <c r="G6" s="687"/>
      <c r="H6" s="687"/>
      <c r="I6" s="687"/>
      <c r="J6" s="687"/>
      <c r="K6" s="687"/>
      <c r="L6" s="687"/>
      <c r="M6" s="644"/>
      <c r="N6" s="59"/>
      <c r="P6" s="24" t="s">
        <v>15</v>
      </c>
      <c r="Q6" s="591" t="str">
        <f>IF(Q5=0," ",CHOOSE(WEEKDAY(Q5,2),"Понедельник","Вторник","Среда","Четверг","Пятница","Суббота","Воскресенье"))</f>
        <v>Суббота</v>
      </c>
      <c r="R6" s="579"/>
      <c r="T6" s="741" t="s">
        <v>16</v>
      </c>
      <c r="U6" s="577"/>
      <c r="V6" s="694" t="s">
        <v>17</v>
      </c>
      <c r="W6" s="695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48" t="str">
        <f>IFERROR(VLOOKUP(DeliveryAddress,Table,3,0),1)</f>
        <v>4</v>
      </c>
      <c r="E7" s="849"/>
      <c r="F7" s="849"/>
      <c r="G7" s="849"/>
      <c r="H7" s="849"/>
      <c r="I7" s="849"/>
      <c r="J7" s="849"/>
      <c r="K7" s="849"/>
      <c r="L7" s="849"/>
      <c r="M7" s="748"/>
      <c r="N7" s="60"/>
      <c r="P7" s="24"/>
      <c r="Q7" s="42"/>
      <c r="R7" s="42"/>
      <c r="T7" s="576"/>
      <c r="U7" s="577"/>
      <c r="V7" s="696"/>
      <c r="W7" s="697"/>
      <c r="AB7" s="51"/>
      <c r="AC7" s="51"/>
      <c r="AD7" s="51"/>
      <c r="AE7" s="51"/>
    </row>
    <row r="8" spans="1:32" s="553" customFormat="1" ht="25.5" customHeight="1" x14ac:dyDescent="0.2">
      <c r="A8" s="581" t="s">
        <v>18</v>
      </c>
      <c r="B8" s="571"/>
      <c r="C8" s="572"/>
      <c r="D8" s="853"/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19</v>
      </c>
      <c r="Q8" s="747">
        <v>0.41666666666666669</v>
      </c>
      <c r="R8" s="748"/>
      <c r="T8" s="576"/>
      <c r="U8" s="577"/>
      <c r="V8" s="696"/>
      <c r="W8" s="697"/>
      <c r="AB8" s="51"/>
      <c r="AC8" s="51"/>
      <c r="AD8" s="51"/>
      <c r="AE8" s="51"/>
    </row>
    <row r="9" spans="1:32" s="553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32"/>
      <c r="E9" s="633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33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3"/>
      <c r="L9" s="633"/>
      <c r="M9" s="633"/>
      <c r="N9" s="551"/>
      <c r="P9" s="26" t="s">
        <v>20</v>
      </c>
      <c r="Q9" s="804"/>
      <c r="R9" s="624"/>
      <c r="T9" s="576"/>
      <c r="U9" s="577"/>
      <c r="V9" s="698"/>
      <c r="W9" s="699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32"/>
      <c r="E10" s="633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7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21</v>
      </c>
      <c r="Q10" s="742"/>
      <c r="R10" s="743"/>
      <c r="U10" s="24" t="s">
        <v>22</v>
      </c>
      <c r="V10" s="861" t="s">
        <v>23</v>
      </c>
      <c r="W10" s="695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8"/>
      <c r="R11" s="644"/>
      <c r="U11" s="24" t="s">
        <v>26</v>
      </c>
      <c r="V11" s="623" t="s">
        <v>27</v>
      </c>
      <c r="W11" s="62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63" t="s">
        <v>28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M12" s="620"/>
      <c r="N12" s="62"/>
      <c r="P12" s="24" t="s">
        <v>29</v>
      </c>
      <c r="Q12" s="747"/>
      <c r="R12" s="748"/>
      <c r="S12" s="23"/>
      <c r="U12" s="24"/>
      <c r="V12" s="647"/>
      <c r="W12" s="576"/>
      <c r="AB12" s="51"/>
      <c r="AC12" s="51"/>
      <c r="AD12" s="51"/>
      <c r="AE12" s="51"/>
    </row>
    <row r="13" spans="1:32" s="553" customFormat="1" ht="23.25" customHeight="1" x14ac:dyDescent="0.2">
      <c r="A13" s="763" t="s">
        <v>30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620"/>
      <c r="N13" s="62"/>
      <c r="O13" s="26"/>
      <c r="P13" s="26" t="s">
        <v>31</v>
      </c>
      <c r="Q13" s="623"/>
      <c r="R13" s="6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63" t="s">
        <v>32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64" t="s">
        <v>33</v>
      </c>
      <c r="B15" s="656"/>
      <c r="C15" s="656"/>
      <c r="D15" s="656"/>
      <c r="E15" s="656"/>
      <c r="F15" s="656"/>
      <c r="G15" s="656"/>
      <c r="H15" s="656"/>
      <c r="I15" s="656"/>
      <c r="J15" s="656"/>
      <c r="K15" s="656"/>
      <c r="L15" s="656"/>
      <c r="M15" s="620"/>
      <c r="N15" s="63"/>
      <c r="P15" s="812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3"/>
      <c r="Q16" s="813"/>
      <c r="R16" s="813"/>
      <c r="S16" s="813"/>
      <c r="T16" s="8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3" t="s">
        <v>35</v>
      </c>
      <c r="B17" s="563" t="s">
        <v>36</v>
      </c>
      <c r="C17" s="793" t="s">
        <v>37</v>
      </c>
      <c r="D17" s="563" t="s">
        <v>38</v>
      </c>
      <c r="E17" s="820"/>
      <c r="F17" s="563" t="s">
        <v>39</v>
      </c>
      <c r="G17" s="563" t="s">
        <v>40</v>
      </c>
      <c r="H17" s="563" t="s">
        <v>41</v>
      </c>
      <c r="I17" s="563" t="s">
        <v>42</v>
      </c>
      <c r="J17" s="563" t="s">
        <v>43</v>
      </c>
      <c r="K17" s="563" t="s">
        <v>44</v>
      </c>
      <c r="L17" s="563" t="s">
        <v>45</v>
      </c>
      <c r="M17" s="563" t="s">
        <v>46</v>
      </c>
      <c r="N17" s="563" t="s">
        <v>47</v>
      </c>
      <c r="O17" s="563" t="s">
        <v>48</v>
      </c>
      <c r="P17" s="563" t="s">
        <v>49</v>
      </c>
      <c r="Q17" s="827"/>
      <c r="R17" s="827"/>
      <c r="S17" s="827"/>
      <c r="T17" s="820"/>
      <c r="U17" s="819" t="s">
        <v>50</v>
      </c>
      <c r="V17" s="620"/>
      <c r="W17" s="563" t="s">
        <v>51</v>
      </c>
      <c r="X17" s="563" t="s">
        <v>52</v>
      </c>
      <c r="Y17" s="573" t="s">
        <v>53</v>
      </c>
      <c r="Z17" s="703" t="s">
        <v>54</v>
      </c>
      <c r="AA17" s="610" t="s">
        <v>55</v>
      </c>
      <c r="AB17" s="610" t="s">
        <v>56</v>
      </c>
      <c r="AC17" s="610" t="s">
        <v>57</v>
      </c>
      <c r="AD17" s="610" t="s">
        <v>58</v>
      </c>
      <c r="AE17" s="611"/>
      <c r="AF17" s="612"/>
      <c r="AG17" s="66"/>
      <c r="BD17" s="65" t="s">
        <v>59</v>
      </c>
    </row>
    <row r="18" spans="1:68" ht="14.25" customHeight="1" x14ac:dyDescent="0.2">
      <c r="A18" s="564"/>
      <c r="B18" s="564"/>
      <c r="C18" s="564"/>
      <c r="D18" s="821"/>
      <c r="E18" s="822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821"/>
      <c r="Q18" s="828"/>
      <c r="R18" s="828"/>
      <c r="S18" s="828"/>
      <c r="T18" s="822"/>
      <c r="U18" s="67" t="s">
        <v>60</v>
      </c>
      <c r="V18" s="67" t="s">
        <v>61</v>
      </c>
      <c r="W18" s="564"/>
      <c r="X18" s="564"/>
      <c r="Y18" s="574"/>
      <c r="Z18" s="704"/>
      <c r="AA18" s="706"/>
      <c r="AB18" s="706"/>
      <c r="AC18" s="706"/>
      <c r="AD18" s="613"/>
      <c r="AE18" s="614"/>
      <c r="AF18" s="615"/>
      <c r="AG18" s="66"/>
      <c r="BD18" s="65"/>
    </row>
    <row r="19" spans="1:68" ht="27.75" customHeight="1" x14ac:dyDescent="0.2">
      <c r="A19" s="617" t="s">
        <v>62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48"/>
      <c r="AB19" s="48"/>
      <c r="AC19" s="48"/>
    </row>
    <row r="20" spans="1:68" ht="16.5" customHeight="1" x14ac:dyDescent="0.25">
      <c r="A20" s="585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customHeight="1" x14ac:dyDescent="0.25">
      <c r="A21" s="586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8">
        <v>4680115886643</v>
      </c>
      <c r="E22" s="57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2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84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84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86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8">
        <v>4680115885912</v>
      </c>
      <c r="E26" s="57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8">
        <v>4607091388237</v>
      </c>
      <c r="E27" s="57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8">
        <v>4680115886230</v>
      </c>
      <c r="E28" s="57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8">
        <v>4680115886247</v>
      </c>
      <c r="E29" s="57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8">
        <v>4680115885905</v>
      </c>
      <c r="E30" s="57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8">
        <v>4607091388244</v>
      </c>
      <c r="E31" s="57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84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84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86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8">
        <v>4607091388503</v>
      </c>
      <c r="E35" s="57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84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84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17" t="s">
        <v>100</v>
      </c>
      <c r="B38" s="618"/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48"/>
      <c r="AB38" s="48"/>
      <c r="AC38" s="48"/>
    </row>
    <row r="39" spans="1:68" ht="16.5" customHeight="1" x14ac:dyDescent="0.25">
      <c r="A39" s="585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customHeight="1" x14ac:dyDescent="0.25">
      <c r="A40" s="586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8">
        <v>4607091385670</v>
      </c>
      <c r="E41" s="57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1123.2</v>
      </c>
      <c r="Y41" s="560">
        <f>IFERROR(IF(X41="",0,CEILING((X41/$H41),1)*$H41),"")</f>
        <v>1123.2</v>
      </c>
      <c r="Z41" s="36">
        <f>IFERROR(IF(Y41=0,"",ROUNDUP(Y41/H41,0)*0.01898),"")</f>
        <v>1.9739200000000001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1168.4399999999998</v>
      </c>
      <c r="BN41" s="64">
        <f>IFERROR(Y41*I41/H41,"0")</f>
        <v>1168.4399999999998</v>
      </c>
      <c r="BO41" s="64">
        <f>IFERROR(1/J41*(X41/H41),"0")</f>
        <v>1.625</v>
      </c>
      <c r="BP41" s="64">
        <f>IFERROR(1/J41*(Y41/H41),"0")</f>
        <v>1.625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8">
        <v>4607091385687</v>
      </c>
      <c r="E42" s="57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8">
        <v>4680115882539</v>
      </c>
      <c r="E43" s="57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84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104</v>
      </c>
      <c r="Y44" s="561">
        <f>IFERROR(Y41/H41,"0")+IFERROR(Y42/H42,"0")+IFERROR(Y43/H43,"0")</f>
        <v>104</v>
      </c>
      <c r="Z44" s="561">
        <f>IFERROR(IF(Z41="",0,Z41),"0")+IFERROR(IF(Z42="",0,Z42),"0")+IFERROR(IF(Z43="",0,Z43),"0")</f>
        <v>1.9739200000000001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84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1123.2</v>
      </c>
      <c r="Y45" s="561">
        <f>IFERROR(SUM(Y41:Y43),"0")</f>
        <v>1123.2</v>
      </c>
      <c r="Z45" s="37"/>
      <c r="AA45" s="562"/>
      <c r="AB45" s="562"/>
      <c r="AC45" s="562"/>
    </row>
    <row r="46" spans="1:68" ht="14.25" customHeight="1" x14ac:dyDescent="0.25">
      <c r="A46" s="586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8">
        <v>4680115884915</v>
      </c>
      <c r="E47" s="57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84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84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5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customHeight="1" x14ac:dyDescent="0.25">
      <c r="A51" s="586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8">
        <v>4680115885882</v>
      </c>
      <c r="E52" s="57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448</v>
      </c>
      <c r="Y52" s="560">
        <f t="shared" ref="Y52:Y57" si="6">IFERROR(IF(X52="",0,CEILING((X52/$H52),1)*$H52),"")</f>
        <v>448</v>
      </c>
      <c r="Z52" s="36">
        <f>IFERROR(IF(Y52=0,"",ROUNDUP(Y52/H52,0)*0.01898),"")</f>
        <v>0.75919999999999999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465.4</v>
      </c>
      <c r="BN52" s="64">
        <f t="shared" ref="BN52:BN57" si="8">IFERROR(Y52*I52/H52,"0")</f>
        <v>465.4</v>
      </c>
      <c r="BO52" s="64">
        <f t="shared" ref="BO52:BO57" si="9">IFERROR(1/J52*(X52/H52),"0")</f>
        <v>0.625</v>
      </c>
      <c r="BP52" s="64">
        <f t="shared" ref="BP52:BP57" si="10">IFERROR(1/J52*(Y52/H52),"0")</f>
        <v>0.625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8">
        <v>4680115881426</v>
      </c>
      <c r="E53" s="57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1036.8</v>
      </c>
      <c r="Y53" s="560">
        <f t="shared" si="6"/>
        <v>1036.8000000000002</v>
      </c>
      <c r="Z53" s="36">
        <f>IFERROR(IF(Y53=0,"",ROUNDUP(Y53/H53,0)*0.01898),"")</f>
        <v>1.8220800000000001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1078.5599999999997</v>
      </c>
      <c r="BN53" s="64">
        <f t="shared" si="8"/>
        <v>1078.5600000000002</v>
      </c>
      <c r="BO53" s="64">
        <f t="shared" si="9"/>
        <v>1.4999999999999998</v>
      </c>
      <c r="BP53" s="64">
        <f t="shared" si="10"/>
        <v>1.5000000000000002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8">
        <v>4680115880283</v>
      </c>
      <c r="E54" s="57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8">
        <v>4680115881525</v>
      </c>
      <c r="E55" s="57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8">
        <v>4680115885899</v>
      </c>
      <c r="E56" s="57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8">
        <v>4680115881419</v>
      </c>
      <c r="E57" s="57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84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136</v>
      </c>
      <c r="Y58" s="561">
        <f>IFERROR(Y52/H52,"0")+IFERROR(Y53/H53,"0")+IFERROR(Y54/H54,"0")+IFERROR(Y55/H55,"0")+IFERROR(Y56/H56,"0")+IFERROR(Y57/H57,"0")</f>
        <v>136</v>
      </c>
      <c r="Z58" s="561">
        <f>IFERROR(IF(Z52="",0,Z52),"0")+IFERROR(IF(Z53="",0,Z53),"0")+IFERROR(IF(Z54="",0,Z54),"0")+IFERROR(IF(Z55="",0,Z55),"0")+IFERROR(IF(Z56="",0,Z56),"0")+IFERROR(IF(Z57="",0,Z57),"0")</f>
        <v>2.58128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84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1484.8</v>
      </c>
      <c r="Y59" s="561">
        <f>IFERROR(SUM(Y52:Y57),"0")</f>
        <v>1484.8000000000002</v>
      </c>
      <c r="Z59" s="37"/>
      <c r="AA59" s="562"/>
      <c r="AB59" s="562"/>
      <c r="AC59" s="562"/>
    </row>
    <row r="60" spans="1:68" ht="14.25" customHeight="1" x14ac:dyDescent="0.25">
      <c r="A60" s="586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8">
        <v>4680115881440</v>
      </c>
      <c r="E61" s="57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604.79999999999995</v>
      </c>
      <c r="Y61" s="560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629.15999999999985</v>
      </c>
      <c r="BN61" s="64">
        <f>IFERROR(Y61*I61/H61,"0")</f>
        <v>629.16000000000008</v>
      </c>
      <c r="BO61" s="64">
        <f>IFERROR(1/J61*(X61/H61),"0")</f>
        <v>0.87499999999999989</v>
      </c>
      <c r="BP61" s="64">
        <f>IFERROR(1/J61*(Y61/H61),"0")</f>
        <v>0.875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8">
        <v>4680115882751</v>
      </c>
      <c r="E62" s="57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8">
        <v>4680115885950</v>
      </c>
      <c r="E63" s="57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8">
        <v>4680115881433</v>
      </c>
      <c r="E64" s="57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3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84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55.999999999999993</v>
      </c>
      <c r="Y65" s="561">
        <f>IFERROR(Y61/H61,"0")+IFERROR(Y62/H62,"0")+IFERROR(Y63/H63,"0")+IFERROR(Y64/H64,"0")</f>
        <v>56</v>
      </c>
      <c r="Z65" s="561">
        <f>IFERROR(IF(Z61="",0,Z61),"0")+IFERROR(IF(Z62="",0,Z62),"0")+IFERROR(IF(Z63="",0,Z63),"0")+IFERROR(IF(Z64="",0,Z64),"0")</f>
        <v>1.06288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84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604.79999999999995</v>
      </c>
      <c r="Y66" s="561">
        <f>IFERROR(SUM(Y61:Y64),"0")</f>
        <v>604.80000000000007</v>
      </c>
      <c r="Z66" s="37"/>
      <c r="AA66" s="562"/>
      <c r="AB66" s="562"/>
      <c r="AC66" s="562"/>
    </row>
    <row r="67" spans="1:68" ht="14.25" customHeight="1" x14ac:dyDescent="0.25">
      <c r="A67" s="586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8">
        <v>4680115885073</v>
      </c>
      <c r="E68" s="57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8">
        <v>4680115885059</v>
      </c>
      <c r="E69" s="57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8">
        <v>4680115885097</v>
      </c>
      <c r="E70" s="57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84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84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86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8">
        <v>4680115881891</v>
      </c>
      <c r="E74" s="57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8">
        <v>4680115885769</v>
      </c>
      <c r="E75" s="57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8">
        <v>4680115884410</v>
      </c>
      <c r="E76" s="57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8">
        <v>4680115884311</v>
      </c>
      <c r="E77" s="57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8">
        <v>4680115885929</v>
      </c>
      <c r="E78" s="57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8">
        <v>4680115884403</v>
      </c>
      <c r="E79" s="57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84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84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86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8">
        <v>4680115881532</v>
      </c>
      <c r="E83" s="57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124.8</v>
      </c>
      <c r="Y83" s="560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131.76</v>
      </c>
      <c r="BN83" s="64">
        <f>IFERROR(Y83*I83/H83,"0")</f>
        <v>131.76</v>
      </c>
      <c r="BO83" s="64">
        <f>IFERROR(1/J83*(X83/H83),"0")</f>
        <v>0.25</v>
      </c>
      <c r="BP83" s="64">
        <f>IFERROR(1/J83*(Y83/H83),"0")</f>
        <v>0.25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8">
        <v>4680115881464</v>
      </c>
      <c r="E84" s="57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84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16</v>
      </c>
      <c r="Y85" s="561">
        <f>IFERROR(Y83/H83,"0")+IFERROR(Y84/H84,"0")</f>
        <v>16</v>
      </c>
      <c r="Z85" s="561">
        <f>IFERROR(IF(Z83="",0,Z83),"0")+IFERROR(IF(Z84="",0,Z84),"0")</f>
        <v>0.30368000000000001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84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124.8</v>
      </c>
      <c r="Y86" s="561">
        <f>IFERROR(SUM(Y83:Y84),"0")</f>
        <v>124.8</v>
      </c>
      <c r="Z86" s="37"/>
      <c r="AA86" s="562"/>
      <c r="AB86" s="562"/>
      <c r="AC86" s="562"/>
    </row>
    <row r="87" spans="1:68" ht="16.5" customHeight="1" x14ac:dyDescent="0.25">
      <c r="A87" s="585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customHeight="1" x14ac:dyDescent="0.25">
      <c r="A88" s="586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8">
        <v>4680115881327</v>
      </c>
      <c r="E89" s="57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432</v>
      </c>
      <c r="Y89" s="560">
        <f>IFERROR(IF(X89="",0,CEILING((X89/$H89),1)*$H89),"")</f>
        <v>432</v>
      </c>
      <c r="Z89" s="36">
        <f>IFERROR(IF(Y89=0,"",ROUNDUP(Y89/H89,0)*0.01898),"")</f>
        <v>0.75919999999999999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449.39999999999992</v>
      </c>
      <c r="BN89" s="64">
        <f>IFERROR(Y89*I89/H89,"0")</f>
        <v>449.39999999999992</v>
      </c>
      <c r="BO89" s="64">
        <f>IFERROR(1/J89*(X89/H89),"0")</f>
        <v>0.625</v>
      </c>
      <c r="BP89" s="64">
        <f>IFERROR(1/J89*(Y89/H89),"0")</f>
        <v>0.625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8">
        <v>4680115881518</v>
      </c>
      <c r="E90" s="57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8">
        <v>4680115881303</v>
      </c>
      <c r="E91" s="57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84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40</v>
      </c>
      <c r="Y92" s="561">
        <f>IFERROR(Y89/H89,"0")+IFERROR(Y90/H90,"0")+IFERROR(Y91/H91,"0")</f>
        <v>40</v>
      </c>
      <c r="Z92" s="561">
        <f>IFERROR(IF(Z89="",0,Z89),"0")+IFERROR(IF(Z90="",0,Z90),"0")+IFERROR(IF(Z91="",0,Z91),"0")</f>
        <v>0.75919999999999999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84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432</v>
      </c>
      <c r="Y93" s="561">
        <f>IFERROR(SUM(Y89:Y91),"0")</f>
        <v>432</v>
      </c>
      <c r="Z93" s="37"/>
      <c r="AA93" s="562"/>
      <c r="AB93" s="562"/>
      <c r="AC93" s="562"/>
    </row>
    <row r="94" spans="1:68" ht="14.25" customHeight="1" x14ac:dyDescent="0.25">
      <c r="A94" s="586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8">
        <v>4607091386967</v>
      </c>
      <c r="E95" s="57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59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324</v>
      </c>
      <c r="Y95" s="560">
        <f>IFERROR(IF(X95="",0,CEILING((X95/$H95),1)*$H95),"")</f>
        <v>324</v>
      </c>
      <c r="Z95" s="36">
        <f>IFERROR(IF(Y95=0,"",ROUNDUP(Y95/H95,0)*0.01898),"")</f>
        <v>0.75919999999999999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344.76000000000005</v>
      </c>
      <c r="BN95" s="64">
        <f>IFERROR(Y95*I95/H95,"0")</f>
        <v>344.76000000000005</v>
      </c>
      <c r="BO95" s="64">
        <f>IFERROR(1/J95*(X95/H95),"0")</f>
        <v>0.625</v>
      </c>
      <c r="BP95" s="64">
        <f>IFERROR(1/J95*(Y95/H95),"0")</f>
        <v>0.625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8">
        <v>4680115884953</v>
      </c>
      <c r="E96" s="57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8">
        <v>4607091385731</v>
      </c>
      <c r="E97" s="57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8">
        <v>4607091385731</v>
      </c>
      <c r="E98" s="57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113.4</v>
      </c>
      <c r="Y98" s="560">
        <f>IFERROR(IF(X98="",0,CEILING((X98/$H98),1)*$H98),"")</f>
        <v>113.4</v>
      </c>
      <c r="Z98" s="36">
        <f>IFERROR(IF(Y98=0,"",ROUNDUP(Y98/H98,0)*0.00651),"")</f>
        <v>0.27342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123.98399999999999</v>
      </c>
      <c r="BN98" s="64">
        <f>IFERROR(Y98*I98/H98,"0")</f>
        <v>123.98399999999999</v>
      </c>
      <c r="BO98" s="64">
        <f>IFERROR(1/J98*(X98/H98),"0")</f>
        <v>0.23076923076923078</v>
      </c>
      <c r="BP98" s="64">
        <f>IFERROR(1/J98*(Y98/H98),"0")</f>
        <v>0.23076923076923078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8">
        <v>4680115880894</v>
      </c>
      <c r="E99" s="57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84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82</v>
      </c>
      <c r="Y100" s="561">
        <f>IFERROR(Y95/H95,"0")+IFERROR(Y96/H96,"0")+IFERROR(Y97/H97,"0")+IFERROR(Y98/H98,"0")+IFERROR(Y99/H99,"0")</f>
        <v>82</v>
      </c>
      <c r="Z100" s="561">
        <f>IFERROR(IF(Z95="",0,Z95),"0")+IFERROR(IF(Z96="",0,Z96),"0")+IFERROR(IF(Z97="",0,Z97),"0")+IFERROR(IF(Z98="",0,Z98),"0")+IFERROR(IF(Z99="",0,Z99),"0")</f>
        <v>1.0326200000000001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84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437.4</v>
      </c>
      <c r="Y101" s="561">
        <f>IFERROR(SUM(Y95:Y99),"0")</f>
        <v>437.4</v>
      </c>
      <c r="Z101" s="37"/>
      <c r="AA101" s="562"/>
      <c r="AB101" s="562"/>
      <c r="AC101" s="562"/>
    </row>
    <row r="102" spans="1:68" ht="16.5" customHeight="1" x14ac:dyDescent="0.25">
      <c r="A102" s="585" t="s">
        <v>198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customHeight="1" x14ac:dyDescent="0.25">
      <c r="A103" s="586" t="s">
        <v>102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8">
        <v>4680115882133</v>
      </c>
      <c r="E104" s="57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1036.8</v>
      </c>
      <c r="Y104" s="560">
        <f>IFERROR(IF(X104="",0,CEILING((X104/$H104),1)*$H104),"")</f>
        <v>1036.8000000000002</v>
      </c>
      <c r="Z104" s="36">
        <f>IFERROR(IF(Y104=0,"",ROUNDUP(Y104/H104,0)*0.01898),"")</f>
        <v>1.8220800000000001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1078.5599999999997</v>
      </c>
      <c r="BN104" s="64">
        <f>IFERROR(Y104*I104/H104,"0")</f>
        <v>1078.5600000000002</v>
      </c>
      <c r="BO104" s="64">
        <f>IFERROR(1/J104*(X104/H104),"0")</f>
        <v>1.4999999999999998</v>
      </c>
      <c r="BP104" s="64">
        <f>IFERROR(1/J104*(Y104/H104),"0")</f>
        <v>1.5000000000000002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8">
        <v>4680115880269</v>
      </c>
      <c r="E105" s="57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6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8">
        <v>4680115880429</v>
      </c>
      <c r="E106" s="57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8">
        <v>4680115881457</v>
      </c>
      <c r="E107" s="57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84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95.999999999999986</v>
      </c>
      <c r="Y108" s="561">
        <f>IFERROR(Y104/H104,"0")+IFERROR(Y105/H105,"0")+IFERROR(Y106/H106,"0")+IFERROR(Y107/H107,"0")</f>
        <v>96.000000000000014</v>
      </c>
      <c r="Z108" s="561">
        <f>IFERROR(IF(Z104="",0,Z104),"0")+IFERROR(IF(Z105="",0,Z105),"0")+IFERROR(IF(Z106="",0,Z106),"0")+IFERROR(IF(Z107="",0,Z107),"0")</f>
        <v>1.8220800000000001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84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1036.8</v>
      </c>
      <c r="Y109" s="561">
        <f>IFERROR(SUM(Y104:Y107),"0")</f>
        <v>1036.8000000000002</v>
      </c>
      <c r="Z109" s="37"/>
      <c r="AA109" s="562"/>
      <c r="AB109" s="562"/>
      <c r="AC109" s="562"/>
    </row>
    <row r="110" spans="1:68" ht="14.25" customHeight="1" x14ac:dyDescent="0.25">
      <c r="A110" s="586" t="s">
        <v>134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8">
        <v>4680115881488</v>
      </c>
      <c r="E111" s="57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8">
        <v>4680115882775</v>
      </c>
      <c r="E112" s="57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8">
        <v>4680115880658</v>
      </c>
      <c r="E113" s="57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84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84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86" t="s">
        <v>73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8">
        <v>4607091385168</v>
      </c>
      <c r="E117" s="57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453.6</v>
      </c>
      <c r="Y117" s="560">
        <f>IFERROR(IF(X117="",0,CEILING((X117/$H117),1)*$H117),"")</f>
        <v>453.59999999999997</v>
      </c>
      <c r="Z117" s="36">
        <f>IFERROR(IF(Y117=0,"",ROUNDUP(Y117/H117,0)*0.01898),"")</f>
        <v>1.06288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482.32800000000003</v>
      </c>
      <c r="BN117" s="64">
        <f>IFERROR(Y117*I117/H117,"0")</f>
        <v>482.32799999999997</v>
      </c>
      <c r="BO117" s="64">
        <f>IFERROR(1/J117*(X117/H117),"0")</f>
        <v>0.87500000000000011</v>
      </c>
      <c r="BP117" s="64">
        <f>IFERROR(1/J117*(Y117/H117),"0")</f>
        <v>0.875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8">
        <v>4607091383256</v>
      </c>
      <c r="E118" s="57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8">
        <v>4607091385748</v>
      </c>
      <c r="E119" s="57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129.6</v>
      </c>
      <c r="Y119" s="560">
        <f>IFERROR(IF(X119="",0,CEILING((X119/$H119),1)*$H119),"")</f>
        <v>129.60000000000002</v>
      </c>
      <c r="Z119" s="36">
        <f>IFERROR(IF(Y119=0,"",ROUNDUP(Y119/H119,0)*0.00651),"")</f>
        <v>0.31247999999999998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141.69599999999997</v>
      </c>
      <c r="BN119" s="64">
        <f>IFERROR(Y119*I119/H119,"0")</f>
        <v>141.69600000000003</v>
      </c>
      <c r="BO119" s="64">
        <f>IFERROR(1/J119*(X119/H119),"0")</f>
        <v>0.26373626373626374</v>
      </c>
      <c r="BP119" s="64">
        <f>IFERROR(1/J119*(Y119/H119),"0")</f>
        <v>0.2637362637362638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8">
        <v>4680115884533</v>
      </c>
      <c r="E120" s="57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84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104</v>
      </c>
      <c r="Y121" s="561">
        <f>IFERROR(Y117/H117,"0")+IFERROR(Y118/H118,"0")+IFERROR(Y119/H119,"0")+IFERROR(Y120/H120,"0")</f>
        <v>104</v>
      </c>
      <c r="Z121" s="561">
        <f>IFERROR(IF(Z117="",0,Z117),"0")+IFERROR(IF(Z118="",0,Z118),"0")+IFERROR(IF(Z119="",0,Z119),"0")+IFERROR(IF(Z120="",0,Z120),"0")</f>
        <v>1.3753600000000001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84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583.20000000000005</v>
      </c>
      <c r="Y122" s="561">
        <f>IFERROR(SUM(Y117:Y120),"0")</f>
        <v>583.20000000000005</v>
      </c>
      <c r="Z122" s="37"/>
      <c r="AA122" s="562"/>
      <c r="AB122" s="562"/>
      <c r="AC122" s="562"/>
    </row>
    <row r="123" spans="1:68" ht="14.25" customHeight="1" x14ac:dyDescent="0.25">
      <c r="A123" s="586" t="s">
        <v>169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8">
        <v>4680115882652</v>
      </c>
      <c r="E124" s="57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7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8">
        <v>4680115880238</v>
      </c>
      <c r="E125" s="57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84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84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5" t="s">
        <v>231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customHeight="1" x14ac:dyDescent="0.25">
      <c r="A129" s="586" t="s">
        <v>102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8">
        <v>4680115882577</v>
      </c>
      <c r="E130" s="57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8">
        <v>4680115882577</v>
      </c>
      <c r="E131" s="57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84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84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86" t="s">
        <v>63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8">
        <v>4680115883444</v>
      </c>
      <c r="E135" s="57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8">
        <v>4680115883444</v>
      </c>
      <c r="E136" s="57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84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84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86" t="s">
        <v>73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8">
        <v>4680115882584</v>
      </c>
      <c r="E140" s="57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8">
        <v>4680115882584</v>
      </c>
      <c r="E141" s="57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84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84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5" t="s">
        <v>100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customHeight="1" x14ac:dyDescent="0.25">
      <c r="A145" s="586" t="s">
        <v>102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8">
        <v>4607091384604</v>
      </c>
      <c r="E146" s="57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84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84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86" t="s">
        <v>63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8">
        <v>4607091387667</v>
      </c>
      <c r="E150" s="57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8">
        <v>4607091387636</v>
      </c>
      <c r="E151" s="57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5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8">
        <v>4607091382426</v>
      </c>
      <c r="E152" s="57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84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84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17" t="s">
        <v>255</v>
      </c>
      <c r="B155" s="618"/>
      <c r="C155" s="618"/>
      <c r="D155" s="618"/>
      <c r="E155" s="618"/>
      <c r="F155" s="618"/>
      <c r="G155" s="618"/>
      <c r="H155" s="618"/>
      <c r="I155" s="618"/>
      <c r="J155" s="618"/>
      <c r="K155" s="618"/>
      <c r="L155" s="618"/>
      <c r="M155" s="618"/>
      <c r="N155" s="618"/>
      <c r="O155" s="618"/>
      <c r="P155" s="618"/>
      <c r="Q155" s="618"/>
      <c r="R155" s="618"/>
      <c r="S155" s="618"/>
      <c r="T155" s="618"/>
      <c r="U155" s="618"/>
      <c r="V155" s="618"/>
      <c r="W155" s="618"/>
      <c r="X155" s="618"/>
      <c r="Y155" s="618"/>
      <c r="Z155" s="618"/>
      <c r="AA155" s="48"/>
      <c r="AB155" s="48"/>
      <c r="AC155" s="48"/>
    </row>
    <row r="156" spans="1:68" ht="16.5" customHeight="1" x14ac:dyDescent="0.25">
      <c r="A156" s="585" t="s">
        <v>256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customHeight="1" x14ac:dyDescent="0.25">
      <c r="A157" s="586" t="s">
        <v>134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8">
        <v>4680115886223</v>
      </c>
      <c r="E158" s="57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84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84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86" t="s">
        <v>63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8">
        <v>4680115880993</v>
      </c>
      <c r="E162" s="57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50.4</v>
      </c>
      <c r="Y162" s="56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53.639999999999993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9.0909090909090912E-2</v>
      </c>
      <c r="BP162" s="64">
        <f t="shared" ref="BP162:BP170" si="20">IFERROR(1/J162*(Y162/H162),"0")</f>
        <v>9.0909090909090912E-2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8">
        <v>4680115881761</v>
      </c>
      <c r="E163" s="57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8">
        <v>4680115881563</v>
      </c>
      <c r="E164" s="57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352.8</v>
      </c>
      <c r="Y164" s="560">
        <f t="shared" si="16"/>
        <v>352.8</v>
      </c>
      <c r="Z164" s="36">
        <f>IFERROR(IF(Y164=0,"",ROUNDUP(Y164/H164,0)*0.00902),"")</f>
        <v>0.75768000000000002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370.44000000000005</v>
      </c>
      <c r="BN164" s="64">
        <f t="shared" si="18"/>
        <v>370.44000000000005</v>
      </c>
      <c r="BO164" s="64">
        <f t="shared" si="19"/>
        <v>0.63636363636363635</v>
      </c>
      <c r="BP164" s="64">
        <f t="shared" si="20"/>
        <v>0.63636363636363635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8">
        <v>4680115880986</v>
      </c>
      <c r="E165" s="57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189</v>
      </c>
      <c r="Y165" s="560">
        <f t="shared" si="16"/>
        <v>189</v>
      </c>
      <c r="Z165" s="36">
        <f>IFERROR(IF(Y165=0,"",ROUNDUP(Y165/H165,0)*0.00502),"")</f>
        <v>0.45180000000000003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200.7</v>
      </c>
      <c r="BN165" s="64">
        <f t="shared" si="18"/>
        <v>200.7</v>
      </c>
      <c r="BO165" s="64">
        <f t="shared" si="19"/>
        <v>0.38461538461538464</v>
      </c>
      <c r="BP165" s="64">
        <f t="shared" si="20"/>
        <v>0.38461538461538464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8">
        <v>4680115881785</v>
      </c>
      <c r="E166" s="57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8">
        <v>4680115886537</v>
      </c>
      <c r="E167" s="57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8">
        <v>4680115881679</v>
      </c>
      <c r="E168" s="57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415.8</v>
      </c>
      <c r="Y168" s="560">
        <f t="shared" si="16"/>
        <v>415.8</v>
      </c>
      <c r="Z168" s="36">
        <f>IFERROR(IF(Y168=0,"",ROUNDUP(Y168/H168,0)*0.00502),"")</f>
        <v>0.99396000000000007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435.6</v>
      </c>
      <c r="BN168" s="64">
        <f t="shared" si="18"/>
        <v>435.6</v>
      </c>
      <c r="BO168" s="64">
        <f t="shared" si="19"/>
        <v>0.84615384615384626</v>
      </c>
      <c r="BP168" s="64">
        <f t="shared" si="20"/>
        <v>0.84615384615384626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8">
        <v>4680115880191</v>
      </c>
      <c r="E169" s="57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8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8">
        <v>4680115883963</v>
      </c>
      <c r="E170" s="57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84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384</v>
      </c>
      <c r="Y171" s="561">
        <f>IFERROR(Y162/H162,"0")+IFERROR(Y163/H163,"0")+IFERROR(Y164/H164,"0")+IFERROR(Y165/H165,"0")+IFERROR(Y166/H166,"0")+IFERROR(Y167/H167,"0")+IFERROR(Y168/H168,"0")+IFERROR(Y169/H169,"0")+IFERROR(Y170/H170,"0")</f>
        <v>384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2.31168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84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1008</v>
      </c>
      <c r="Y172" s="561">
        <f>IFERROR(SUM(Y162:Y170),"0")</f>
        <v>1008</v>
      </c>
      <c r="Z172" s="37"/>
      <c r="AA172" s="562"/>
      <c r="AB172" s="562"/>
      <c r="AC172" s="562"/>
    </row>
    <row r="173" spans="1:68" ht="14.25" customHeight="1" x14ac:dyDescent="0.25">
      <c r="A173" s="586" t="s">
        <v>94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8">
        <v>4680115886780</v>
      </c>
      <c r="E174" s="57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6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8">
        <v>4680115886742</v>
      </c>
      <c r="E175" s="57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8">
        <v>4680115886766</v>
      </c>
      <c r="E176" s="57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84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84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86" t="s">
        <v>293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8">
        <v>4680115886797</v>
      </c>
      <c r="E180" s="57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84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84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5" t="s">
        <v>296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customHeight="1" x14ac:dyDescent="0.25">
      <c r="A184" s="586" t="s">
        <v>102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8">
        <v>4680115881402</v>
      </c>
      <c r="E185" s="57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8">
        <v>4680115881396</v>
      </c>
      <c r="E186" s="57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84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84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86" t="s">
        <v>134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8">
        <v>4680115882935</v>
      </c>
      <c r="E190" s="57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8">
        <v>4680115880764</v>
      </c>
      <c r="E191" s="57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84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84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86" t="s">
        <v>63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8">
        <v>4680115882683</v>
      </c>
      <c r="E195" s="57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259.2</v>
      </c>
      <c r="Y195" s="560">
        <f t="shared" ref="Y195:Y202" si="21">IFERROR(IF(X195="",0,CEILING((X195/$H195),1)*$H195),"")</f>
        <v>259.20000000000005</v>
      </c>
      <c r="Z195" s="36">
        <f>IFERROR(IF(Y195=0,"",ROUNDUP(Y195/H195,0)*0.00902),"")</f>
        <v>0.43296000000000001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269.27999999999997</v>
      </c>
      <c r="BN195" s="64">
        <f t="shared" ref="BN195:BN202" si="23">IFERROR(Y195*I195/H195,"0")</f>
        <v>269.28000000000003</v>
      </c>
      <c r="BO195" s="64">
        <f t="shared" ref="BO195:BO202" si="24">IFERROR(1/J195*(X195/H195),"0")</f>
        <v>0.36363636363636359</v>
      </c>
      <c r="BP195" s="64">
        <f t="shared" ref="BP195:BP202" si="25">IFERROR(1/J195*(Y195/H195),"0")</f>
        <v>0.3636363636363637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8">
        <v>4680115882690</v>
      </c>
      <c r="E196" s="57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129.6</v>
      </c>
      <c r="Y196" s="560">
        <f t="shared" si="21"/>
        <v>129.60000000000002</v>
      </c>
      <c r="Z196" s="36">
        <f>IFERROR(IF(Y196=0,"",ROUNDUP(Y196/H196,0)*0.00902),"")</f>
        <v>0.21648000000000001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134.63999999999999</v>
      </c>
      <c r="BN196" s="64">
        <f t="shared" si="23"/>
        <v>134.64000000000001</v>
      </c>
      <c r="BO196" s="64">
        <f t="shared" si="24"/>
        <v>0.1818181818181818</v>
      </c>
      <c r="BP196" s="64">
        <f t="shared" si="25"/>
        <v>0.18181818181818185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8">
        <v>4680115882669</v>
      </c>
      <c r="E197" s="57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129.6</v>
      </c>
      <c r="Y197" s="560">
        <f t="shared" si="21"/>
        <v>129.60000000000002</v>
      </c>
      <c r="Z197" s="36">
        <f>IFERROR(IF(Y197=0,"",ROUNDUP(Y197/H197,0)*0.00902),"")</f>
        <v>0.21648000000000001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134.63999999999999</v>
      </c>
      <c r="BN197" s="64">
        <f t="shared" si="23"/>
        <v>134.64000000000001</v>
      </c>
      <c r="BO197" s="64">
        <f t="shared" si="24"/>
        <v>0.1818181818181818</v>
      </c>
      <c r="BP197" s="64">
        <f t="shared" si="25"/>
        <v>0.18181818181818185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8">
        <v>4680115882676</v>
      </c>
      <c r="E198" s="57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129.6</v>
      </c>
      <c r="Y198" s="560">
        <f t="shared" si="21"/>
        <v>129.60000000000002</v>
      </c>
      <c r="Z198" s="36">
        <f>IFERROR(IF(Y198=0,"",ROUNDUP(Y198/H198,0)*0.00902),"")</f>
        <v>0.21648000000000001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134.63999999999999</v>
      </c>
      <c r="BN198" s="64">
        <f t="shared" si="23"/>
        <v>134.64000000000001</v>
      </c>
      <c r="BO198" s="64">
        <f t="shared" si="24"/>
        <v>0.1818181818181818</v>
      </c>
      <c r="BP198" s="64">
        <f t="shared" si="25"/>
        <v>0.18181818181818185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8">
        <v>4680115884014</v>
      </c>
      <c r="E199" s="57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8">
        <v>4680115884007</v>
      </c>
      <c r="E200" s="57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8">
        <v>4680115884038</v>
      </c>
      <c r="E201" s="57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8">
        <v>4680115884021</v>
      </c>
      <c r="E202" s="57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84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119.99999999999999</v>
      </c>
      <c r="Y203" s="561">
        <f>IFERROR(Y195/H195,"0")+IFERROR(Y196/H196,"0")+IFERROR(Y197/H197,"0")+IFERROR(Y198/H198,"0")+IFERROR(Y199/H199,"0")+IFERROR(Y200/H200,"0")+IFERROR(Y201/H201,"0")+IFERROR(Y202/H202,"0")</f>
        <v>120.00000000000001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1.0824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84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648</v>
      </c>
      <c r="Y204" s="561">
        <f>IFERROR(SUM(Y195:Y202),"0")</f>
        <v>648.00000000000011</v>
      </c>
      <c r="Z204" s="37"/>
      <c r="AA204" s="562"/>
      <c r="AB204" s="562"/>
      <c r="AC204" s="562"/>
    </row>
    <row r="205" spans="1:68" ht="14.25" customHeight="1" x14ac:dyDescent="0.25">
      <c r="A205" s="586" t="s">
        <v>73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8">
        <v>4680115881594</v>
      </c>
      <c r="E206" s="57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8">
        <v>4680115881617</v>
      </c>
      <c r="E207" s="57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8">
        <v>4680115880573</v>
      </c>
      <c r="E208" s="57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765.6</v>
      </c>
      <c r="Y208" s="560">
        <f t="shared" si="26"/>
        <v>765.59999999999991</v>
      </c>
      <c r="Z208" s="36">
        <f>IFERROR(IF(Y208=0,"",ROUNDUP(Y208/H208,0)*0.01898),"")</f>
        <v>1.6702399999999999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811.27200000000005</v>
      </c>
      <c r="BN208" s="64">
        <f t="shared" si="28"/>
        <v>811.27199999999993</v>
      </c>
      <c r="BO208" s="64">
        <f t="shared" si="29"/>
        <v>1.3750000000000002</v>
      </c>
      <c r="BP208" s="64">
        <f t="shared" si="30"/>
        <v>1.375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8">
        <v>4680115882195</v>
      </c>
      <c r="E209" s="57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28.8</v>
      </c>
      <c r="Y209" s="560">
        <f t="shared" si="26"/>
        <v>28.799999999999997</v>
      </c>
      <c r="Z209" s="36">
        <f t="shared" ref="Z209:Z214" si="31">IFERROR(IF(Y209=0,"",ROUNDUP(Y209/H209,0)*0.00651),"")</f>
        <v>7.8119999999999995E-2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32.04</v>
      </c>
      <c r="BN209" s="64">
        <f t="shared" si="28"/>
        <v>32.039999999999992</v>
      </c>
      <c r="BO209" s="64">
        <f t="shared" si="29"/>
        <v>6.5934065934065936E-2</v>
      </c>
      <c r="BP209" s="64">
        <f t="shared" si="30"/>
        <v>6.5934065934065936E-2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8">
        <v>4680115882607</v>
      </c>
      <c r="E210" s="57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8">
        <v>4680115880092</v>
      </c>
      <c r="E211" s="57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115.2</v>
      </c>
      <c r="Y211" s="560">
        <f t="shared" si="26"/>
        <v>115.19999999999999</v>
      </c>
      <c r="Z211" s="36">
        <f t="shared" si="31"/>
        <v>0.31247999999999998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127.29600000000001</v>
      </c>
      <c r="BN211" s="64">
        <f t="shared" si="28"/>
        <v>127.29600000000001</v>
      </c>
      <c r="BO211" s="64">
        <f t="shared" si="29"/>
        <v>0.26373626373626374</v>
      </c>
      <c r="BP211" s="64">
        <f t="shared" si="30"/>
        <v>0.26373626373626374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8">
        <v>4680115880221</v>
      </c>
      <c r="E212" s="57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172.8</v>
      </c>
      <c r="Y212" s="560">
        <f t="shared" si="26"/>
        <v>172.79999999999998</v>
      </c>
      <c r="Z212" s="36">
        <f t="shared" si="31"/>
        <v>0.46872000000000003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190.94400000000005</v>
      </c>
      <c r="BN212" s="64">
        <f t="shared" si="28"/>
        <v>190.94400000000002</v>
      </c>
      <c r="BO212" s="64">
        <f t="shared" si="29"/>
        <v>0.3956043956043957</v>
      </c>
      <c r="BP212" s="64">
        <f t="shared" si="30"/>
        <v>0.39560439560439564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8">
        <v>4680115880504</v>
      </c>
      <c r="E213" s="57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8">
        <v>4680115882164</v>
      </c>
      <c r="E214" s="57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84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220</v>
      </c>
      <c r="Y215" s="561">
        <f>IFERROR(Y206/H206,"0")+IFERROR(Y207/H207,"0")+IFERROR(Y208/H208,"0")+IFERROR(Y209/H209,"0")+IFERROR(Y210/H210,"0")+IFERROR(Y211/H211,"0")+IFERROR(Y212/H212,"0")+IFERROR(Y213/H213,"0")+IFERROR(Y214/H214,"0")</f>
        <v>220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2.52956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84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1082.4000000000001</v>
      </c>
      <c r="Y216" s="561">
        <f>IFERROR(SUM(Y206:Y214),"0")</f>
        <v>1082.3999999999999</v>
      </c>
      <c r="Z216" s="37"/>
      <c r="AA216" s="562"/>
      <c r="AB216" s="562"/>
      <c r="AC216" s="562"/>
    </row>
    <row r="217" spans="1:68" ht="14.25" customHeight="1" x14ac:dyDescent="0.25">
      <c r="A217" s="586" t="s">
        <v>169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8">
        <v>4680115880818</v>
      </c>
      <c r="E218" s="57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8">
        <v>4680115880801</v>
      </c>
      <c r="E219" s="57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84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84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5" t="s">
        <v>357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customHeight="1" x14ac:dyDescent="0.25">
      <c r="A223" s="586" t="s">
        <v>102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8">
        <v>4680115884137</v>
      </c>
      <c r="E224" s="57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8">
        <v>4680115884236</v>
      </c>
      <c r="E225" s="57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8">
        <v>4680115884175</v>
      </c>
      <c r="E226" s="57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8">
        <v>4680115884144</v>
      </c>
      <c r="E227" s="57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8">
        <v>4680115886551</v>
      </c>
      <c r="E228" s="57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8">
        <v>4680115884182</v>
      </c>
      <c r="E229" s="57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8">
        <v>4680115884205</v>
      </c>
      <c r="E230" s="57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84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84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86" t="s">
        <v>134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8">
        <v>4680115885981</v>
      </c>
      <c r="E234" s="57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87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84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84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86" t="s">
        <v>379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8">
        <v>4680115886803</v>
      </c>
      <c r="E238" s="57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84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84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86" t="s">
        <v>384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8">
        <v>4680115886704</v>
      </c>
      <c r="E242" s="57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8">
        <v>4680115886681</v>
      </c>
      <c r="E243" s="57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59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8">
        <v>4680115886735</v>
      </c>
      <c r="E244" s="57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8">
        <v>4680115886728</v>
      </c>
      <c r="E245" s="57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8">
        <v>4680115886711</v>
      </c>
      <c r="E246" s="57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84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84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5" t="s">
        <v>397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customHeight="1" x14ac:dyDescent="0.25">
      <c r="A250" s="586" t="s">
        <v>102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8">
        <v>4680115885837</v>
      </c>
      <c r="E251" s="57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8">
        <v>4680115885806</v>
      </c>
      <c r="E252" s="57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8">
        <v>4680115885851</v>
      </c>
      <c r="E253" s="57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8">
        <v>4680115885844</v>
      </c>
      <c r="E254" s="57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8">
        <v>4680115885820</v>
      </c>
      <c r="E255" s="57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84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84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5" t="s">
        <v>413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customHeight="1" x14ac:dyDescent="0.25">
      <c r="A259" s="586" t="s">
        <v>102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8">
        <v>4607091383423</v>
      </c>
      <c r="E260" s="57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8">
        <v>4680115885691</v>
      </c>
      <c r="E261" s="57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8">
        <v>4680115885660</v>
      </c>
      <c r="E262" s="57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8">
        <v>4680115886773</v>
      </c>
      <c r="E263" s="57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84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84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5" t="s">
        <v>426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customHeight="1" x14ac:dyDescent="0.25">
      <c r="A267" s="586" t="s">
        <v>73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8">
        <v>4680115886186</v>
      </c>
      <c r="E268" s="57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8">
        <v>4680115881228</v>
      </c>
      <c r="E269" s="57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316.8</v>
      </c>
      <c r="Y269" s="560">
        <f>IFERROR(IF(X269="",0,CEILING((X269/$H269),1)*$H269),"")</f>
        <v>316.8</v>
      </c>
      <c r="Z269" s="36">
        <f>IFERROR(IF(Y269=0,"",ROUNDUP(Y269/H269,0)*0.00651),"")</f>
        <v>0.85931999999999997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350.06400000000008</v>
      </c>
      <c r="BN269" s="64">
        <f>IFERROR(Y269*I269/H269,"0")</f>
        <v>350.06400000000008</v>
      </c>
      <c r="BO269" s="64">
        <f>IFERROR(1/J269*(X269/H269),"0")</f>
        <v>0.72527472527472536</v>
      </c>
      <c r="BP269" s="64">
        <f>IFERROR(1/J269*(Y269/H269),"0")</f>
        <v>0.72527472527472536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8">
        <v>4680115881211</v>
      </c>
      <c r="E270" s="57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66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403.2</v>
      </c>
      <c r="Y270" s="560">
        <f>IFERROR(IF(X270="",0,CEILING((X270/$H270),1)*$H270),"")</f>
        <v>403.2</v>
      </c>
      <c r="Z270" s="36">
        <f>IFERROR(IF(Y270=0,"",ROUNDUP(Y270/H270,0)*0.00651),"")</f>
        <v>1.09368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433.44000000000005</v>
      </c>
      <c r="BN270" s="64">
        <f>IFERROR(Y270*I270/H270,"0")</f>
        <v>433.44000000000005</v>
      </c>
      <c r="BO270" s="64">
        <f>IFERROR(1/J270*(X270/H270),"0")</f>
        <v>0.92307692307692313</v>
      </c>
      <c r="BP270" s="64">
        <f>IFERROR(1/J270*(Y270/H270),"0")</f>
        <v>0.92307692307692313</v>
      </c>
    </row>
    <row r="271" spans="1:68" x14ac:dyDescent="0.2">
      <c r="A271" s="583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84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300</v>
      </c>
      <c r="Y271" s="561">
        <f>IFERROR(Y268/H268,"0")+IFERROR(Y269/H269,"0")+IFERROR(Y270/H270,"0")</f>
        <v>300</v>
      </c>
      <c r="Z271" s="561">
        <f>IFERROR(IF(Z268="",0,Z268),"0")+IFERROR(IF(Z269="",0,Z269),"0")+IFERROR(IF(Z270="",0,Z270),"0")</f>
        <v>1.9529999999999998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84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720</v>
      </c>
      <c r="Y272" s="561">
        <f>IFERROR(SUM(Y268:Y270),"0")</f>
        <v>720</v>
      </c>
      <c r="Z272" s="37"/>
      <c r="AA272" s="562"/>
      <c r="AB272" s="562"/>
      <c r="AC272" s="562"/>
    </row>
    <row r="273" spans="1:68" ht="16.5" customHeight="1" x14ac:dyDescent="0.25">
      <c r="A273" s="585" t="s">
        <v>436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customHeight="1" x14ac:dyDescent="0.25">
      <c r="A274" s="586" t="s">
        <v>63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8">
        <v>4680115880344</v>
      </c>
      <c r="E275" s="57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84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84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86" t="s">
        <v>73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8">
        <v>4680115884618</v>
      </c>
      <c r="E279" s="57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84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84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5" t="s">
        <v>443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customHeight="1" x14ac:dyDescent="0.25">
      <c r="A283" s="586" t="s">
        <v>102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8">
        <v>4680115883703</v>
      </c>
      <c r="E284" s="57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84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84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5" t="s">
        <v>448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customHeight="1" x14ac:dyDescent="0.25">
      <c r="A288" s="586" t="s">
        <v>102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8">
        <v>4680115885615</v>
      </c>
      <c r="E289" s="57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8">
        <v>4680115885554</v>
      </c>
      <c r="E290" s="57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8">
        <v>4680115885554</v>
      </c>
      <c r="E291" s="579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6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8">
        <v>4680115885646</v>
      </c>
      <c r="E292" s="579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8">
        <v>4680115885622</v>
      </c>
      <c r="E293" s="579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8">
        <v>4680115885608</v>
      </c>
      <c r="E294" s="57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5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83"/>
      <c r="B295" s="576"/>
      <c r="C295" s="576"/>
      <c r="D295" s="576"/>
      <c r="E295" s="576"/>
      <c r="F295" s="576"/>
      <c r="G295" s="576"/>
      <c r="H295" s="576"/>
      <c r="I295" s="576"/>
      <c r="J295" s="576"/>
      <c r="K295" s="576"/>
      <c r="L295" s="576"/>
      <c r="M295" s="576"/>
      <c r="N295" s="576"/>
      <c r="O295" s="584"/>
      <c r="P295" s="570" t="s">
        <v>71</v>
      </c>
      <c r="Q295" s="571"/>
      <c r="R295" s="571"/>
      <c r="S295" s="571"/>
      <c r="T295" s="571"/>
      <c r="U295" s="571"/>
      <c r="V295" s="572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76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84"/>
      <c r="P296" s="570" t="s">
        <v>71</v>
      </c>
      <c r="Q296" s="571"/>
      <c r="R296" s="571"/>
      <c r="S296" s="571"/>
      <c r="T296" s="571"/>
      <c r="U296" s="571"/>
      <c r="V296" s="572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86" t="s">
        <v>63</v>
      </c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6"/>
      <c r="P297" s="576"/>
      <c r="Q297" s="576"/>
      <c r="R297" s="576"/>
      <c r="S297" s="576"/>
      <c r="T297" s="576"/>
      <c r="U297" s="576"/>
      <c r="V297" s="576"/>
      <c r="W297" s="576"/>
      <c r="X297" s="576"/>
      <c r="Y297" s="576"/>
      <c r="Z297" s="576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8">
        <v>4607091387193</v>
      </c>
      <c r="E298" s="579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8">
        <v>4607091387230</v>
      </c>
      <c r="E299" s="57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8">
        <v>4607091387292</v>
      </c>
      <c r="E300" s="579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8">
        <v>4607091387285</v>
      </c>
      <c r="E301" s="579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8">
        <v>4607091389845</v>
      </c>
      <c r="E302" s="579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8">
        <v>4680115882881</v>
      </c>
      <c r="E303" s="579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8">
        <v>4607091383836</v>
      </c>
      <c r="E304" s="579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83"/>
      <c r="B305" s="576"/>
      <c r="C305" s="576"/>
      <c r="D305" s="576"/>
      <c r="E305" s="576"/>
      <c r="F305" s="576"/>
      <c r="G305" s="576"/>
      <c r="H305" s="576"/>
      <c r="I305" s="576"/>
      <c r="J305" s="576"/>
      <c r="K305" s="576"/>
      <c r="L305" s="576"/>
      <c r="M305" s="576"/>
      <c r="N305" s="576"/>
      <c r="O305" s="584"/>
      <c r="P305" s="570" t="s">
        <v>71</v>
      </c>
      <c r="Q305" s="571"/>
      <c r="R305" s="571"/>
      <c r="S305" s="571"/>
      <c r="T305" s="571"/>
      <c r="U305" s="571"/>
      <c r="V305" s="572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76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84"/>
      <c r="P306" s="570" t="s">
        <v>71</v>
      </c>
      <c r="Q306" s="571"/>
      <c r="R306" s="571"/>
      <c r="S306" s="571"/>
      <c r="T306" s="571"/>
      <c r="U306" s="571"/>
      <c r="V306" s="572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86" t="s">
        <v>73</v>
      </c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6"/>
      <c r="P307" s="576"/>
      <c r="Q307" s="576"/>
      <c r="R307" s="576"/>
      <c r="S307" s="576"/>
      <c r="T307" s="576"/>
      <c r="U307" s="576"/>
      <c r="V307" s="576"/>
      <c r="W307" s="576"/>
      <c r="X307" s="576"/>
      <c r="Y307" s="576"/>
      <c r="Z307" s="576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8">
        <v>4607091387766</v>
      </c>
      <c r="E308" s="579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8">
        <v>4607091387957</v>
      </c>
      <c r="E309" s="579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8">
        <v>4607091387964</v>
      </c>
      <c r="E310" s="579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8">
        <v>4680115884588</v>
      </c>
      <c r="E311" s="579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8">
        <v>4607091387513</v>
      </c>
      <c r="E312" s="579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8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83"/>
      <c r="B313" s="576"/>
      <c r="C313" s="576"/>
      <c r="D313" s="576"/>
      <c r="E313" s="576"/>
      <c r="F313" s="576"/>
      <c r="G313" s="576"/>
      <c r="H313" s="576"/>
      <c r="I313" s="576"/>
      <c r="J313" s="576"/>
      <c r="K313" s="576"/>
      <c r="L313" s="576"/>
      <c r="M313" s="576"/>
      <c r="N313" s="576"/>
      <c r="O313" s="584"/>
      <c r="P313" s="570" t="s">
        <v>71</v>
      </c>
      <c r="Q313" s="571"/>
      <c r="R313" s="571"/>
      <c r="S313" s="571"/>
      <c r="T313" s="571"/>
      <c r="U313" s="571"/>
      <c r="V313" s="572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76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84"/>
      <c r="P314" s="570" t="s">
        <v>71</v>
      </c>
      <c r="Q314" s="571"/>
      <c r="R314" s="571"/>
      <c r="S314" s="571"/>
      <c r="T314" s="571"/>
      <c r="U314" s="571"/>
      <c r="V314" s="572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86" t="s">
        <v>169</v>
      </c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6"/>
      <c r="P315" s="576"/>
      <c r="Q315" s="576"/>
      <c r="R315" s="576"/>
      <c r="S315" s="576"/>
      <c r="T315" s="576"/>
      <c r="U315" s="576"/>
      <c r="V315" s="576"/>
      <c r="W315" s="576"/>
      <c r="X315" s="576"/>
      <c r="Y315" s="576"/>
      <c r="Z315" s="576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8">
        <v>4607091380880</v>
      </c>
      <c r="E316" s="579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86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201.6</v>
      </c>
      <c r="Y316" s="560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214.05600000000001</v>
      </c>
      <c r="BN316" s="64">
        <f>IFERROR(Y316*I316/H316,"0")</f>
        <v>214.05600000000001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8">
        <v>4607091384482</v>
      </c>
      <c r="E317" s="579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2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249.6</v>
      </c>
      <c r="Y317" s="560">
        <f>IFERROR(IF(X317="",0,CEILING((X317/$H317),1)*$H317),"")</f>
        <v>249.6</v>
      </c>
      <c r="Z317" s="36">
        <f>IFERROR(IF(Y317=0,"",ROUNDUP(Y317/H317,0)*0.01898),"")</f>
        <v>0.60736000000000001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266.20800000000003</v>
      </c>
      <c r="BN317" s="64">
        <f>IFERROR(Y317*I317/H317,"0")</f>
        <v>266.20800000000003</v>
      </c>
      <c r="BO317" s="64">
        <f>IFERROR(1/J317*(X317/H317),"0")</f>
        <v>0.5</v>
      </c>
      <c r="BP317" s="64">
        <f>IFERROR(1/J317*(Y317/H317),"0")</f>
        <v>0.5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8">
        <v>4607091380897</v>
      </c>
      <c r="E318" s="579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1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67.2</v>
      </c>
      <c r="Y318" s="560">
        <f>IFERROR(IF(X318="",0,CEILING((X318/$H318),1)*$H318),"")</f>
        <v>67.2</v>
      </c>
      <c r="Z318" s="36">
        <f>IFERROR(IF(Y318=0,"",ROUNDUP(Y318/H318,0)*0.01898),"")</f>
        <v>0.15184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71.352000000000004</v>
      </c>
      <c r="BN318" s="64">
        <f>IFERROR(Y318*I318/H318,"0")</f>
        <v>71.352000000000004</v>
      </c>
      <c r="BO318" s="64">
        <f>IFERROR(1/J318*(X318/H318),"0")</f>
        <v>0.125</v>
      </c>
      <c r="BP318" s="64">
        <f>IFERROR(1/J318*(Y318/H318),"0")</f>
        <v>0.125</v>
      </c>
    </row>
    <row r="319" spans="1:68" x14ac:dyDescent="0.2">
      <c r="A319" s="583"/>
      <c r="B319" s="576"/>
      <c r="C319" s="576"/>
      <c r="D319" s="576"/>
      <c r="E319" s="576"/>
      <c r="F319" s="576"/>
      <c r="G319" s="576"/>
      <c r="H319" s="576"/>
      <c r="I319" s="576"/>
      <c r="J319" s="576"/>
      <c r="K319" s="576"/>
      <c r="L319" s="576"/>
      <c r="M319" s="576"/>
      <c r="N319" s="576"/>
      <c r="O319" s="584"/>
      <c r="P319" s="570" t="s">
        <v>71</v>
      </c>
      <c r="Q319" s="571"/>
      <c r="R319" s="571"/>
      <c r="S319" s="571"/>
      <c r="T319" s="571"/>
      <c r="U319" s="571"/>
      <c r="V319" s="572"/>
      <c r="W319" s="37" t="s">
        <v>72</v>
      </c>
      <c r="X319" s="561">
        <f>IFERROR(X316/H316,"0")+IFERROR(X317/H317,"0")+IFERROR(X318/H318,"0")</f>
        <v>64</v>
      </c>
      <c r="Y319" s="561">
        <f>IFERROR(Y316/H316,"0")+IFERROR(Y317/H317,"0")+IFERROR(Y318/H318,"0")</f>
        <v>64</v>
      </c>
      <c r="Z319" s="561">
        <f>IFERROR(IF(Z316="",0,Z316),"0")+IFERROR(IF(Z317="",0,Z317),"0")+IFERROR(IF(Z318="",0,Z318),"0")</f>
        <v>1.21472</v>
      </c>
      <c r="AA319" s="562"/>
      <c r="AB319" s="562"/>
      <c r="AC319" s="562"/>
    </row>
    <row r="320" spans="1:68" x14ac:dyDescent="0.2">
      <c r="A320" s="576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84"/>
      <c r="P320" s="570" t="s">
        <v>71</v>
      </c>
      <c r="Q320" s="571"/>
      <c r="R320" s="571"/>
      <c r="S320" s="571"/>
      <c r="T320" s="571"/>
      <c r="U320" s="571"/>
      <c r="V320" s="572"/>
      <c r="W320" s="37" t="s">
        <v>69</v>
      </c>
      <c r="X320" s="561">
        <f>IFERROR(SUM(X316:X318),"0")</f>
        <v>518.4</v>
      </c>
      <c r="Y320" s="561">
        <f>IFERROR(SUM(Y316:Y318),"0")</f>
        <v>518.40000000000009</v>
      </c>
      <c r="Z320" s="37"/>
      <c r="AA320" s="562"/>
      <c r="AB320" s="562"/>
      <c r="AC320" s="562"/>
    </row>
    <row r="321" spans="1:68" ht="14.25" customHeight="1" x14ac:dyDescent="0.25">
      <c r="A321" s="586" t="s">
        <v>94</v>
      </c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6"/>
      <c r="P321" s="576"/>
      <c r="Q321" s="576"/>
      <c r="R321" s="576"/>
      <c r="S321" s="576"/>
      <c r="T321" s="576"/>
      <c r="U321" s="576"/>
      <c r="V321" s="576"/>
      <c r="W321" s="576"/>
      <c r="X321" s="576"/>
      <c r="Y321" s="576"/>
      <c r="Z321" s="576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8">
        <v>4607091388381</v>
      </c>
      <c r="E322" s="579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55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8">
        <v>4607091388374</v>
      </c>
      <c r="E323" s="579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54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8">
        <v>4607091383102</v>
      </c>
      <c r="E324" s="579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8">
        <v>4607091388404</v>
      </c>
      <c r="E325" s="579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83"/>
      <c r="B326" s="576"/>
      <c r="C326" s="576"/>
      <c r="D326" s="576"/>
      <c r="E326" s="576"/>
      <c r="F326" s="576"/>
      <c r="G326" s="576"/>
      <c r="H326" s="576"/>
      <c r="I326" s="576"/>
      <c r="J326" s="576"/>
      <c r="K326" s="576"/>
      <c r="L326" s="576"/>
      <c r="M326" s="576"/>
      <c r="N326" s="576"/>
      <c r="O326" s="584"/>
      <c r="P326" s="570" t="s">
        <v>71</v>
      </c>
      <c r="Q326" s="571"/>
      <c r="R326" s="571"/>
      <c r="S326" s="571"/>
      <c r="T326" s="571"/>
      <c r="U326" s="571"/>
      <c r="V326" s="572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76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84"/>
      <c r="P327" s="570" t="s">
        <v>71</v>
      </c>
      <c r="Q327" s="571"/>
      <c r="R327" s="571"/>
      <c r="S327" s="571"/>
      <c r="T327" s="571"/>
      <c r="U327" s="571"/>
      <c r="V327" s="572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86" t="s">
        <v>521</v>
      </c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6"/>
      <c r="P328" s="576"/>
      <c r="Q328" s="576"/>
      <c r="R328" s="576"/>
      <c r="S328" s="576"/>
      <c r="T328" s="576"/>
      <c r="U328" s="576"/>
      <c r="V328" s="576"/>
      <c r="W328" s="576"/>
      <c r="X328" s="576"/>
      <c r="Y328" s="576"/>
      <c r="Z328" s="576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8">
        <v>4680115881808</v>
      </c>
      <c r="E329" s="579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8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8">
        <v>4680115881822</v>
      </c>
      <c r="E330" s="57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8">
        <v>4680115880016</v>
      </c>
      <c r="E331" s="57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8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83"/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84"/>
      <c r="P332" s="570" t="s">
        <v>71</v>
      </c>
      <c r="Q332" s="571"/>
      <c r="R332" s="571"/>
      <c r="S332" s="571"/>
      <c r="T332" s="571"/>
      <c r="U332" s="571"/>
      <c r="V332" s="572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76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84"/>
      <c r="P333" s="570" t="s">
        <v>71</v>
      </c>
      <c r="Q333" s="571"/>
      <c r="R333" s="571"/>
      <c r="S333" s="571"/>
      <c r="T333" s="571"/>
      <c r="U333" s="571"/>
      <c r="V333" s="572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5" t="s">
        <v>530</v>
      </c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6"/>
      <c r="P334" s="576"/>
      <c r="Q334" s="576"/>
      <c r="R334" s="576"/>
      <c r="S334" s="576"/>
      <c r="T334" s="576"/>
      <c r="U334" s="576"/>
      <c r="V334" s="576"/>
      <c r="W334" s="576"/>
      <c r="X334" s="576"/>
      <c r="Y334" s="576"/>
      <c r="Z334" s="576"/>
      <c r="AA334" s="554"/>
      <c r="AB334" s="554"/>
      <c r="AC334" s="554"/>
    </row>
    <row r="335" spans="1:68" ht="14.25" customHeight="1" x14ac:dyDescent="0.25">
      <c r="A335" s="586" t="s">
        <v>73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8">
        <v>4607091387919</v>
      </c>
      <c r="E336" s="579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64.8</v>
      </c>
      <c r="Y336" s="560">
        <f>IFERROR(IF(X336="",0,CEILING((X336/$H336),1)*$H336),"")</f>
        <v>64.8</v>
      </c>
      <c r="Z336" s="36">
        <f>IFERROR(IF(Y336=0,"",ROUNDUP(Y336/H336,0)*0.01898),"")</f>
        <v>0.15184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68.951999999999998</v>
      </c>
      <c r="BN336" s="64">
        <f>IFERROR(Y336*I336/H336,"0")</f>
        <v>68.951999999999998</v>
      </c>
      <c r="BO336" s="64">
        <f>IFERROR(1/J336*(X336/H336),"0")</f>
        <v>0.125</v>
      </c>
      <c r="BP336" s="64">
        <f>IFERROR(1/J336*(Y336/H336),"0")</f>
        <v>0.125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8">
        <v>4680115883604</v>
      </c>
      <c r="E337" s="579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8">
        <v>4680115883567</v>
      </c>
      <c r="E338" s="579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7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83"/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84"/>
      <c r="P339" s="570" t="s">
        <v>71</v>
      </c>
      <c r="Q339" s="571"/>
      <c r="R339" s="571"/>
      <c r="S339" s="571"/>
      <c r="T339" s="571"/>
      <c r="U339" s="571"/>
      <c r="V339" s="572"/>
      <c r="W339" s="37" t="s">
        <v>72</v>
      </c>
      <c r="X339" s="561">
        <f>IFERROR(X336/H336,"0")+IFERROR(X337/H337,"0")+IFERROR(X338/H338,"0")</f>
        <v>8</v>
      </c>
      <c r="Y339" s="561">
        <f>IFERROR(Y336/H336,"0")+IFERROR(Y337/H337,"0")+IFERROR(Y338/H338,"0")</f>
        <v>8</v>
      </c>
      <c r="Z339" s="561">
        <f>IFERROR(IF(Z336="",0,Z336),"0")+IFERROR(IF(Z337="",0,Z337),"0")+IFERROR(IF(Z338="",0,Z338),"0")</f>
        <v>0.15184</v>
      </c>
      <c r="AA339" s="562"/>
      <c r="AB339" s="562"/>
      <c r="AC339" s="562"/>
    </row>
    <row r="340" spans="1:68" x14ac:dyDescent="0.2">
      <c r="A340" s="576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84"/>
      <c r="P340" s="570" t="s">
        <v>71</v>
      </c>
      <c r="Q340" s="571"/>
      <c r="R340" s="571"/>
      <c r="S340" s="571"/>
      <c r="T340" s="571"/>
      <c r="U340" s="571"/>
      <c r="V340" s="572"/>
      <c r="W340" s="37" t="s">
        <v>69</v>
      </c>
      <c r="X340" s="561">
        <f>IFERROR(SUM(X336:X338),"0")</f>
        <v>64.8</v>
      </c>
      <c r="Y340" s="561">
        <f>IFERROR(SUM(Y336:Y338),"0")</f>
        <v>64.8</v>
      </c>
      <c r="Z340" s="37"/>
      <c r="AA340" s="562"/>
      <c r="AB340" s="562"/>
      <c r="AC340" s="562"/>
    </row>
    <row r="341" spans="1:68" ht="27.75" customHeight="1" x14ac:dyDescent="0.2">
      <c r="A341" s="617" t="s">
        <v>540</v>
      </c>
      <c r="B341" s="618"/>
      <c r="C341" s="618"/>
      <c r="D341" s="618"/>
      <c r="E341" s="618"/>
      <c r="F341" s="618"/>
      <c r="G341" s="618"/>
      <c r="H341" s="618"/>
      <c r="I341" s="618"/>
      <c r="J341" s="618"/>
      <c r="K341" s="618"/>
      <c r="L341" s="618"/>
      <c r="M341" s="618"/>
      <c r="N341" s="618"/>
      <c r="O341" s="618"/>
      <c r="P341" s="618"/>
      <c r="Q341" s="618"/>
      <c r="R341" s="618"/>
      <c r="S341" s="618"/>
      <c r="T341" s="618"/>
      <c r="U341" s="618"/>
      <c r="V341" s="618"/>
      <c r="W341" s="618"/>
      <c r="X341" s="618"/>
      <c r="Y341" s="618"/>
      <c r="Z341" s="618"/>
      <c r="AA341" s="48"/>
      <c r="AB341" s="48"/>
      <c r="AC341" s="48"/>
    </row>
    <row r="342" spans="1:68" ht="16.5" customHeight="1" x14ac:dyDescent="0.25">
      <c r="A342" s="585" t="s">
        <v>541</v>
      </c>
      <c r="B342" s="576"/>
      <c r="C342" s="576"/>
      <c r="D342" s="576"/>
      <c r="E342" s="576"/>
      <c r="F342" s="576"/>
      <c r="G342" s="576"/>
      <c r="H342" s="576"/>
      <c r="I342" s="576"/>
      <c r="J342" s="576"/>
      <c r="K342" s="576"/>
      <c r="L342" s="576"/>
      <c r="M342" s="576"/>
      <c r="N342" s="576"/>
      <c r="O342" s="576"/>
      <c r="P342" s="576"/>
      <c r="Q342" s="576"/>
      <c r="R342" s="576"/>
      <c r="S342" s="576"/>
      <c r="T342" s="576"/>
      <c r="U342" s="576"/>
      <c r="V342" s="576"/>
      <c r="W342" s="576"/>
      <c r="X342" s="576"/>
      <c r="Y342" s="576"/>
      <c r="Z342" s="576"/>
      <c r="AA342" s="554"/>
      <c r="AB342" s="554"/>
      <c r="AC342" s="554"/>
    </row>
    <row r="343" spans="1:68" ht="14.25" customHeight="1" x14ac:dyDescent="0.25">
      <c r="A343" s="586" t="s">
        <v>102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8">
        <v>4680115884847</v>
      </c>
      <c r="E344" s="579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1200</v>
      </c>
      <c r="Y344" s="560">
        <f t="shared" ref="Y344:Y350" si="47">IFERROR(IF(X344="",0,CEILING((X344/$H344),1)*$H344),"")</f>
        <v>1200</v>
      </c>
      <c r="Z344" s="36">
        <f>IFERROR(IF(Y344=0,"",ROUNDUP(Y344/H344,0)*0.02175),"")</f>
        <v>1.7399999999999998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1238.4000000000001</v>
      </c>
      <c r="BN344" s="64">
        <f t="shared" ref="BN344:BN350" si="49">IFERROR(Y344*I344/H344,"0")</f>
        <v>1238.4000000000001</v>
      </c>
      <c r="BO344" s="64">
        <f t="shared" ref="BO344:BO350" si="50">IFERROR(1/J344*(X344/H344),"0")</f>
        <v>1.6666666666666665</v>
      </c>
      <c r="BP344" s="64">
        <f t="shared" ref="BP344:BP350" si="51">IFERROR(1/J344*(Y344/H344),"0")</f>
        <v>1.6666666666666665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8">
        <v>4680115884854</v>
      </c>
      <c r="E345" s="57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360</v>
      </c>
      <c r="Y345" s="560">
        <f t="shared" si="47"/>
        <v>360</v>
      </c>
      <c r="Z345" s="36">
        <f>IFERROR(IF(Y345=0,"",ROUNDUP(Y345/H345,0)*0.02175),"")</f>
        <v>0.52200000000000002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371.52000000000004</v>
      </c>
      <c r="BN345" s="64">
        <f t="shared" si="49"/>
        <v>371.52000000000004</v>
      </c>
      <c r="BO345" s="64">
        <f t="shared" si="50"/>
        <v>0.5</v>
      </c>
      <c r="BP345" s="64">
        <f t="shared" si="51"/>
        <v>0.5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8">
        <v>4607091383997</v>
      </c>
      <c r="E346" s="57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8">
        <v>4680115884830</v>
      </c>
      <c r="E347" s="57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810</v>
      </c>
      <c r="Y347" s="560">
        <f t="shared" si="47"/>
        <v>810</v>
      </c>
      <c r="Z347" s="36">
        <f>IFERROR(IF(Y347=0,"",ROUNDUP(Y347/H347,0)*0.02175),"")</f>
        <v>1.1744999999999999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835.92000000000007</v>
      </c>
      <c r="BN347" s="64">
        <f t="shared" si="49"/>
        <v>835.92000000000007</v>
      </c>
      <c r="BO347" s="64">
        <f t="shared" si="50"/>
        <v>1.125</v>
      </c>
      <c r="BP347" s="64">
        <f t="shared" si="51"/>
        <v>1.125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8">
        <v>4680115882638</v>
      </c>
      <c r="E348" s="579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8">
        <v>4680115884922</v>
      </c>
      <c r="E349" s="579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8">
        <v>4680115884861</v>
      </c>
      <c r="E350" s="57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83"/>
      <c r="B351" s="576"/>
      <c r="C351" s="576"/>
      <c r="D351" s="576"/>
      <c r="E351" s="576"/>
      <c r="F351" s="576"/>
      <c r="G351" s="576"/>
      <c r="H351" s="576"/>
      <c r="I351" s="576"/>
      <c r="J351" s="576"/>
      <c r="K351" s="576"/>
      <c r="L351" s="576"/>
      <c r="M351" s="576"/>
      <c r="N351" s="576"/>
      <c r="O351" s="584"/>
      <c r="P351" s="570" t="s">
        <v>71</v>
      </c>
      <c r="Q351" s="571"/>
      <c r="R351" s="571"/>
      <c r="S351" s="571"/>
      <c r="T351" s="571"/>
      <c r="U351" s="571"/>
      <c r="V351" s="572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158</v>
      </c>
      <c r="Y351" s="561">
        <f>IFERROR(Y344/H344,"0")+IFERROR(Y345/H345,"0")+IFERROR(Y346/H346,"0")+IFERROR(Y347/H347,"0")+IFERROR(Y348/H348,"0")+IFERROR(Y349/H349,"0")+IFERROR(Y350/H350,"0")</f>
        <v>158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3.4364999999999997</v>
      </c>
      <c r="AA351" s="562"/>
      <c r="AB351" s="562"/>
      <c r="AC351" s="562"/>
    </row>
    <row r="352" spans="1:68" x14ac:dyDescent="0.2">
      <c r="A352" s="576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84"/>
      <c r="P352" s="570" t="s">
        <v>71</v>
      </c>
      <c r="Q352" s="571"/>
      <c r="R352" s="571"/>
      <c r="S352" s="571"/>
      <c r="T352" s="571"/>
      <c r="U352" s="571"/>
      <c r="V352" s="572"/>
      <c r="W352" s="37" t="s">
        <v>69</v>
      </c>
      <c r="X352" s="561">
        <f>IFERROR(SUM(X344:X350),"0")</f>
        <v>2370</v>
      </c>
      <c r="Y352" s="561">
        <f>IFERROR(SUM(Y344:Y350),"0")</f>
        <v>2370</v>
      </c>
      <c r="Z352" s="37"/>
      <c r="AA352" s="562"/>
      <c r="AB352" s="562"/>
      <c r="AC352" s="562"/>
    </row>
    <row r="353" spans="1:68" ht="14.25" customHeight="1" x14ac:dyDescent="0.25">
      <c r="A353" s="586" t="s">
        <v>134</v>
      </c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6"/>
      <c r="P353" s="576"/>
      <c r="Q353" s="576"/>
      <c r="R353" s="576"/>
      <c r="S353" s="576"/>
      <c r="T353" s="576"/>
      <c r="U353" s="576"/>
      <c r="V353" s="576"/>
      <c r="W353" s="576"/>
      <c r="X353" s="576"/>
      <c r="Y353" s="576"/>
      <c r="Z353" s="576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8">
        <v>4607091383980</v>
      </c>
      <c r="E354" s="579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600</v>
      </c>
      <c r="Y354" s="560">
        <f>IFERROR(IF(X354="",0,CEILING((X354/$H354),1)*$H354),"")</f>
        <v>600</v>
      </c>
      <c r="Z354" s="36">
        <f>IFERROR(IF(Y354=0,"",ROUNDUP(Y354/H354,0)*0.02175),"")</f>
        <v>0.86999999999999988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619.20000000000005</v>
      </c>
      <c r="BN354" s="64">
        <f>IFERROR(Y354*I354/H354,"0")</f>
        <v>619.20000000000005</v>
      </c>
      <c r="BO354" s="64">
        <f>IFERROR(1/J354*(X354/H354),"0")</f>
        <v>0.83333333333333326</v>
      </c>
      <c r="BP354" s="64">
        <f>IFERROR(1/J354*(Y354/H354),"0")</f>
        <v>0.83333333333333326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8">
        <v>4607091384178</v>
      </c>
      <c r="E355" s="579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83"/>
      <c r="B356" s="576"/>
      <c r="C356" s="576"/>
      <c r="D356" s="576"/>
      <c r="E356" s="576"/>
      <c r="F356" s="576"/>
      <c r="G356" s="576"/>
      <c r="H356" s="576"/>
      <c r="I356" s="576"/>
      <c r="J356" s="576"/>
      <c r="K356" s="576"/>
      <c r="L356" s="576"/>
      <c r="M356" s="576"/>
      <c r="N356" s="576"/>
      <c r="O356" s="584"/>
      <c r="P356" s="570" t="s">
        <v>71</v>
      </c>
      <c r="Q356" s="571"/>
      <c r="R356" s="571"/>
      <c r="S356" s="571"/>
      <c r="T356" s="571"/>
      <c r="U356" s="571"/>
      <c r="V356" s="572"/>
      <c r="W356" s="37" t="s">
        <v>72</v>
      </c>
      <c r="X356" s="561">
        <f>IFERROR(X354/H354,"0")+IFERROR(X355/H355,"0")</f>
        <v>40</v>
      </c>
      <c r="Y356" s="561">
        <f>IFERROR(Y354/H354,"0")+IFERROR(Y355/H355,"0")</f>
        <v>40</v>
      </c>
      <c r="Z356" s="561">
        <f>IFERROR(IF(Z354="",0,Z354),"0")+IFERROR(IF(Z355="",0,Z355),"0")</f>
        <v>0.86999999999999988</v>
      </c>
      <c r="AA356" s="562"/>
      <c r="AB356" s="562"/>
      <c r="AC356" s="562"/>
    </row>
    <row r="357" spans="1:68" x14ac:dyDescent="0.2">
      <c r="A357" s="576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84"/>
      <c r="P357" s="570" t="s">
        <v>71</v>
      </c>
      <c r="Q357" s="571"/>
      <c r="R357" s="571"/>
      <c r="S357" s="571"/>
      <c r="T357" s="571"/>
      <c r="U357" s="571"/>
      <c r="V357" s="572"/>
      <c r="W357" s="37" t="s">
        <v>69</v>
      </c>
      <c r="X357" s="561">
        <f>IFERROR(SUM(X354:X355),"0")</f>
        <v>600</v>
      </c>
      <c r="Y357" s="561">
        <f>IFERROR(SUM(Y354:Y355),"0")</f>
        <v>600</v>
      </c>
      <c r="Z357" s="37"/>
      <c r="AA357" s="562"/>
      <c r="AB357" s="562"/>
      <c r="AC357" s="562"/>
    </row>
    <row r="358" spans="1:68" ht="14.25" customHeight="1" x14ac:dyDescent="0.25">
      <c r="A358" s="586" t="s">
        <v>73</v>
      </c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6"/>
      <c r="P358" s="576"/>
      <c r="Q358" s="576"/>
      <c r="R358" s="576"/>
      <c r="S358" s="576"/>
      <c r="T358" s="576"/>
      <c r="U358" s="576"/>
      <c r="V358" s="576"/>
      <c r="W358" s="576"/>
      <c r="X358" s="576"/>
      <c r="Y358" s="576"/>
      <c r="Z358" s="576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8">
        <v>4607091383928</v>
      </c>
      <c r="E359" s="579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6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8">
        <v>4607091384260</v>
      </c>
      <c r="E360" s="579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3"/>
      <c r="B361" s="576"/>
      <c r="C361" s="576"/>
      <c r="D361" s="576"/>
      <c r="E361" s="576"/>
      <c r="F361" s="576"/>
      <c r="G361" s="576"/>
      <c r="H361" s="576"/>
      <c r="I361" s="576"/>
      <c r="J361" s="576"/>
      <c r="K361" s="576"/>
      <c r="L361" s="576"/>
      <c r="M361" s="576"/>
      <c r="N361" s="576"/>
      <c r="O361" s="584"/>
      <c r="P361" s="570" t="s">
        <v>71</v>
      </c>
      <c r="Q361" s="571"/>
      <c r="R361" s="571"/>
      <c r="S361" s="571"/>
      <c r="T361" s="571"/>
      <c r="U361" s="571"/>
      <c r="V361" s="572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76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84"/>
      <c r="P362" s="570" t="s">
        <v>71</v>
      </c>
      <c r="Q362" s="571"/>
      <c r="R362" s="571"/>
      <c r="S362" s="571"/>
      <c r="T362" s="571"/>
      <c r="U362" s="571"/>
      <c r="V362" s="572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86" t="s">
        <v>169</v>
      </c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6"/>
      <c r="P363" s="576"/>
      <c r="Q363" s="576"/>
      <c r="R363" s="576"/>
      <c r="S363" s="576"/>
      <c r="T363" s="576"/>
      <c r="U363" s="576"/>
      <c r="V363" s="576"/>
      <c r="W363" s="576"/>
      <c r="X363" s="576"/>
      <c r="Y363" s="576"/>
      <c r="Z363" s="576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8">
        <v>4607091384673</v>
      </c>
      <c r="E364" s="579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63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144</v>
      </c>
      <c r="Y364" s="560">
        <f>IFERROR(IF(X364="",0,CEILING((X364/$H364),1)*$H364),"")</f>
        <v>144</v>
      </c>
      <c r="Z364" s="36">
        <f>IFERROR(IF(Y364=0,"",ROUNDUP(Y364/H364,0)*0.01898),"")</f>
        <v>0.30368000000000001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152.304</v>
      </c>
      <c r="BN364" s="64">
        <f>IFERROR(Y364*I364/H364,"0")</f>
        <v>152.304</v>
      </c>
      <c r="BO364" s="64">
        <f>IFERROR(1/J364*(X364/H364),"0")</f>
        <v>0.25</v>
      </c>
      <c r="BP364" s="64">
        <f>IFERROR(1/J364*(Y364/H364),"0")</f>
        <v>0.25</v>
      </c>
    </row>
    <row r="365" spans="1:68" x14ac:dyDescent="0.2">
      <c r="A365" s="583"/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84"/>
      <c r="P365" s="570" t="s">
        <v>71</v>
      </c>
      <c r="Q365" s="571"/>
      <c r="R365" s="571"/>
      <c r="S365" s="571"/>
      <c r="T365" s="571"/>
      <c r="U365" s="571"/>
      <c r="V365" s="572"/>
      <c r="W365" s="37" t="s">
        <v>72</v>
      </c>
      <c r="X365" s="561">
        <f>IFERROR(X364/H364,"0")</f>
        <v>16</v>
      </c>
      <c r="Y365" s="561">
        <f>IFERROR(Y364/H364,"0")</f>
        <v>16</v>
      </c>
      <c r="Z365" s="561">
        <f>IFERROR(IF(Z364="",0,Z364),"0")</f>
        <v>0.30368000000000001</v>
      </c>
      <c r="AA365" s="562"/>
      <c r="AB365" s="562"/>
      <c r="AC365" s="562"/>
    </row>
    <row r="366" spans="1:68" x14ac:dyDescent="0.2">
      <c r="A366" s="576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84"/>
      <c r="P366" s="570" t="s">
        <v>71</v>
      </c>
      <c r="Q366" s="571"/>
      <c r="R366" s="571"/>
      <c r="S366" s="571"/>
      <c r="T366" s="571"/>
      <c r="U366" s="571"/>
      <c r="V366" s="572"/>
      <c r="W366" s="37" t="s">
        <v>69</v>
      </c>
      <c r="X366" s="561">
        <f>IFERROR(SUM(X364:X364),"0")</f>
        <v>144</v>
      </c>
      <c r="Y366" s="561">
        <f>IFERROR(SUM(Y364:Y364),"0")</f>
        <v>144</v>
      </c>
      <c r="Z366" s="37"/>
      <c r="AA366" s="562"/>
      <c r="AB366" s="562"/>
      <c r="AC366" s="562"/>
    </row>
    <row r="367" spans="1:68" ht="16.5" customHeight="1" x14ac:dyDescent="0.25">
      <c r="A367" s="585" t="s">
        <v>575</v>
      </c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6"/>
      <c r="P367" s="576"/>
      <c r="Q367" s="576"/>
      <c r="R367" s="576"/>
      <c r="S367" s="576"/>
      <c r="T367" s="576"/>
      <c r="U367" s="576"/>
      <c r="V367" s="576"/>
      <c r="W367" s="576"/>
      <c r="X367" s="576"/>
      <c r="Y367" s="576"/>
      <c r="Z367" s="576"/>
      <c r="AA367" s="554"/>
      <c r="AB367" s="554"/>
      <c r="AC367" s="554"/>
    </row>
    <row r="368" spans="1:68" ht="14.25" customHeight="1" x14ac:dyDescent="0.25">
      <c r="A368" s="586" t="s">
        <v>102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8">
        <v>4680115881907</v>
      </c>
      <c r="E369" s="579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8">
        <v>4680115884892</v>
      </c>
      <c r="E370" s="57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6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691.2</v>
      </c>
      <c r="Y370" s="560">
        <f>IFERROR(IF(X370="",0,CEILING((X370/$H370),1)*$H370),"")</f>
        <v>691.2</v>
      </c>
      <c r="Z370" s="36">
        <f>IFERROR(IF(Y370=0,"",ROUNDUP(Y370/H370,0)*0.01898),"")</f>
        <v>1.21472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719.04</v>
      </c>
      <c r="BN370" s="64">
        <f>IFERROR(Y370*I370/H370,"0")</f>
        <v>719.04</v>
      </c>
      <c r="BO370" s="64">
        <f>IFERROR(1/J370*(X370/H370),"0")</f>
        <v>1</v>
      </c>
      <c r="BP370" s="64">
        <f>IFERROR(1/J370*(Y370/H370),"0")</f>
        <v>1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8">
        <v>4680115884885</v>
      </c>
      <c r="E371" s="57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8">
        <v>4680115884908</v>
      </c>
      <c r="E372" s="57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3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84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IFERROR(X369/H369,"0")+IFERROR(X370/H370,"0")+IFERROR(X371/H371,"0")+IFERROR(X372/H372,"0")</f>
        <v>64</v>
      </c>
      <c r="Y373" s="561">
        <f>IFERROR(Y369/H369,"0")+IFERROR(Y370/H370,"0")+IFERROR(Y371/H371,"0")+IFERROR(Y372/H372,"0")</f>
        <v>64</v>
      </c>
      <c r="Z373" s="561">
        <f>IFERROR(IF(Z369="",0,Z369),"0")+IFERROR(IF(Z370="",0,Z370),"0")+IFERROR(IF(Z371="",0,Z371),"0")+IFERROR(IF(Z372="",0,Z372),"0")</f>
        <v>1.21472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84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IFERROR(SUM(X369:X372),"0")</f>
        <v>691.2</v>
      </c>
      <c r="Y374" s="561">
        <f>IFERROR(SUM(Y369:Y372),"0")</f>
        <v>691.2</v>
      </c>
      <c r="Z374" s="37"/>
      <c r="AA374" s="562"/>
      <c r="AB374" s="562"/>
      <c r="AC374" s="562"/>
    </row>
    <row r="375" spans="1:68" ht="14.25" customHeight="1" x14ac:dyDescent="0.25">
      <c r="A375" s="586" t="s">
        <v>63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8">
        <v>4607091384802</v>
      </c>
      <c r="E376" s="57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3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84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84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86" t="s">
        <v>73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8">
        <v>4607091384246</v>
      </c>
      <c r="E380" s="57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3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360</v>
      </c>
      <c r="Y380" s="560">
        <f>IFERROR(IF(X380="",0,CEILING((X380/$H380),1)*$H380),"")</f>
        <v>360</v>
      </c>
      <c r="Z380" s="36">
        <f>IFERROR(IF(Y380=0,"",ROUNDUP(Y380/H380,0)*0.01898),"")</f>
        <v>0.75919999999999999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380.76</v>
      </c>
      <c r="BN380" s="64">
        <f>IFERROR(Y380*I380/H380,"0")</f>
        <v>380.76</v>
      </c>
      <c r="BO380" s="64">
        <f>IFERROR(1/J380*(X380/H380),"0")</f>
        <v>0.625</v>
      </c>
      <c r="BP380" s="64">
        <f>IFERROR(1/J380*(Y380/H380),"0")</f>
        <v>0.625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8">
        <v>4607091384253</v>
      </c>
      <c r="E381" s="57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86.4</v>
      </c>
      <c r="Y381" s="560">
        <f>IFERROR(IF(X381="",0,CEILING((X381/$H381),1)*$H381),"")</f>
        <v>86.399999999999991</v>
      </c>
      <c r="Z381" s="36">
        <f>IFERROR(IF(Y381=0,"",ROUNDUP(Y381/H381,0)*0.00651),"")</f>
        <v>0.23436000000000001</v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95.904000000000011</v>
      </c>
      <c r="BN381" s="64">
        <f>IFERROR(Y381*I381/H381,"0")</f>
        <v>95.904000000000011</v>
      </c>
      <c r="BO381" s="64">
        <f>IFERROR(1/J381*(X381/H381),"0")</f>
        <v>0.19780219780219785</v>
      </c>
      <c r="BP381" s="64">
        <f>IFERROR(1/J381*(Y381/H381),"0")</f>
        <v>0.19780219780219782</v>
      </c>
    </row>
    <row r="382" spans="1:68" x14ac:dyDescent="0.2">
      <c r="A382" s="583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84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76</v>
      </c>
      <c r="Y382" s="561">
        <f>IFERROR(Y380/H380,"0")+IFERROR(Y381/H381,"0")</f>
        <v>76</v>
      </c>
      <c r="Z382" s="561">
        <f>IFERROR(IF(Z380="",0,Z380),"0")+IFERROR(IF(Z381="",0,Z381),"0")</f>
        <v>0.99356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84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446.4</v>
      </c>
      <c r="Y383" s="561">
        <f>IFERROR(SUM(Y380:Y381),"0")</f>
        <v>446.4</v>
      </c>
      <c r="Z383" s="37"/>
      <c r="AA383" s="562"/>
      <c r="AB383" s="562"/>
      <c r="AC383" s="562"/>
    </row>
    <row r="384" spans="1:68" ht="14.25" customHeight="1" x14ac:dyDescent="0.25">
      <c r="A384" s="586" t="s">
        <v>169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8">
        <v>4607091389357</v>
      </c>
      <c r="E385" s="57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3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84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84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17" t="s">
        <v>597</v>
      </c>
      <c r="B388" s="618"/>
      <c r="C388" s="618"/>
      <c r="D388" s="618"/>
      <c r="E388" s="618"/>
      <c r="F388" s="618"/>
      <c r="G388" s="618"/>
      <c r="H388" s="618"/>
      <c r="I388" s="618"/>
      <c r="J388" s="618"/>
      <c r="K388" s="618"/>
      <c r="L388" s="618"/>
      <c r="M388" s="618"/>
      <c r="N388" s="618"/>
      <c r="O388" s="618"/>
      <c r="P388" s="618"/>
      <c r="Q388" s="618"/>
      <c r="R388" s="618"/>
      <c r="S388" s="618"/>
      <c r="T388" s="618"/>
      <c r="U388" s="618"/>
      <c r="V388" s="618"/>
      <c r="W388" s="618"/>
      <c r="X388" s="618"/>
      <c r="Y388" s="618"/>
      <c r="Z388" s="618"/>
      <c r="AA388" s="48"/>
      <c r="AB388" s="48"/>
      <c r="AC388" s="48"/>
    </row>
    <row r="389" spans="1:68" ht="16.5" customHeight="1" x14ac:dyDescent="0.25">
      <c r="A389" s="585" t="s">
        <v>598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customHeight="1" x14ac:dyDescent="0.25">
      <c r="A390" s="586" t="s">
        <v>63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8">
        <v>4680115886100</v>
      </c>
      <c r="E391" s="57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8">
        <v>4680115886117</v>
      </c>
      <c r="E392" s="57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8">
        <v>4680115886117</v>
      </c>
      <c r="E393" s="57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8">
        <v>4680115886124</v>
      </c>
      <c r="E394" s="57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8">
        <v>4680115883147</v>
      </c>
      <c r="E395" s="57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8">
        <v>4607091384338</v>
      </c>
      <c r="E396" s="57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8">
        <v>4607091389524</v>
      </c>
      <c r="E397" s="57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8">
        <v>4680115883161</v>
      </c>
      <c r="E398" s="57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8">
        <v>4607091389531</v>
      </c>
      <c r="E399" s="57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8">
        <v>4607091384345</v>
      </c>
      <c r="E400" s="57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3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84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84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86" t="s">
        <v>73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8">
        <v>4607091384352</v>
      </c>
      <c r="E404" s="57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8">
        <v>4607091389654</v>
      </c>
      <c r="E405" s="57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3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84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84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5" t="s">
        <v>630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customHeight="1" x14ac:dyDescent="0.25">
      <c r="A409" s="586" t="s">
        <v>134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8">
        <v>4680115885240</v>
      </c>
      <c r="E410" s="57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6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3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84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84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86" t="s">
        <v>63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8">
        <v>4680115886094</v>
      </c>
      <c r="E414" s="57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1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8">
        <v>4607091389425</v>
      </c>
      <c r="E415" s="57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8">
        <v>4680115880771</v>
      </c>
      <c r="E416" s="57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8">
        <v>4607091389500</v>
      </c>
      <c r="E417" s="57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6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3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84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84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5" t="s">
        <v>645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customHeight="1" x14ac:dyDescent="0.25">
      <c r="A421" s="586" t="s">
        <v>63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8">
        <v>4680115885110</v>
      </c>
      <c r="E422" s="57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8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3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84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84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5" t="s">
        <v>649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customHeight="1" x14ac:dyDescent="0.25">
      <c r="A426" s="586" t="s">
        <v>63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8">
        <v>4680115885103</v>
      </c>
      <c r="E427" s="57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3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84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84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17" t="s">
        <v>653</v>
      </c>
      <c r="B430" s="618"/>
      <c r="C430" s="618"/>
      <c r="D430" s="618"/>
      <c r="E430" s="618"/>
      <c r="F430" s="618"/>
      <c r="G430" s="618"/>
      <c r="H430" s="618"/>
      <c r="I430" s="618"/>
      <c r="J430" s="618"/>
      <c r="K430" s="618"/>
      <c r="L430" s="618"/>
      <c r="M430" s="618"/>
      <c r="N430" s="618"/>
      <c r="O430" s="618"/>
      <c r="P430" s="618"/>
      <c r="Q430" s="618"/>
      <c r="R430" s="618"/>
      <c r="S430" s="618"/>
      <c r="T430" s="618"/>
      <c r="U430" s="618"/>
      <c r="V430" s="618"/>
      <c r="W430" s="618"/>
      <c r="X430" s="618"/>
      <c r="Y430" s="618"/>
      <c r="Z430" s="618"/>
      <c r="AA430" s="48"/>
      <c r="AB430" s="48"/>
      <c r="AC430" s="48"/>
    </row>
    <row r="431" spans="1:68" ht="16.5" customHeight="1" x14ac:dyDescent="0.25">
      <c r="A431" s="585" t="s">
        <v>653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customHeight="1" x14ac:dyDescent="0.25">
      <c r="A432" s="586" t="s">
        <v>102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8">
        <v>4607091389067</v>
      </c>
      <c r="E433" s="57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8">
        <v>4680115885271</v>
      </c>
      <c r="E434" s="57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8">
        <v>4680115885226</v>
      </c>
      <c r="E435" s="57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549.12</v>
      </c>
      <c r="Y435" s="560">
        <f t="shared" si="58"/>
        <v>549.12</v>
      </c>
      <c r="Z435" s="36">
        <f t="shared" si="59"/>
        <v>1.2438400000000001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586.55999999999995</v>
      </c>
      <c r="BN435" s="64">
        <f t="shared" si="61"/>
        <v>586.55999999999995</v>
      </c>
      <c r="BO435" s="64">
        <f t="shared" si="62"/>
        <v>1</v>
      </c>
      <c r="BP435" s="64">
        <f t="shared" si="63"/>
        <v>1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8">
        <v>4607091383522</v>
      </c>
      <c r="E436" s="57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8">
        <v>4680115884502</v>
      </c>
      <c r="E437" s="57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8">
        <v>4607091389104</v>
      </c>
      <c r="E438" s="57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887.04</v>
      </c>
      <c r="Y438" s="560">
        <f t="shared" si="58"/>
        <v>887.04000000000008</v>
      </c>
      <c r="Z438" s="36">
        <f t="shared" si="59"/>
        <v>2.00928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947.51999999999975</v>
      </c>
      <c r="BN438" s="64">
        <f t="shared" si="61"/>
        <v>947.52</v>
      </c>
      <c r="BO438" s="64">
        <f t="shared" si="62"/>
        <v>1.6153846153846152</v>
      </c>
      <c r="BP438" s="64">
        <f t="shared" si="63"/>
        <v>1.6153846153846154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8">
        <v>4680115884519</v>
      </c>
      <c r="E439" s="57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8">
        <v>4680115886391</v>
      </c>
      <c r="E440" s="57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8">
        <v>4680115880603</v>
      </c>
      <c r="E441" s="57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8">
        <v>4607091389999</v>
      </c>
      <c r="E442" s="57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1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8">
        <v>4680115882782</v>
      </c>
      <c r="E443" s="57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8">
        <v>4680115885479</v>
      </c>
      <c r="E444" s="57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56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8">
        <v>4607091389982</v>
      </c>
      <c r="E445" s="57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8">
        <v>4607091389982</v>
      </c>
      <c r="E446" s="57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3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84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272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272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3.25312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84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1436.1599999999999</v>
      </c>
      <c r="Y448" s="561">
        <f>IFERROR(SUM(Y433:Y446),"0")</f>
        <v>1436.16</v>
      </c>
      <c r="Z448" s="37"/>
      <c r="AA448" s="562"/>
      <c r="AB448" s="562"/>
      <c r="AC448" s="562"/>
    </row>
    <row r="449" spans="1:68" ht="14.25" customHeight="1" x14ac:dyDescent="0.25">
      <c r="A449" s="586" t="s">
        <v>134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8">
        <v>4607091388930</v>
      </c>
      <c r="E450" s="57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8">
        <v>4680115886407</v>
      </c>
      <c r="E451" s="57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8">
        <v>4680115880054</v>
      </c>
      <c r="E452" s="57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3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84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84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86" t="s">
        <v>63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8">
        <v>4680115883116</v>
      </c>
      <c r="E456" s="57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295.68</v>
      </c>
      <c r="Y456" s="560">
        <f t="shared" ref="Y456:Y462" si="64">IFERROR(IF(X456="",0,CEILING((X456/$H456),1)*$H456),"")</f>
        <v>295.68</v>
      </c>
      <c r="Z456" s="36">
        <f>IFERROR(IF(Y456=0,"",ROUNDUP(Y456/H456,0)*0.01196),"")</f>
        <v>0.66976000000000002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315.83999999999997</v>
      </c>
      <c r="BN456" s="64">
        <f t="shared" ref="BN456:BN462" si="66">IFERROR(Y456*I456/H456,"0")</f>
        <v>315.83999999999997</v>
      </c>
      <c r="BO456" s="64">
        <f t="shared" ref="BO456:BO462" si="67">IFERROR(1/J456*(X456/H456),"0")</f>
        <v>0.53846153846153855</v>
      </c>
      <c r="BP456" s="64">
        <f t="shared" ref="BP456:BP462" si="68">IFERROR(1/J456*(Y456/H456),"0")</f>
        <v>0.53846153846153855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8">
        <v>4680115883093</v>
      </c>
      <c r="E457" s="57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295.68</v>
      </c>
      <c r="Y457" s="560">
        <f t="shared" si="64"/>
        <v>295.68</v>
      </c>
      <c r="Z457" s="36">
        <f>IFERROR(IF(Y457=0,"",ROUNDUP(Y457/H457,0)*0.01196),"")</f>
        <v>0.66976000000000002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315.83999999999997</v>
      </c>
      <c r="BN457" s="64">
        <f t="shared" si="66"/>
        <v>315.83999999999997</v>
      </c>
      <c r="BO457" s="64">
        <f t="shared" si="67"/>
        <v>0.53846153846153855</v>
      </c>
      <c r="BP457" s="64">
        <f t="shared" si="68"/>
        <v>0.53846153846153855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8">
        <v>4680115883109</v>
      </c>
      <c r="E458" s="57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84.48</v>
      </c>
      <c r="Y458" s="560">
        <f t="shared" si="64"/>
        <v>84.48</v>
      </c>
      <c r="Z458" s="36">
        <f>IFERROR(IF(Y458=0,"",ROUNDUP(Y458/H458,0)*0.01196),"")</f>
        <v>0.19136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90.24</v>
      </c>
      <c r="BN458" s="64">
        <f t="shared" si="66"/>
        <v>90.24</v>
      </c>
      <c r="BO458" s="64">
        <f t="shared" si="67"/>
        <v>0.15384615384615385</v>
      </c>
      <c r="BP458" s="64">
        <f t="shared" si="68"/>
        <v>0.15384615384615385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8">
        <v>4680115882072</v>
      </c>
      <c r="E459" s="57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8">
        <v>4680115882072</v>
      </c>
      <c r="E460" s="57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8">
        <v>4680115882102</v>
      </c>
      <c r="E461" s="57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8">
        <v>4680115882096</v>
      </c>
      <c r="E462" s="57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3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84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128</v>
      </c>
      <c r="Y463" s="561">
        <f>IFERROR(Y456/H456,"0")+IFERROR(Y457/H457,"0")+IFERROR(Y458/H458,"0")+IFERROR(Y459/H459,"0")+IFERROR(Y460/H460,"0")+IFERROR(Y461/H461,"0")+IFERROR(Y462/H462,"0")</f>
        <v>128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1.53088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84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675.84</v>
      </c>
      <c r="Y464" s="561">
        <f>IFERROR(SUM(Y456:Y462),"0")</f>
        <v>675.84</v>
      </c>
      <c r="Z464" s="37"/>
      <c r="AA464" s="562"/>
      <c r="AB464" s="562"/>
      <c r="AC464" s="562"/>
    </row>
    <row r="465" spans="1:68" ht="14.25" customHeight="1" x14ac:dyDescent="0.25">
      <c r="A465" s="586" t="s">
        <v>73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8">
        <v>4607091383409</v>
      </c>
      <c r="E466" s="57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8">
        <v>4607091383416</v>
      </c>
      <c r="E467" s="57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8">
        <v>4680115883536</v>
      </c>
      <c r="E468" s="57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3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84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84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17" t="s">
        <v>722</v>
      </c>
      <c r="B471" s="618"/>
      <c r="C471" s="618"/>
      <c r="D471" s="618"/>
      <c r="E471" s="618"/>
      <c r="F471" s="618"/>
      <c r="G471" s="618"/>
      <c r="H471" s="618"/>
      <c r="I471" s="618"/>
      <c r="J471" s="618"/>
      <c r="K471" s="618"/>
      <c r="L471" s="618"/>
      <c r="M471" s="618"/>
      <c r="N471" s="618"/>
      <c r="O471" s="618"/>
      <c r="P471" s="618"/>
      <c r="Q471" s="618"/>
      <c r="R471" s="618"/>
      <c r="S471" s="618"/>
      <c r="T471" s="618"/>
      <c r="U471" s="618"/>
      <c r="V471" s="618"/>
      <c r="W471" s="618"/>
      <c r="X471" s="618"/>
      <c r="Y471" s="618"/>
      <c r="Z471" s="618"/>
      <c r="AA471" s="48"/>
      <c r="AB471" s="48"/>
      <c r="AC471" s="48"/>
    </row>
    <row r="472" spans="1:68" ht="16.5" customHeight="1" x14ac:dyDescent="0.25">
      <c r="A472" s="585" t="s">
        <v>722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customHeight="1" x14ac:dyDescent="0.25">
      <c r="A473" s="586" t="s">
        <v>102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8">
        <v>4640242181011</v>
      </c>
      <c r="E474" s="57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30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8">
        <v>4640242180441</v>
      </c>
      <c r="E475" s="57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05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8">
        <v>4640242180564</v>
      </c>
      <c r="E476" s="57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8">
        <v>4640242181189</v>
      </c>
      <c r="E477" s="57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7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3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84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84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86" t="s">
        <v>134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8">
        <v>4640242180519</v>
      </c>
      <c r="E481" s="57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6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8">
        <v>4640242180526</v>
      </c>
      <c r="E482" s="57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39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8">
        <v>4640242181363</v>
      </c>
      <c r="E483" s="57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59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3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84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84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86" t="s">
        <v>63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8">
        <v>4640242180816</v>
      </c>
      <c r="E487" s="57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11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8">
        <v>4640242180595</v>
      </c>
      <c r="E488" s="57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669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50.4</v>
      </c>
      <c r="Y488" s="560">
        <f>IFERROR(IF(X488="",0,CEILING((X488/$H488),1)*$H488),"")</f>
        <v>50.400000000000006</v>
      </c>
      <c r="Z488" s="36">
        <f>IFERROR(IF(Y488=0,"",ROUNDUP(Y488/H488,0)*0.00902),"")</f>
        <v>0.10824</v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53.639999999999993</v>
      </c>
      <c r="BN488" s="64">
        <f>IFERROR(Y488*I488/H488,"0")</f>
        <v>53.64</v>
      </c>
      <c r="BO488" s="64">
        <f>IFERROR(1/J488*(X488/H488),"0")</f>
        <v>9.0909090909090912E-2</v>
      </c>
      <c r="BP488" s="64">
        <f>IFERROR(1/J488*(Y488/H488),"0")</f>
        <v>9.0909090909090912E-2</v>
      </c>
    </row>
    <row r="489" spans="1:68" x14ac:dyDescent="0.2">
      <c r="A489" s="583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84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12</v>
      </c>
      <c r="Y489" s="561">
        <f>IFERROR(Y487/H487,"0")+IFERROR(Y488/H488,"0")</f>
        <v>12</v>
      </c>
      <c r="Z489" s="561">
        <f>IFERROR(IF(Z487="",0,Z487),"0")+IFERROR(IF(Z488="",0,Z488),"0")</f>
        <v>0.10824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84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50.4</v>
      </c>
      <c r="Y490" s="561">
        <f>IFERROR(SUM(Y487:Y488),"0")</f>
        <v>50.400000000000006</v>
      </c>
      <c r="Z490" s="37"/>
      <c r="AA490" s="562"/>
      <c r="AB490" s="562"/>
      <c r="AC490" s="562"/>
    </row>
    <row r="491" spans="1:68" ht="14.25" customHeight="1" x14ac:dyDescent="0.25">
      <c r="A491" s="586" t="s">
        <v>73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8">
        <v>4640242180533</v>
      </c>
      <c r="E492" s="57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834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8">
        <v>4640242181233</v>
      </c>
      <c r="E493" s="57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838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3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84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84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86" t="s">
        <v>169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8">
        <v>4640242180120</v>
      </c>
      <c r="E497" s="57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98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8">
        <v>4640242180137</v>
      </c>
      <c r="E498" s="57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37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3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84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84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5" t="s">
        <v>773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customHeight="1" x14ac:dyDescent="0.25">
      <c r="A502" s="586" t="s">
        <v>134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8">
        <v>4640242180090</v>
      </c>
      <c r="E503" s="57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27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3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84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84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77"/>
      <c r="P506" s="655" t="s">
        <v>778</v>
      </c>
      <c r="Q506" s="656"/>
      <c r="R506" s="656"/>
      <c r="S506" s="656"/>
      <c r="T506" s="656"/>
      <c r="U506" s="656"/>
      <c r="V506" s="620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16282.599999999999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16282.599999999999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77"/>
      <c r="P507" s="655" t="s">
        <v>779</v>
      </c>
      <c r="Q507" s="656"/>
      <c r="R507" s="656"/>
      <c r="S507" s="656"/>
      <c r="T507" s="656"/>
      <c r="U507" s="656"/>
      <c r="V507" s="620"/>
      <c r="W507" s="37" t="s">
        <v>69</v>
      </c>
      <c r="X507" s="561">
        <f>IFERROR(SUM(BM22:BM503),"0")</f>
        <v>17115.940000000006</v>
      </c>
      <c r="Y507" s="561">
        <f>IFERROR(SUM(BN22:BN503),"0")</f>
        <v>17115.940000000006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77"/>
      <c r="P508" s="655" t="s">
        <v>780</v>
      </c>
      <c r="Q508" s="656"/>
      <c r="R508" s="656"/>
      <c r="S508" s="656"/>
      <c r="T508" s="656"/>
      <c r="U508" s="656"/>
      <c r="V508" s="620"/>
      <c r="W508" s="37" t="s">
        <v>781</v>
      </c>
      <c r="X508" s="38">
        <f>ROUNDUP(SUM(BO22:BO503),0)</f>
        <v>27</v>
      </c>
      <c r="Y508" s="38">
        <f>ROUNDUP(SUM(BP22:BP503),0)</f>
        <v>27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77"/>
      <c r="P509" s="655" t="s">
        <v>782</v>
      </c>
      <c r="Q509" s="656"/>
      <c r="R509" s="656"/>
      <c r="S509" s="656"/>
      <c r="T509" s="656"/>
      <c r="U509" s="656"/>
      <c r="V509" s="620"/>
      <c r="W509" s="37" t="s">
        <v>69</v>
      </c>
      <c r="X509" s="561">
        <f>GrossWeightTotal+PalletQtyTotal*25</f>
        <v>17790.940000000006</v>
      </c>
      <c r="Y509" s="561">
        <f>GrossWeightTotalR+PalletQtyTotalR*25</f>
        <v>17790.940000000006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77"/>
      <c r="P510" s="655" t="s">
        <v>783</v>
      </c>
      <c r="Q510" s="656"/>
      <c r="R510" s="656"/>
      <c r="S510" s="656"/>
      <c r="T510" s="656"/>
      <c r="U510" s="656"/>
      <c r="V510" s="620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2496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2496</v>
      </c>
      <c r="Z510" s="37"/>
      <c r="AA510" s="562"/>
      <c r="AB510" s="562"/>
      <c r="AC510" s="562"/>
    </row>
    <row r="511" spans="1:68" ht="14.25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77"/>
      <c r="P511" s="655" t="s">
        <v>784</v>
      </c>
      <c r="Q511" s="656"/>
      <c r="R511" s="656"/>
      <c r="S511" s="656"/>
      <c r="T511" s="656"/>
      <c r="U511" s="656"/>
      <c r="V511" s="620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31.864919999999994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68" t="s">
        <v>100</v>
      </c>
      <c r="D513" s="650"/>
      <c r="E513" s="650"/>
      <c r="F513" s="650"/>
      <c r="G513" s="650"/>
      <c r="H513" s="628"/>
      <c r="I513" s="568" t="s">
        <v>255</v>
      </c>
      <c r="J513" s="650"/>
      <c r="K513" s="650"/>
      <c r="L513" s="650"/>
      <c r="M513" s="650"/>
      <c r="N513" s="650"/>
      <c r="O513" s="650"/>
      <c r="P513" s="650"/>
      <c r="Q513" s="650"/>
      <c r="R513" s="650"/>
      <c r="S513" s="628"/>
      <c r="T513" s="568" t="s">
        <v>540</v>
      </c>
      <c r="U513" s="628"/>
      <c r="V513" s="568" t="s">
        <v>597</v>
      </c>
      <c r="W513" s="650"/>
      <c r="X513" s="650"/>
      <c r="Y513" s="628"/>
      <c r="Z513" s="556" t="s">
        <v>653</v>
      </c>
      <c r="AA513" s="568" t="s">
        <v>722</v>
      </c>
      <c r="AB513" s="628"/>
      <c r="AC513" s="52"/>
      <c r="AF513" s="557"/>
    </row>
    <row r="514" spans="1:32" ht="14.25" customHeight="1" thickTop="1" x14ac:dyDescent="0.2">
      <c r="A514" s="744" t="s">
        <v>787</v>
      </c>
      <c r="B514" s="568" t="s">
        <v>62</v>
      </c>
      <c r="C514" s="568" t="s">
        <v>101</v>
      </c>
      <c r="D514" s="568" t="s">
        <v>116</v>
      </c>
      <c r="E514" s="568" t="s">
        <v>176</v>
      </c>
      <c r="F514" s="568" t="s">
        <v>198</v>
      </c>
      <c r="G514" s="568" t="s">
        <v>231</v>
      </c>
      <c r="H514" s="568" t="s">
        <v>100</v>
      </c>
      <c r="I514" s="568" t="s">
        <v>256</v>
      </c>
      <c r="J514" s="568" t="s">
        <v>296</v>
      </c>
      <c r="K514" s="568" t="s">
        <v>357</v>
      </c>
      <c r="L514" s="568" t="s">
        <v>397</v>
      </c>
      <c r="M514" s="568" t="s">
        <v>413</v>
      </c>
      <c r="N514" s="557"/>
      <c r="O514" s="568" t="s">
        <v>426</v>
      </c>
      <c r="P514" s="568" t="s">
        <v>436</v>
      </c>
      <c r="Q514" s="568" t="s">
        <v>443</v>
      </c>
      <c r="R514" s="568" t="s">
        <v>448</v>
      </c>
      <c r="S514" s="568" t="s">
        <v>530</v>
      </c>
      <c r="T514" s="568" t="s">
        <v>541</v>
      </c>
      <c r="U514" s="568" t="s">
        <v>575</v>
      </c>
      <c r="V514" s="568" t="s">
        <v>598</v>
      </c>
      <c r="W514" s="568" t="s">
        <v>630</v>
      </c>
      <c r="X514" s="568" t="s">
        <v>645</v>
      </c>
      <c r="Y514" s="568" t="s">
        <v>649</v>
      </c>
      <c r="Z514" s="568" t="s">
        <v>653</v>
      </c>
      <c r="AA514" s="568" t="s">
        <v>722</v>
      </c>
      <c r="AB514" s="568" t="s">
        <v>773</v>
      </c>
      <c r="AC514" s="52"/>
      <c r="AF514" s="557"/>
    </row>
    <row r="515" spans="1:32" ht="13.5" customHeight="1" thickBot="1" x14ac:dyDescent="0.25">
      <c r="A515" s="745"/>
      <c r="B515" s="569"/>
      <c r="C515" s="569"/>
      <c r="D515" s="569"/>
      <c r="E515" s="569"/>
      <c r="F515" s="569"/>
      <c r="G515" s="569"/>
      <c r="H515" s="569"/>
      <c r="I515" s="569"/>
      <c r="J515" s="569"/>
      <c r="K515" s="569"/>
      <c r="L515" s="569"/>
      <c r="M515" s="569"/>
      <c r="N515" s="557"/>
      <c r="O515" s="569"/>
      <c r="P515" s="569"/>
      <c r="Q515" s="569"/>
      <c r="R515" s="569"/>
      <c r="S515" s="569"/>
      <c r="T515" s="569"/>
      <c r="U515" s="569"/>
      <c r="V515" s="569"/>
      <c r="W515" s="569"/>
      <c r="X515" s="569"/>
      <c r="Y515" s="569"/>
      <c r="Z515" s="569"/>
      <c r="AA515" s="569"/>
      <c r="AB515" s="569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1123.2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2214.4000000000005</v>
      </c>
      <c r="E516" s="46">
        <f>IFERROR(Y89*1,"0")+IFERROR(Y90*1,"0")+IFERROR(Y91*1,"0")+IFERROR(Y95*1,"0")+IFERROR(Y96*1,"0")+IFERROR(Y97*1,"0")+IFERROR(Y98*1,"0")+IFERROR(Y99*1,"0")</f>
        <v>869.4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1008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1730.3999999999999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720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518.40000000000009</v>
      </c>
      <c r="S516" s="46">
        <f>IFERROR(Y336*1,"0")+IFERROR(Y337*1,"0")+IFERROR(Y338*1,"0")</f>
        <v>64.8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3114</v>
      </c>
      <c r="U516" s="46">
        <f>IFERROR(Y369*1,"0")+IFERROR(Y370*1,"0")+IFERROR(Y371*1,"0")+IFERROR(Y372*1,"0")+IFERROR(Y376*1,"0")+IFERROR(Y380*1,"0")+IFERROR(Y381*1,"0")+IFERROR(Y385*1,"0")</f>
        <v>1137.6000000000001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2112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50.400000000000006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