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642692E-9976-4D89-931B-CCD02F20C8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Y295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Z275" i="1" s="1"/>
  <c r="Y273" i="1"/>
  <c r="P273" i="1"/>
  <c r="BO272" i="1"/>
  <c r="BM272" i="1"/>
  <c r="Z272" i="1"/>
  <c r="Y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6" i="1"/>
  <c r="Y265" i="1"/>
  <c r="X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Z265" i="1" s="1"/>
  <c r="Y262" i="1"/>
  <c r="Y266" i="1" s="1"/>
  <c r="Y258" i="1"/>
  <c r="X258" i="1"/>
  <c r="Z257" i="1"/>
  <c r="X257" i="1"/>
  <c r="BO256" i="1"/>
  <c r="BM256" i="1"/>
  <c r="Z256" i="1"/>
  <c r="Y256" i="1"/>
  <c r="P256" i="1"/>
  <c r="X254" i="1"/>
  <c r="Z253" i="1"/>
  <c r="X253" i="1"/>
  <c r="BO252" i="1"/>
  <c r="BM252" i="1"/>
  <c r="Z252" i="1"/>
  <c r="Y252" i="1"/>
  <c r="P252" i="1"/>
  <c r="Y248" i="1"/>
  <c r="X248" i="1"/>
  <c r="Z247" i="1"/>
  <c r="X247" i="1"/>
  <c r="BO246" i="1"/>
  <c r="BM246" i="1"/>
  <c r="Z246" i="1"/>
  <c r="Y246" i="1"/>
  <c r="P246" i="1"/>
  <c r="X242" i="1"/>
  <c r="Z241" i="1"/>
  <c r="X241" i="1"/>
  <c r="BO240" i="1"/>
  <c r="BM240" i="1"/>
  <c r="Z240" i="1"/>
  <c r="Y240" i="1"/>
  <c r="P240" i="1"/>
  <c r="Y236" i="1"/>
  <c r="X236" i="1"/>
  <c r="Z235" i="1"/>
  <c r="X235" i="1"/>
  <c r="BO234" i="1"/>
  <c r="BM234" i="1"/>
  <c r="Z234" i="1"/>
  <c r="Y234" i="1"/>
  <c r="P234" i="1"/>
  <c r="BP233" i="1"/>
  <c r="BO233" i="1"/>
  <c r="BN233" i="1"/>
  <c r="BM233" i="1"/>
  <c r="Z233" i="1"/>
  <c r="Y233" i="1"/>
  <c r="Y235" i="1" s="1"/>
  <c r="P233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29" i="1" s="1"/>
  <c r="Y226" i="1"/>
  <c r="Y230" i="1" s="1"/>
  <c r="P226" i="1"/>
  <c r="X224" i="1"/>
  <c r="Y223" i="1"/>
  <c r="X223" i="1"/>
  <c r="BP222" i="1"/>
  <c r="BO222" i="1"/>
  <c r="BN222" i="1"/>
  <c r="BM222" i="1"/>
  <c r="Z222" i="1"/>
  <c r="Z223" i="1" s="1"/>
  <c r="Y222" i="1"/>
  <c r="Y224" i="1" s="1"/>
  <c r="P222" i="1"/>
  <c r="X219" i="1"/>
  <c r="Y218" i="1"/>
  <c r="X218" i="1"/>
  <c r="BP217" i="1"/>
  <c r="BO217" i="1"/>
  <c r="BN217" i="1"/>
  <c r="BM217" i="1"/>
  <c r="Z217" i="1"/>
  <c r="Z218" i="1" s="1"/>
  <c r="Y217" i="1"/>
  <c r="Y219" i="1" s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3" i="1" s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Y178" i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97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6" i="1" s="1"/>
  <c r="Y23" i="1"/>
  <c r="X23" i="1"/>
  <c r="X300" i="1" s="1"/>
  <c r="BP22" i="1"/>
  <c r="BO22" i="1"/>
  <c r="X298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9" i="1" l="1"/>
  <c r="Y31" i="1"/>
  <c r="Y296" i="1" s="1"/>
  <c r="Y38" i="1"/>
  <c r="Y45" i="1"/>
  <c r="Y300" i="1" s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Y297" i="1" s="1"/>
  <c r="BN34" i="1"/>
  <c r="BP34" i="1"/>
  <c r="BN36" i="1"/>
  <c r="BN41" i="1"/>
  <c r="BP41" i="1"/>
  <c r="Y298" i="1" s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Z301" i="1" s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Y299" i="1" l="1"/>
  <c r="B309" i="1" s="1"/>
  <c r="A309" i="1"/>
  <c r="C309" i="1" l="1"/>
</calcChain>
</file>

<file path=xl/sharedStrings.xml><?xml version="1.0" encoding="utf-8"?>
<sst xmlns="http://schemas.openxmlformats.org/spreadsheetml/2006/main" count="1374" uniqueCount="455">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</sst>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topLeftCell="A28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3" t="s">
        <v>0</v>
      </c>
      <c r="E1" s="315"/>
      <c r="F1" s="315"/>
      <c r="G1" s="12" t="s">
        <v>1</v>
      </c>
      <c r="H1" s="343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1"/>
      <c r="R2" s="301"/>
      <c r="S2" s="301"/>
      <c r="T2" s="301"/>
      <c r="U2" s="301"/>
      <c r="V2" s="301"/>
      <c r="W2" s="301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1"/>
      <c r="Q3" s="301"/>
      <c r="R3" s="301"/>
      <c r="S3" s="301"/>
      <c r="T3" s="301"/>
      <c r="U3" s="301"/>
      <c r="V3" s="301"/>
      <c r="W3" s="301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70" t="s">
        <v>8</v>
      </c>
      <c r="B5" s="326"/>
      <c r="C5" s="327"/>
      <c r="D5" s="347"/>
      <c r="E5" s="348"/>
      <c r="F5" s="466" t="s">
        <v>9</v>
      </c>
      <c r="G5" s="327"/>
      <c r="H5" s="347"/>
      <c r="I5" s="434"/>
      <c r="J5" s="434"/>
      <c r="K5" s="434"/>
      <c r="L5" s="434"/>
      <c r="M5" s="348"/>
      <c r="N5" s="61"/>
      <c r="P5" s="24" t="s">
        <v>10</v>
      </c>
      <c r="Q5" s="472">
        <v>45870</v>
      </c>
      <c r="R5" s="369"/>
      <c r="T5" s="398" t="s">
        <v>11</v>
      </c>
      <c r="U5" s="399"/>
      <c r="V5" s="400" t="s">
        <v>12</v>
      </c>
      <c r="W5" s="369"/>
      <c r="AB5" s="51"/>
      <c r="AC5" s="51"/>
      <c r="AD5" s="51"/>
      <c r="AE5" s="51"/>
    </row>
    <row r="6" spans="1:32" s="287" customFormat="1" ht="24" customHeight="1" x14ac:dyDescent="0.2">
      <c r="A6" s="370" t="s">
        <v>13</v>
      </c>
      <c r="B6" s="326"/>
      <c r="C6" s="327"/>
      <c r="D6" s="435" t="s">
        <v>14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2" t="s">
        <v>16</v>
      </c>
      <c r="U6" s="399"/>
      <c r="V6" s="421" t="s">
        <v>17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3"/>
      <c r="M7" s="334"/>
      <c r="N7" s="63"/>
      <c r="P7" s="24"/>
      <c r="Q7" s="42"/>
      <c r="R7" s="42"/>
      <c r="T7" s="301"/>
      <c r="U7" s="399"/>
      <c r="V7" s="422"/>
      <c r="W7" s="423"/>
      <c r="AB7" s="51"/>
      <c r="AC7" s="51"/>
      <c r="AD7" s="51"/>
      <c r="AE7" s="51"/>
    </row>
    <row r="8" spans="1:32" s="287" customFormat="1" ht="25.5" customHeight="1" x14ac:dyDescent="0.2">
      <c r="A8" s="487" t="s">
        <v>18</v>
      </c>
      <c r="B8" s="304"/>
      <c r="C8" s="305"/>
      <c r="D8" s="338" t="s">
        <v>19</v>
      </c>
      <c r="E8" s="339"/>
      <c r="F8" s="339"/>
      <c r="G8" s="339"/>
      <c r="H8" s="339"/>
      <c r="I8" s="339"/>
      <c r="J8" s="339"/>
      <c r="K8" s="339"/>
      <c r="L8" s="339"/>
      <c r="M8" s="340"/>
      <c r="N8" s="64"/>
      <c r="P8" s="24" t="s">
        <v>20</v>
      </c>
      <c r="Q8" s="375">
        <v>0.375</v>
      </c>
      <c r="R8" s="334"/>
      <c r="T8" s="301"/>
      <c r="U8" s="399"/>
      <c r="V8" s="422"/>
      <c r="W8" s="423"/>
      <c r="AB8" s="51"/>
      <c r="AC8" s="51"/>
      <c r="AD8" s="51"/>
      <c r="AE8" s="51"/>
    </row>
    <row r="9" spans="1:32" s="28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81"/>
      <c r="E9" s="30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8"/>
      <c r="P9" s="26" t="s">
        <v>21</v>
      </c>
      <c r="Q9" s="366"/>
      <c r="R9" s="367"/>
      <c r="T9" s="301"/>
      <c r="U9" s="399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81"/>
      <c r="E10" s="30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415" t="str">
        <f>IFERROR(VLOOKUP($D$10,Proxy,2,FALSE),"")</f>
        <v/>
      </c>
      <c r="I10" s="301"/>
      <c r="J10" s="301"/>
      <c r="K10" s="301"/>
      <c r="L10" s="301"/>
      <c r="M10" s="301"/>
      <c r="N10" s="286"/>
      <c r="P10" s="26" t="s">
        <v>22</v>
      </c>
      <c r="Q10" s="403"/>
      <c r="R10" s="404"/>
      <c r="U10" s="24" t="s">
        <v>23</v>
      </c>
      <c r="V10" s="323" t="s">
        <v>24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49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9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375"/>
      <c r="R12" s="334"/>
      <c r="S12" s="23"/>
      <c r="U12" s="24"/>
      <c r="V12" s="315"/>
      <c r="W12" s="301"/>
      <c r="AB12" s="51"/>
      <c r="AC12" s="51"/>
      <c r="AD12" s="51"/>
      <c r="AE12" s="51"/>
    </row>
    <row r="13" spans="1:32" s="287" customFormat="1" ht="23.25" customHeight="1" x14ac:dyDescent="0.2">
      <c r="A13" s="39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9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07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88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36</v>
      </c>
      <c r="B17" s="320" t="s">
        <v>37</v>
      </c>
      <c r="C17" s="379" t="s">
        <v>38</v>
      </c>
      <c r="D17" s="320" t="s">
        <v>39</v>
      </c>
      <c r="E17" s="355"/>
      <c r="F17" s="320" t="s">
        <v>40</v>
      </c>
      <c r="G17" s="320" t="s">
        <v>41</v>
      </c>
      <c r="H17" s="320" t="s">
        <v>42</v>
      </c>
      <c r="I17" s="320" t="s">
        <v>43</v>
      </c>
      <c r="J17" s="320" t="s">
        <v>44</v>
      </c>
      <c r="K17" s="320" t="s">
        <v>45</v>
      </c>
      <c r="L17" s="320" t="s">
        <v>46</v>
      </c>
      <c r="M17" s="320" t="s">
        <v>47</v>
      </c>
      <c r="N17" s="320" t="s">
        <v>48</v>
      </c>
      <c r="O17" s="320" t="s">
        <v>49</v>
      </c>
      <c r="P17" s="320" t="s">
        <v>50</v>
      </c>
      <c r="Q17" s="354"/>
      <c r="R17" s="354"/>
      <c r="S17" s="354"/>
      <c r="T17" s="355"/>
      <c r="U17" s="484" t="s">
        <v>51</v>
      </c>
      <c r="V17" s="327"/>
      <c r="W17" s="320" t="s">
        <v>52</v>
      </c>
      <c r="X17" s="320" t="s">
        <v>53</v>
      </c>
      <c r="Y17" s="485" t="s">
        <v>54</v>
      </c>
      <c r="Z17" s="432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61"/>
      <c r="AF17" s="462"/>
      <c r="AG17" s="69"/>
      <c r="BD17" s="68" t="s">
        <v>60</v>
      </c>
    </row>
    <row r="18" spans="1:68" ht="14.25" customHeight="1" x14ac:dyDescent="0.2">
      <c r="A18" s="321"/>
      <c r="B18" s="321"/>
      <c r="C18" s="321"/>
      <c r="D18" s="356"/>
      <c r="E18" s="358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56"/>
      <c r="Q18" s="357"/>
      <c r="R18" s="357"/>
      <c r="S18" s="357"/>
      <c r="T18" s="358"/>
      <c r="U18" s="70" t="s">
        <v>61</v>
      </c>
      <c r="V18" s="70" t="s">
        <v>62</v>
      </c>
      <c r="W18" s="321"/>
      <c r="X18" s="321"/>
      <c r="Y18" s="486"/>
      <c r="Z18" s="433"/>
      <c r="AA18" s="417"/>
      <c r="AB18" s="417"/>
      <c r="AC18" s="417"/>
      <c r="AD18" s="463"/>
      <c r="AE18" s="464"/>
      <c r="AF18" s="465"/>
      <c r="AG18" s="69"/>
      <c r="BD18" s="68"/>
    </row>
    <row r="19" spans="1:68" ht="27.75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customHeight="1" x14ac:dyDescent="0.25">
      <c r="A20" s="306" t="s">
        <v>63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285"/>
      <c r="AB20" s="285"/>
      <c r="AC20" s="285"/>
    </row>
    <row r="21" spans="1:68" ht="14.25" customHeight="1" x14ac:dyDescent="0.25">
      <c r="A21" s="309" t="s">
        <v>64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284"/>
      <c r="AB21" s="284"/>
      <c r="AC21" s="28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0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2"/>
      <c r="P23" s="303" t="s">
        <v>73</v>
      </c>
      <c r="Q23" s="304"/>
      <c r="R23" s="304"/>
      <c r="S23" s="304"/>
      <c r="T23" s="304"/>
      <c r="U23" s="304"/>
      <c r="V23" s="305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2"/>
      <c r="P24" s="303" t="s">
        <v>73</v>
      </c>
      <c r="Q24" s="304"/>
      <c r="R24" s="304"/>
      <c r="S24" s="304"/>
      <c r="T24" s="304"/>
      <c r="U24" s="304"/>
      <c r="V24" s="305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customHeight="1" x14ac:dyDescent="0.25">
      <c r="A26" s="306" t="s">
        <v>76</v>
      </c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285"/>
      <c r="AB26" s="285"/>
      <c r="AC26" s="285"/>
    </row>
    <row r="27" spans="1:68" ht="14.25" customHeight="1" x14ac:dyDescent="0.25">
      <c r="A27" s="309" t="s">
        <v>77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70</v>
      </c>
      <c r="X28" s="290">
        <v>364</v>
      </c>
      <c r="Y28" s="291">
        <f>IFERROR(IF(X28="","",X28),"")</f>
        <v>364</v>
      </c>
      <c r="Z28" s="36">
        <f>IFERROR(IF(X28="","",X28*0.00941),"")</f>
        <v>3.4252400000000001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699.53520000000003</v>
      </c>
      <c r="BN28" s="67">
        <f>IFERROR(Y28*I28,"0")</f>
        <v>699.53520000000003</v>
      </c>
      <c r="BO28" s="67">
        <f>IFERROR(X28/J28,"0")</f>
        <v>2.6</v>
      </c>
      <c r="BP28" s="67">
        <f>IFERROR(Y28/J28,"0")</f>
        <v>2.6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2"/>
      <c r="P30" s="303" t="s">
        <v>73</v>
      </c>
      <c r="Q30" s="304"/>
      <c r="R30" s="304"/>
      <c r="S30" s="304"/>
      <c r="T30" s="304"/>
      <c r="U30" s="304"/>
      <c r="V30" s="305"/>
      <c r="W30" s="37" t="s">
        <v>70</v>
      </c>
      <c r="X30" s="292">
        <f>IFERROR(SUM(X28:X29),"0")</f>
        <v>364</v>
      </c>
      <c r="Y30" s="292">
        <f>IFERROR(SUM(Y28:Y29),"0")</f>
        <v>364</v>
      </c>
      <c r="Z30" s="292">
        <f>IFERROR(IF(Z28="",0,Z28),"0")+IFERROR(IF(Z29="",0,Z29),"0")</f>
        <v>3.4252400000000001</v>
      </c>
      <c r="AA30" s="293"/>
      <c r="AB30" s="293"/>
      <c r="AC30" s="293"/>
    </row>
    <row r="31" spans="1:68" x14ac:dyDescent="0.2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2"/>
      <c r="P31" s="303" t="s">
        <v>73</v>
      </c>
      <c r="Q31" s="304"/>
      <c r="R31" s="304"/>
      <c r="S31" s="304"/>
      <c r="T31" s="304"/>
      <c r="U31" s="304"/>
      <c r="V31" s="305"/>
      <c r="W31" s="37" t="s">
        <v>74</v>
      </c>
      <c r="X31" s="292">
        <f>IFERROR(SUMPRODUCT(X28:X29*H28:H29),"0")</f>
        <v>546</v>
      </c>
      <c r="Y31" s="292">
        <f>IFERROR(SUMPRODUCT(Y28:Y29*H28:H29),"0")</f>
        <v>546</v>
      </c>
      <c r="Z31" s="37"/>
      <c r="AA31" s="293"/>
      <c r="AB31" s="293"/>
      <c r="AC31" s="293"/>
    </row>
    <row r="32" spans="1:68" ht="16.5" customHeight="1" x14ac:dyDescent="0.25">
      <c r="A32" s="306" t="s">
        <v>85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285"/>
      <c r="AB32" s="285"/>
      <c r="AC32" s="285"/>
    </row>
    <row r="33" spans="1:68" ht="14.25" customHeight="1" x14ac:dyDescent="0.25">
      <c r="A33" s="309" t="s">
        <v>64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284"/>
      <c r="AB33" s="284"/>
      <c r="AC33" s="28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70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0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2"/>
      <c r="P37" s="303" t="s">
        <v>73</v>
      </c>
      <c r="Q37" s="304"/>
      <c r="R37" s="304"/>
      <c r="S37" s="304"/>
      <c r="T37" s="304"/>
      <c r="U37" s="304"/>
      <c r="V37" s="305"/>
      <c r="W37" s="37" t="s">
        <v>70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2"/>
      <c r="P38" s="303" t="s">
        <v>73</v>
      </c>
      <c r="Q38" s="304"/>
      <c r="R38" s="304"/>
      <c r="S38" s="304"/>
      <c r="T38" s="304"/>
      <c r="U38" s="304"/>
      <c r="V38" s="305"/>
      <c r="W38" s="37" t="s">
        <v>74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6" t="s">
        <v>95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285"/>
      <c r="AB39" s="285"/>
      <c r="AC39" s="285"/>
    </row>
    <row r="40" spans="1:68" ht="14.25" customHeight="1" x14ac:dyDescent="0.25">
      <c r="A40" s="309" t="s">
        <v>64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284"/>
      <c r="AB40" s="284"/>
      <c r="AC40" s="28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70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70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70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70</v>
      </c>
      <c r="X44" s="290">
        <v>144</v>
      </c>
      <c r="Y44" s="291">
        <f>IFERROR(IF(X44="","",X44),"")</f>
        <v>144</v>
      </c>
      <c r="Z44" s="36">
        <f>IFERROR(IF(X44="","",X44*0.0155),"")</f>
        <v>2.2320000000000002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1051.2</v>
      </c>
      <c r="BN44" s="67">
        <f>IFERROR(Y44*I44,"0")</f>
        <v>1051.2</v>
      </c>
      <c r="BO44" s="67">
        <f>IFERROR(X44/J44,"0")</f>
        <v>1.7142857142857142</v>
      </c>
      <c r="BP44" s="67">
        <f>IFERROR(Y44/J44,"0")</f>
        <v>1.7142857142857142</v>
      </c>
    </row>
    <row r="45" spans="1:68" x14ac:dyDescent="0.2">
      <c r="A45" s="300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2"/>
      <c r="P45" s="303" t="s">
        <v>73</v>
      </c>
      <c r="Q45" s="304"/>
      <c r="R45" s="304"/>
      <c r="S45" s="304"/>
      <c r="T45" s="304"/>
      <c r="U45" s="304"/>
      <c r="V45" s="305"/>
      <c r="W45" s="37" t="s">
        <v>70</v>
      </c>
      <c r="X45" s="292">
        <f>IFERROR(SUM(X41:X44),"0")</f>
        <v>168</v>
      </c>
      <c r="Y45" s="292">
        <f>IFERROR(SUM(Y41:Y44),"0")</f>
        <v>168</v>
      </c>
      <c r="Z45" s="292">
        <f>IFERROR(IF(Z41="",0,Z41),"0")+IFERROR(IF(Z42="",0,Z42),"0")+IFERROR(IF(Z43="",0,Z43),"0")+IFERROR(IF(Z44="",0,Z44),"0")</f>
        <v>2.6040000000000001</v>
      </c>
      <c r="AA45" s="293"/>
      <c r="AB45" s="293"/>
      <c r="AC45" s="293"/>
    </row>
    <row r="46" spans="1:68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2"/>
      <c r="P46" s="303" t="s">
        <v>73</v>
      </c>
      <c r="Q46" s="304"/>
      <c r="R46" s="304"/>
      <c r="S46" s="304"/>
      <c r="T46" s="304"/>
      <c r="U46" s="304"/>
      <c r="V46" s="305"/>
      <c r="W46" s="37" t="s">
        <v>74</v>
      </c>
      <c r="X46" s="292">
        <f>IFERROR(SUMPRODUCT(X41:X44*H41:H44),"0")</f>
        <v>1176</v>
      </c>
      <c r="Y46" s="292">
        <f>IFERROR(SUMPRODUCT(Y41:Y44*H41:H44),"0")</f>
        <v>1176</v>
      </c>
      <c r="Z46" s="37"/>
      <c r="AA46" s="293"/>
      <c r="AB46" s="293"/>
      <c r="AC46" s="293"/>
    </row>
    <row r="47" spans="1:68" ht="16.5" customHeight="1" x14ac:dyDescent="0.25">
      <c r="A47" s="306" t="s">
        <v>110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285"/>
      <c r="AB47" s="285"/>
      <c r="AC47" s="285"/>
    </row>
    <row r="48" spans="1:68" ht="14.25" customHeight="1" x14ac:dyDescent="0.25">
      <c r="A48" s="309" t="s">
        <v>64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284"/>
      <c r="AB48" s="284"/>
      <c r="AC48" s="28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0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2"/>
      <c r="P50" s="303" t="s">
        <v>73</v>
      </c>
      <c r="Q50" s="304"/>
      <c r="R50" s="304"/>
      <c r="S50" s="304"/>
      <c r="T50" s="304"/>
      <c r="U50" s="304"/>
      <c r="V50" s="305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2"/>
      <c r="P51" s="303" t="s">
        <v>73</v>
      </c>
      <c r="Q51" s="304"/>
      <c r="R51" s="304"/>
      <c r="S51" s="304"/>
      <c r="T51" s="304"/>
      <c r="U51" s="304"/>
      <c r="V51" s="305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9" t="s">
        <v>114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284"/>
      <c r="AB52" s="284"/>
      <c r="AC52" s="28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2"/>
      <c r="P54" s="303" t="s">
        <v>73</v>
      </c>
      <c r="Q54" s="304"/>
      <c r="R54" s="304"/>
      <c r="S54" s="304"/>
      <c r="T54" s="304"/>
      <c r="U54" s="304"/>
      <c r="V54" s="305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03" t="s">
        <v>73</v>
      </c>
      <c r="Q55" s="304"/>
      <c r="R55" s="304"/>
      <c r="S55" s="304"/>
      <c r="T55" s="304"/>
      <c r="U55" s="304"/>
      <c r="V55" s="305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9" t="s">
        <v>77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284"/>
      <c r="AB56" s="284"/>
      <c r="AC56" s="28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0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2"/>
      <c r="P58" s="303" t="s">
        <v>73</v>
      </c>
      <c r="Q58" s="304"/>
      <c r="R58" s="304"/>
      <c r="S58" s="304"/>
      <c r="T58" s="304"/>
      <c r="U58" s="304"/>
      <c r="V58" s="305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P59" s="303" t="s">
        <v>73</v>
      </c>
      <c r="Q59" s="304"/>
      <c r="R59" s="304"/>
      <c r="S59" s="304"/>
      <c r="T59" s="304"/>
      <c r="U59" s="304"/>
      <c r="V59" s="305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9" t="s">
        <v>121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284"/>
      <c r="AB60" s="284"/>
      <c r="AC60" s="28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0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2"/>
      <c r="P63" s="303" t="s">
        <v>73</v>
      </c>
      <c r="Q63" s="304"/>
      <c r="R63" s="304"/>
      <c r="S63" s="304"/>
      <c r="T63" s="304"/>
      <c r="U63" s="304"/>
      <c r="V63" s="305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2"/>
      <c r="P64" s="303" t="s">
        <v>73</v>
      </c>
      <c r="Q64" s="304"/>
      <c r="R64" s="304"/>
      <c r="S64" s="304"/>
      <c r="T64" s="304"/>
      <c r="U64" s="304"/>
      <c r="V64" s="305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9" t="s">
        <v>127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284"/>
      <c r="AB65" s="284"/>
      <c r="AC65" s="28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70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0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2"/>
      <c r="P69" s="303" t="s">
        <v>73</v>
      </c>
      <c r="Q69" s="304"/>
      <c r="R69" s="304"/>
      <c r="S69" s="304"/>
      <c r="T69" s="304"/>
      <c r="U69" s="304"/>
      <c r="V69" s="305"/>
      <c r="W69" s="37" t="s">
        <v>70</v>
      </c>
      <c r="X69" s="292">
        <f>IFERROR(SUM(X66:X68),"0")</f>
        <v>56</v>
      </c>
      <c r="Y69" s="292">
        <f>IFERROR(SUM(Y66:Y68),"0")</f>
        <v>56</v>
      </c>
      <c r="Z69" s="292">
        <f>IFERROR(IF(Z66="",0,Z66),"0")+IFERROR(IF(Z67="",0,Z67),"0")+IFERROR(IF(Z68="",0,Z68),"0")</f>
        <v>0.52695999999999998</v>
      </c>
      <c r="AA69" s="293"/>
      <c r="AB69" s="293"/>
      <c r="AC69" s="293"/>
    </row>
    <row r="70" spans="1:68" x14ac:dyDescent="0.2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2"/>
      <c r="P70" s="303" t="s">
        <v>73</v>
      </c>
      <c r="Q70" s="304"/>
      <c r="R70" s="304"/>
      <c r="S70" s="304"/>
      <c r="T70" s="304"/>
      <c r="U70" s="304"/>
      <c r="V70" s="305"/>
      <c r="W70" s="37" t="s">
        <v>74</v>
      </c>
      <c r="X70" s="292">
        <f>IFERROR(SUMPRODUCT(X66:X68*H66:H68),"0")</f>
        <v>67.2</v>
      </c>
      <c r="Y70" s="292">
        <f>IFERROR(SUMPRODUCT(Y66:Y68*H66:H68),"0")</f>
        <v>67.2</v>
      </c>
      <c r="Z70" s="37"/>
      <c r="AA70" s="293"/>
      <c r="AB70" s="293"/>
      <c r="AC70" s="293"/>
    </row>
    <row r="71" spans="1:68" ht="16.5" customHeight="1" x14ac:dyDescent="0.25">
      <c r="A71" s="306" t="s">
        <v>135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285"/>
      <c r="AB71" s="285"/>
      <c r="AC71" s="285"/>
    </row>
    <row r="72" spans="1:68" ht="14.25" customHeight="1" x14ac:dyDescent="0.25">
      <c r="A72" s="309" t="s">
        <v>64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284"/>
      <c r="AB72" s="284"/>
      <c r="AC72" s="28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70</v>
      </c>
      <c r="X74" s="290">
        <v>204</v>
      </c>
      <c r="Y74" s="29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0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2"/>
      <c r="P75" s="303" t="s">
        <v>73</v>
      </c>
      <c r="Q75" s="304"/>
      <c r="R75" s="304"/>
      <c r="S75" s="304"/>
      <c r="T75" s="304"/>
      <c r="U75" s="304"/>
      <c r="V75" s="305"/>
      <c r="W75" s="37" t="s">
        <v>70</v>
      </c>
      <c r="X75" s="292">
        <f>IFERROR(SUM(X73:X74),"0")</f>
        <v>204</v>
      </c>
      <c r="Y75" s="292">
        <f>IFERROR(SUM(Y73:Y74),"0")</f>
        <v>204</v>
      </c>
      <c r="Z75" s="292">
        <f>IFERROR(IF(Z73="",0,Z73),"0")+IFERROR(IF(Z74="",0,Z74),"0")</f>
        <v>1.7666399999999998</v>
      </c>
      <c r="AA75" s="293"/>
      <c r="AB75" s="293"/>
      <c r="AC75" s="293"/>
    </row>
    <row r="76" spans="1:68" x14ac:dyDescent="0.2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2"/>
      <c r="P76" s="303" t="s">
        <v>73</v>
      </c>
      <c r="Q76" s="304"/>
      <c r="R76" s="304"/>
      <c r="S76" s="304"/>
      <c r="T76" s="304"/>
      <c r="U76" s="304"/>
      <c r="V76" s="305"/>
      <c r="W76" s="37" t="s">
        <v>74</v>
      </c>
      <c r="X76" s="292">
        <f>IFERROR(SUMPRODUCT(X73:X74*H73:H74),"0")</f>
        <v>1020</v>
      </c>
      <c r="Y76" s="292">
        <f>IFERROR(SUMPRODUCT(Y73:Y74*H73:H74),"0")</f>
        <v>1020</v>
      </c>
      <c r="Z76" s="37"/>
      <c r="AA76" s="293"/>
      <c r="AB76" s="293"/>
      <c r="AC76" s="293"/>
    </row>
    <row r="77" spans="1:68" ht="16.5" customHeight="1" x14ac:dyDescent="0.25">
      <c r="A77" s="306" t="s">
        <v>142</v>
      </c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285"/>
      <c r="AB77" s="285"/>
      <c r="AC77" s="285"/>
    </row>
    <row r="78" spans="1:68" ht="14.25" customHeight="1" x14ac:dyDescent="0.25">
      <c r="A78" s="309" t="s">
        <v>127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0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2"/>
      <c r="P81" s="303" t="s">
        <v>73</v>
      </c>
      <c r="Q81" s="304"/>
      <c r="R81" s="304"/>
      <c r="S81" s="304"/>
      <c r="T81" s="304"/>
      <c r="U81" s="304"/>
      <c r="V81" s="305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2"/>
      <c r="P82" s="303" t="s">
        <v>73</v>
      </c>
      <c r="Q82" s="304"/>
      <c r="R82" s="304"/>
      <c r="S82" s="304"/>
      <c r="T82" s="304"/>
      <c r="U82" s="304"/>
      <c r="V82" s="305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6" t="s">
        <v>148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285"/>
      <c r="AB83" s="285"/>
      <c r="AC83" s="285"/>
    </row>
    <row r="84" spans="1:68" ht="14.25" customHeight="1" x14ac:dyDescent="0.25">
      <c r="A84" s="309" t="s">
        <v>149</v>
      </c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284"/>
      <c r="AB84" s="284"/>
      <c r="AC84" s="284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70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70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0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2"/>
      <c r="P87" s="303" t="s">
        <v>73</v>
      </c>
      <c r="Q87" s="304"/>
      <c r="R87" s="304"/>
      <c r="S87" s="304"/>
      <c r="T87" s="304"/>
      <c r="U87" s="304"/>
      <c r="V87" s="305"/>
      <c r="W87" s="37" t="s">
        <v>70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x14ac:dyDescent="0.2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03" t="s">
        <v>73</v>
      </c>
      <c r="Q88" s="304"/>
      <c r="R88" s="304"/>
      <c r="S88" s="304"/>
      <c r="T88" s="304"/>
      <c r="U88" s="304"/>
      <c r="V88" s="305"/>
      <c r="W88" s="37" t="s">
        <v>74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customHeight="1" x14ac:dyDescent="0.25">
      <c r="A89" s="306" t="s">
        <v>156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285"/>
      <c r="AB89" s="285"/>
      <c r="AC89" s="285"/>
    </row>
    <row r="90" spans="1:68" ht="14.25" customHeight="1" x14ac:dyDescent="0.25">
      <c r="A90" s="309" t="s">
        <v>127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">
        <v>159</v>
      </c>
      <c r="Q91" s="295"/>
      <c r="R91" s="295"/>
      <c r="S91" s="295"/>
      <c r="T91" s="29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5" t="s">
        <v>162</v>
      </c>
      <c r="Q92" s="295"/>
      <c r="R92" s="295"/>
      <c r="S92" s="295"/>
      <c r="T92" s="296"/>
      <c r="U92" s="34"/>
      <c r="V92" s="34"/>
      <c r="W92" s="35" t="s">
        <v>70</v>
      </c>
      <c r="X92" s="290">
        <v>140</v>
      </c>
      <c r="Y92" s="291">
        <f t="shared" si="0"/>
        <v>140</v>
      </c>
      <c r="Z92" s="36">
        <f t="shared" si="1"/>
        <v>2.5032000000000001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501.70400000000001</v>
      </c>
      <c r="BN92" s="67">
        <f t="shared" si="3"/>
        <v>501.70400000000001</v>
      </c>
      <c r="BO92" s="67">
        <f t="shared" si="4"/>
        <v>2</v>
      </c>
      <c r="BP92" s="67">
        <f t="shared" si="5"/>
        <v>2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9" t="s">
        <v>165</v>
      </c>
      <c r="Q93" s="295"/>
      <c r="R93" s="295"/>
      <c r="S93" s="295"/>
      <c r="T93" s="29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7" t="s">
        <v>169</v>
      </c>
      <c r="Q94" s="295"/>
      <c r="R94" s="295"/>
      <c r="S94" s="295"/>
      <c r="T94" s="296"/>
      <c r="U94" s="34"/>
      <c r="V94" s="34"/>
      <c r="W94" s="35" t="s">
        <v>70</v>
      </c>
      <c r="X94" s="290">
        <v>126</v>
      </c>
      <c r="Y94" s="291">
        <f t="shared" si="0"/>
        <v>126</v>
      </c>
      <c r="Z94" s="36">
        <f t="shared" si="1"/>
        <v>2.2528800000000002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451.53360000000004</v>
      </c>
      <c r="BN94" s="67">
        <f t="shared" si="3"/>
        <v>451.53360000000004</v>
      </c>
      <c r="BO94" s="67">
        <f t="shared" si="4"/>
        <v>1.8</v>
      </c>
      <c r="BP94" s="67">
        <f t="shared" si="5"/>
        <v>1.8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2" t="s">
        <v>172</v>
      </c>
      <c r="Q95" s="295"/>
      <c r="R95" s="295"/>
      <c r="S95" s="295"/>
      <c r="T95" s="29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0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2"/>
      <c r="P97" s="303" t="s">
        <v>73</v>
      </c>
      <c r="Q97" s="304"/>
      <c r="R97" s="304"/>
      <c r="S97" s="304"/>
      <c r="T97" s="304"/>
      <c r="U97" s="304"/>
      <c r="V97" s="305"/>
      <c r="W97" s="37" t="s">
        <v>70</v>
      </c>
      <c r="X97" s="292">
        <f>IFERROR(SUM(X91:X96),"0")</f>
        <v>294</v>
      </c>
      <c r="Y97" s="292">
        <f>IFERROR(SUM(Y91:Y96),"0")</f>
        <v>294</v>
      </c>
      <c r="Z97" s="292">
        <f>IFERROR(IF(Z91="",0,Z91),"0")+IFERROR(IF(Z92="",0,Z92),"0")+IFERROR(IF(Z93="",0,Z93),"0")+IFERROR(IF(Z94="",0,Z94),"0")+IFERROR(IF(Z95="",0,Z95),"0")+IFERROR(IF(Z96="",0,Z96),"0")</f>
        <v>5.2567200000000005</v>
      </c>
      <c r="AA97" s="293"/>
      <c r="AB97" s="293"/>
      <c r="AC97" s="293"/>
    </row>
    <row r="98" spans="1:68" x14ac:dyDescent="0.2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2"/>
      <c r="P98" s="303" t="s">
        <v>73</v>
      </c>
      <c r="Q98" s="304"/>
      <c r="R98" s="304"/>
      <c r="S98" s="304"/>
      <c r="T98" s="304"/>
      <c r="U98" s="304"/>
      <c r="V98" s="305"/>
      <c r="W98" s="37" t="s">
        <v>74</v>
      </c>
      <c r="X98" s="292">
        <f>IFERROR(SUMPRODUCT(X91:X96*H91:H96),"0")</f>
        <v>865.19999999999993</v>
      </c>
      <c r="Y98" s="292">
        <f>IFERROR(SUMPRODUCT(Y91:Y96*H91:H96),"0")</f>
        <v>865.19999999999993</v>
      </c>
      <c r="Z98" s="37"/>
      <c r="AA98" s="293"/>
      <c r="AB98" s="293"/>
      <c r="AC98" s="293"/>
    </row>
    <row r="99" spans="1:68" ht="16.5" customHeight="1" x14ac:dyDescent="0.25">
      <c r="A99" s="306" t="s">
        <v>176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285"/>
      <c r="AB99" s="285"/>
      <c r="AC99" s="285"/>
    </row>
    <row r="100" spans="1:68" ht="14.25" customHeight="1" x14ac:dyDescent="0.25">
      <c r="A100" s="309" t="s">
        <v>121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0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2"/>
      <c r="P102" s="303" t="s">
        <v>73</v>
      </c>
      <c r="Q102" s="304"/>
      <c r="R102" s="304"/>
      <c r="S102" s="304"/>
      <c r="T102" s="304"/>
      <c r="U102" s="304"/>
      <c r="V102" s="305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2"/>
      <c r="P103" s="303" t="s">
        <v>73</v>
      </c>
      <c r="Q103" s="304"/>
      <c r="R103" s="304"/>
      <c r="S103" s="304"/>
      <c r="T103" s="304"/>
      <c r="U103" s="304"/>
      <c r="V103" s="305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6" t="s">
        <v>180</v>
      </c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285"/>
      <c r="AB104" s="285"/>
      <c r="AC104" s="285"/>
    </row>
    <row r="105" spans="1:68" ht="14.25" customHeight="1" x14ac:dyDescent="0.25">
      <c r="A105" s="309" t="s">
        <v>64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284"/>
      <c r="AB105" s="284"/>
      <c r="AC105" s="284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8">
        <v>4620207491157</v>
      </c>
      <c r="E106" s="299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70</v>
      </c>
      <c r="X106" s="290">
        <v>24</v>
      </c>
      <c r="Y106" s="29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8">
        <v>4607111039262</v>
      </c>
      <c r="E107" s="299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70</v>
      </c>
      <c r="X107" s="290">
        <v>0</v>
      </c>
      <c r="Y107" s="29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8">
        <v>4607111039248</v>
      </c>
      <c r="E108" s="299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70</v>
      </c>
      <c r="X108" s="290">
        <v>84</v>
      </c>
      <c r="Y108" s="29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8">
        <v>4607111039293</v>
      </c>
      <c r="E109" s="299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70</v>
      </c>
      <c r="X109" s="290">
        <v>0</v>
      </c>
      <c r="Y109" s="29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8">
        <v>4607111039279</v>
      </c>
      <c r="E110" s="299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70</v>
      </c>
      <c r="X110" s="290">
        <v>144</v>
      </c>
      <c r="Y110" s="29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298">
        <v>4620207491102</v>
      </c>
      <c r="E111" s="299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5" t="s">
        <v>194</v>
      </c>
      <c r="Q111" s="295"/>
      <c r="R111" s="295"/>
      <c r="S111" s="295"/>
      <c r="T111" s="29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0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2"/>
      <c r="P112" s="303" t="s">
        <v>73</v>
      </c>
      <c r="Q112" s="304"/>
      <c r="R112" s="304"/>
      <c r="S112" s="304"/>
      <c r="T112" s="304"/>
      <c r="U112" s="304"/>
      <c r="V112" s="305"/>
      <c r="W112" s="37" t="s">
        <v>70</v>
      </c>
      <c r="X112" s="292">
        <f>IFERROR(SUM(X106:X111),"0")</f>
        <v>252</v>
      </c>
      <c r="Y112" s="292">
        <f>IFERROR(SUM(Y106:Y111),"0")</f>
        <v>252</v>
      </c>
      <c r="Z112" s="292">
        <f>IFERROR(IF(Z106="",0,Z106),"0")+IFERROR(IF(Z107="",0,Z107),"0")+IFERROR(IF(Z108="",0,Z108),"0")+IFERROR(IF(Z109="",0,Z109),"0")+IFERROR(IF(Z110="",0,Z110),"0")+IFERROR(IF(Z111="",0,Z111),"0")</f>
        <v>3.9060000000000001</v>
      </c>
      <c r="AA112" s="293"/>
      <c r="AB112" s="293"/>
      <c r="AC112" s="293"/>
    </row>
    <row r="113" spans="1:68" x14ac:dyDescent="0.2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2"/>
      <c r="P113" s="303" t="s">
        <v>73</v>
      </c>
      <c r="Q113" s="304"/>
      <c r="R113" s="304"/>
      <c r="S113" s="304"/>
      <c r="T113" s="304"/>
      <c r="U113" s="304"/>
      <c r="V113" s="305"/>
      <c r="W113" s="37" t="s">
        <v>74</v>
      </c>
      <c r="X113" s="292">
        <f>IFERROR(SUMPRODUCT(X106:X111*H106:H111),"0")</f>
        <v>1764</v>
      </c>
      <c r="Y113" s="292">
        <f>IFERROR(SUMPRODUCT(Y106:Y111*H106:H111),"0")</f>
        <v>1764</v>
      </c>
      <c r="Z113" s="37"/>
      <c r="AA113" s="293"/>
      <c r="AB113" s="293"/>
      <c r="AC113" s="293"/>
    </row>
    <row r="114" spans="1:68" ht="14.25" customHeight="1" x14ac:dyDescent="0.25">
      <c r="A114" s="309" t="s">
        <v>127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284"/>
      <c r="AB114" s="284"/>
      <c r="AC114" s="284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8">
        <v>4620207490983</v>
      </c>
      <c r="E115" s="299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4"/>
      <c r="V115" s="34"/>
      <c r="W115" s="35" t="s">
        <v>70</v>
      </c>
      <c r="X115" s="290">
        <v>0</v>
      </c>
      <c r="Y115" s="29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0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2"/>
      <c r="P116" s="303" t="s">
        <v>73</v>
      </c>
      <c r="Q116" s="304"/>
      <c r="R116" s="304"/>
      <c r="S116" s="304"/>
      <c r="T116" s="304"/>
      <c r="U116" s="304"/>
      <c r="V116" s="305"/>
      <c r="W116" s="37" t="s">
        <v>70</v>
      </c>
      <c r="X116" s="292">
        <f>IFERROR(SUM(X115:X115),"0")</f>
        <v>0</v>
      </c>
      <c r="Y116" s="292">
        <f>IFERROR(SUM(Y115:Y115),"0")</f>
        <v>0</v>
      </c>
      <c r="Z116" s="292">
        <f>IFERROR(IF(Z115="",0,Z115),"0")</f>
        <v>0</v>
      </c>
      <c r="AA116" s="293"/>
      <c r="AB116" s="293"/>
      <c r="AC116" s="293"/>
    </row>
    <row r="117" spans="1:68" x14ac:dyDescent="0.2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2"/>
      <c r="P117" s="303" t="s">
        <v>73</v>
      </c>
      <c r="Q117" s="304"/>
      <c r="R117" s="304"/>
      <c r="S117" s="304"/>
      <c r="T117" s="304"/>
      <c r="U117" s="304"/>
      <c r="V117" s="305"/>
      <c r="W117" s="37" t="s">
        <v>74</v>
      </c>
      <c r="X117" s="292">
        <f>IFERROR(SUMPRODUCT(X115:X115*H115:H115),"0")</f>
        <v>0</v>
      </c>
      <c r="Y117" s="292">
        <f>IFERROR(SUMPRODUCT(Y115:Y115*H115:H115),"0")</f>
        <v>0</v>
      </c>
      <c r="Z117" s="37"/>
      <c r="AA117" s="293"/>
      <c r="AB117" s="293"/>
      <c r="AC117" s="293"/>
    </row>
    <row r="118" spans="1:68" ht="14.25" customHeight="1" x14ac:dyDescent="0.25">
      <c r="A118" s="309" t="s">
        <v>199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284"/>
      <c r="AB118" s="284"/>
      <c r="AC118" s="284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8">
        <v>4620207491140</v>
      </c>
      <c r="E119" s="299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7" t="s">
        <v>202</v>
      </c>
      <c r="Q119" s="295"/>
      <c r="R119" s="295"/>
      <c r="S119" s="295"/>
      <c r="T119" s="29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0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2"/>
      <c r="P120" s="303" t="s">
        <v>73</v>
      </c>
      <c r="Q120" s="304"/>
      <c r="R120" s="304"/>
      <c r="S120" s="304"/>
      <c r="T120" s="304"/>
      <c r="U120" s="304"/>
      <c r="V120" s="305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x14ac:dyDescent="0.2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03" t="s">
        <v>73</v>
      </c>
      <c r="Q121" s="304"/>
      <c r="R121" s="304"/>
      <c r="S121" s="304"/>
      <c r="T121" s="304"/>
      <c r="U121" s="304"/>
      <c r="V121" s="305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customHeight="1" x14ac:dyDescent="0.25">
      <c r="A122" s="306" t="s">
        <v>204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285"/>
      <c r="AB122" s="285"/>
      <c r="AC122" s="285"/>
    </row>
    <row r="123" spans="1:68" ht="14.25" customHeight="1" x14ac:dyDescent="0.25">
      <c r="A123" s="309" t="s">
        <v>127</v>
      </c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8">
        <v>4607111034014</v>
      </c>
      <c r="E124" s="299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8">
        <v>4607111033994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70</v>
      </c>
      <c r="X125" s="290">
        <v>252</v>
      </c>
      <c r="Y125" s="291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300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2"/>
      <c r="P126" s="303" t="s">
        <v>73</v>
      </c>
      <c r="Q126" s="304"/>
      <c r="R126" s="304"/>
      <c r="S126" s="304"/>
      <c r="T126" s="304"/>
      <c r="U126" s="304"/>
      <c r="V126" s="305"/>
      <c r="W126" s="37" t="s">
        <v>70</v>
      </c>
      <c r="X126" s="292">
        <f>IFERROR(SUM(X124:X125),"0")</f>
        <v>350</v>
      </c>
      <c r="Y126" s="292">
        <f>IFERROR(SUM(Y124:Y125),"0")</f>
        <v>350</v>
      </c>
      <c r="Z126" s="292">
        <f>IFERROR(IF(Z124="",0,Z124),"0")+IFERROR(IF(Z125="",0,Z125),"0")</f>
        <v>6.2580000000000009</v>
      </c>
      <c r="AA126" s="293"/>
      <c r="AB126" s="293"/>
      <c r="AC126" s="293"/>
    </row>
    <row r="127" spans="1:68" x14ac:dyDescent="0.2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2"/>
      <c r="P127" s="303" t="s">
        <v>73</v>
      </c>
      <c r="Q127" s="304"/>
      <c r="R127" s="304"/>
      <c r="S127" s="304"/>
      <c r="T127" s="304"/>
      <c r="U127" s="304"/>
      <c r="V127" s="305"/>
      <c r="W127" s="37" t="s">
        <v>74</v>
      </c>
      <c r="X127" s="292">
        <f>IFERROR(SUMPRODUCT(X124:X125*H124:H125),"0")</f>
        <v>1050</v>
      </c>
      <c r="Y127" s="292">
        <f>IFERROR(SUMPRODUCT(Y124:Y125*H124:H125),"0")</f>
        <v>1050</v>
      </c>
      <c r="Z127" s="37"/>
      <c r="AA127" s="293"/>
      <c r="AB127" s="293"/>
      <c r="AC127" s="293"/>
    </row>
    <row r="128" spans="1:68" ht="16.5" customHeight="1" x14ac:dyDescent="0.25">
      <c r="A128" s="306" t="s">
        <v>210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285"/>
      <c r="AB128" s="285"/>
      <c r="AC128" s="285"/>
    </row>
    <row r="129" spans="1:68" ht="14.25" customHeight="1" x14ac:dyDescent="0.25">
      <c r="A129" s="309" t="s">
        <v>127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8">
        <v>4607111039095</v>
      </c>
      <c r="E130" s="299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8">
        <v>4607111034199</v>
      </c>
      <c r="E131" s="299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4"/>
      <c r="V131" s="34"/>
      <c r="W131" s="35" t="s">
        <v>70</v>
      </c>
      <c r="X131" s="290">
        <v>196</v>
      </c>
      <c r="Y131" s="291">
        <f>IFERROR(IF(X131="","",X131),"")</f>
        <v>196</v>
      </c>
      <c r="Z131" s="36">
        <f>IFERROR(IF(X131="","",X131*0.01788),"")</f>
        <v>3.50448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725.90559999999994</v>
      </c>
      <c r="BN131" s="67">
        <f>IFERROR(Y131*I131,"0")</f>
        <v>725.90559999999994</v>
      </c>
      <c r="BO131" s="67">
        <f>IFERROR(X131/J131,"0")</f>
        <v>2.8</v>
      </c>
      <c r="BP131" s="67">
        <f>IFERROR(Y131/J131,"0")</f>
        <v>2.8</v>
      </c>
    </row>
    <row r="132" spans="1:68" x14ac:dyDescent="0.2">
      <c r="A132" s="300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2"/>
      <c r="P132" s="303" t="s">
        <v>73</v>
      </c>
      <c r="Q132" s="304"/>
      <c r="R132" s="304"/>
      <c r="S132" s="304"/>
      <c r="T132" s="304"/>
      <c r="U132" s="304"/>
      <c r="V132" s="305"/>
      <c r="W132" s="37" t="s">
        <v>70</v>
      </c>
      <c r="X132" s="292">
        <f>IFERROR(SUM(X130:X131),"0")</f>
        <v>210</v>
      </c>
      <c r="Y132" s="292">
        <f>IFERROR(SUM(Y130:Y131),"0")</f>
        <v>210</v>
      </c>
      <c r="Z132" s="292">
        <f>IFERROR(IF(Z130="",0,Z130),"0")+IFERROR(IF(Z131="",0,Z131),"0")</f>
        <v>3.7547999999999999</v>
      </c>
      <c r="AA132" s="293"/>
      <c r="AB132" s="293"/>
      <c r="AC132" s="293"/>
    </row>
    <row r="133" spans="1:68" x14ac:dyDescent="0.2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2"/>
      <c r="P133" s="303" t="s">
        <v>73</v>
      </c>
      <c r="Q133" s="304"/>
      <c r="R133" s="304"/>
      <c r="S133" s="304"/>
      <c r="T133" s="304"/>
      <c r="U133" s="304"/>
      <c r="V133" s="305"/>
      <c r="W133" s="37" t="s">
        <v>74</v>
      </c>
      <c r="X133" s="292">
        <f>IFERROR(SUMPRODUCT(X130:X131*H130:H131),"0")</f>
        <v>630</v>
      </c>
      <c r="Y133" s="292">
        <f>IFERROR(SUMPRODUCT(Y130:Y131*H130:H131),"0")</f>
        <v>630</v>
      </c>
      <c r="Z133" s="37"/>
      <c r="AA133" s="293"/>
      <c r="AB133" s="293"/>
      <c r="AC133" s="293"/>
    </row>
    <row r="134" spans="1:68" ht="16.5" customHeight="1" x14ac:dyDescent="0.25">
      <c r="A134" s="306" t="s">
        <v>217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285"/>
      <c r="AB134" s="285"/>
      <c r="AC134" s="285"/>
    </row>
    <row r="135" spans="1:68" ht="14.25" customHeight="1" x14ac:dyDescent="0.25">
      <c r="A135" s="309" t="s">
        <v>127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284"/>
      <c r="AB135" s="284"/>
      <c r="AC135" s="284"/>
    </row>
    <row r="136" spans="1:68" ht="27" customHeight="1" x14ac:dyDescent="0.25">
      <c r="A136" s="54" t="s">
        <v>218</v>
      </c>
      <c r="B136" s="54" t="s">
        <v>219</v>
      </c>
      <c r="C136" s="31">
        <v>4301135753</v>
      </c>
      <c r="D136" s="298">
        <v>4620207490914</v>
      </c>
      <c r="E136" s="299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6" t="s">
        <v>220</v>
      </c>
      <c r="Q136" s="295"/>
      <c r="R136" s="295"/>
      <c r="S136" s="295"/>
      <c r="T136" s="296"/>
      <c r="U136" s="34"/>
      <c r="V136" s="34"/>
      <c r="W136" s="35" t="s">
        <v>70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8">
        <v>4620207490853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2" t="s">
        <v>223</v>
      </c>
      <c r="Q137" s="295"/>
      <c r="R137" s="295"/>
      <c r="S137" s="295"/>
      <c r="T137" s="296"/>
      <c r="U137" s="34"/>
      <c r="V137" s="34"/>
      <c r="W137" s="35" t="s">
        <v>70</v>
      </c>
      <c r="X137" s="290">
        <v>42</v>
      </c>
      <c r="Y137" s="29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0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2"/>
      <c r="P138" s="303" t="s">
        <v>73</v>
      </c>
      <c r="Q138" s="304"/>
      <c r="R138" s="304"/>
      <c r="S138" s="304"/>
      <c r="T138" s="304"/>
      <c r="U138" s="304"/>
      <c r="V138" s="305"/>
      <c r="W138" s="37" t="s">
        <v>70</v>
      </c>
      <c r="X138" s="292">
        <f>IFERROR(SUM(X136:X137),"0")</f>
        <v>42</v>
      </c>
      <c r="Y138" s="292">
        <f>IFERROR(SUM(Y136:Y137),"0")</f>
        <v>42</v>
      </c>
      <c r="Z138" s="292">
        <f>IFERROR(IF(Z136="",0,Z136),"0")+IFERROR(IF(Z137="",0,Z137),"0")</f>
        <v>0.75095999999999996</v>
      </c>
      <c r="AA138" s="293"/>
      <c r="AB138" s="293"/>
      <c r="AC138" s="293"/>
    </row>
    <row r="139" spans="1:68" x14ac:dyDescent="0.2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2"/>
      <c r="P139" s="303" t="s">
        <v>73</v>
      </c>
      <c r="Q139" s="304"/>
      <c r="R139" s="304"/>
      <c r="S139" s="304"/>
      <c r="T139" s="304"/>
      <c r="U139" s="304"/>
      <c r="V139" s="305"/>
      <c r="W139" s="37" t="s">
        <v>74</v>
      </c>
      <c r="X139" s="292">
        <f>IFERROR(SUMPRODUCT(X136:X137*H136:H137),"0")</f>
        <v>100.8</v>
      </c>
      <c r="Y139" s="292">
        <f>IFERROR(SUMPRODUCT(Y136:Y137*H136:H137),"0")</f>
        <v>100.8</v>
      </c>
      <c r="Z139" s="37"/>
      <c r="AA139" s="293"/>
      <c r="AB139" s="293"/>
      <c r="AC139" s="293"/>
    </row>
    <row r="140" spans="1:68" ht="16.5" customHeight="1" x14ac:dyDescent="0.25">
      <c r="A140" s="306" t="s">
        <v>224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285"/>
      <c r="AB140" s="285"/>
      <c r="AC140" s="285"/>
    </row>
    <row r="141" spans="1:68" ht="14.25" customHeight="1" x14ac:dyDescent="0.25">
      <c r="A141" s="309" t="s">
        <v>127</v>
      </c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8">
        <v>4607111035806</v>
      </c>
      <c r="E142" s="299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0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2"/>
      <c r="P143" s="303" t="s">
        <v>73</v>
      </c>
      <c r="Q143" s="304"/>
      <c r="R143" s="304"/>
      <c r="S143" s="304"/>
      <c r="T143" s="304"/>
      <c r="U143" s="304"/>
      <c r="V143" s="305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2"/>
      <c r="P144" s="303" t="s">
        <v>73</v>
      </c>
      <c r="Q144" s="304"/>
      <c r="R144" s="304"/>
      <c r="S144" s="304"/>
      <c r="T144" s="304"/>
      <c r="U144" s="304"/>
      <c r="V144" s="305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customHeight="1" x14ac:dyDescent="0.25">
      <c r="A145" s="306" t="s">
        <v>228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285"/>
      <c r="AB145" s="285"/>
      <c r="AC145" s="285"/>
    </row>
    <row r="146" spans="1:68" ht="14.25" customHeight="1" x14ac:dyDescent="0.25">
      <c r="A146" s="309" t="s">
        <v>127</v>
      </c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284"/>
      <c r="AB146" s="284"/>
      <c r="AC146" s="284"/>
    </row>
    <row r="147" spans="1:68" ht="16.5" customHeight="1" x14ac:dyDescent="0.25">
      <c r="A147" s="54" t="s">
        <v>229</v>
      </c>
      <c r="B147" s="54" t="s">
        <v>230</v>
      </c>
      <c r="C147" s="31">
        <v>4301135607</v>
      </c>
      <c r="D147" s="298">
        <v>4607111039613</v>
      </c>
      <c r="E147" s="299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0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2"/>
      <c r="P148" s="303" t="s">
        <v>73</v>
      </c>
      <c r="Q148" s="304"/>
      <c r="R148" s="304"/>
      <c r="S148" s="304"/>
      <c r="T148" s="304"/>
      <c r="U148" s="304"/>
      <c r="V148" s="305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x14ac:dyDescent="0.2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2"/>
      <c r="P149" s="303" t="s">
        <v>73</v>
      </c>
      <c r="Q149" s="304"/>
      <c r="R149" s="304"/>
      <c r="S149" s="304"/>
      <c r="T149" s="304"/>
      <c r="U149" s="304"/>
      <c r="V149" s="305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customHeight="1" x14ac:dyDescent="0.25">
      <c r="A150" s="306" t="s">
        <v>231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285"/>
      <c r="AB150" s="285"/>
      <c r="AC150" s="285"/>
    </row>
    <row r="151" spans="1:68" ht="14.25" customHeight="1" x14ac:dyDescent="0.25">
      <c r="A151" s="309" t="s">
        <v>199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284"/>
      <c r="AB151" s="284"/>
      <c r="AC151" s="284"/>
    </row>
    <row r="152" spans="1:68" ht="27" customHeight="1" x14ac:dyDescent="0.25">
      <c r="A152" s="54" t="s">
        <v>232</v>
      </c>
      <c r="B152" s="54" t="s">
        <v>233</v>
      </c>
      <c r="C152" s="31">
        <v>4301135540</v>
      </c>
      <c r="D152" s="298">
        <v>4607111035646</v>
      </c>
      <c r="E152" s="299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0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2"/>
      <c r="P153" s="303" t="s">
        <v>73</v>
      </c>
      <c r="Q153" s="304"/>
      <c r="R153" s="304"/>
      <c r="S153" s="304"/>
      <c r="T153" s="304"/>
      <c r="U153" s="304"/>
      <c r="V153" s="305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03" t="s">
        <v>73</v>
      </c>
      <c r="Q154" s="304"/>
      <c r="R154" s="304"/>
      <c r="S154" s="304"/>
      <c r="T154" s="304"/>
      <c r="U154" s="304"/>
      <c r="V154" s="305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customHeight="1" x14ac:dyDescent="0.25">
      <c r="A155" s="306" t="s">
        <v>236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285"/>
      <c r="AB155" s="285"/>
      <c r="AC155" s="285"/>
    </row>
    <row r="156" spans="1:68" ht="14.25" customHeight="1" x14ac:dyDescent="0.25">
      <c r="A156" s="309" t="s">
        <v>127</v>
      </c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84"/>
      <c r="AB156" s="284"/>
      <c r="AC156" s="284"/>
    </row>
    <row r="157" spans="1:68" ht="27" customHeight="1" x14ac:dyDescent="0.25">
      <c r="A157" s="54" t="s">
        <v>237</v>
      </c>
      <c r="B157" s="54" t="s">
        <v>238</v>
      </c>
      <c r="C157" s="31">
        <v>4301135591</v>
      </c>
      <c r="D157" s="298">
        <v>4607111036568</v>
      </c>
      <c r="E157" s="299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0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2"/>
      <c r="P158" s="303" t="s">
        <v>73</v>
      </c>
      <c r="Q158" s="304"/>
      <c r="R158" s="304"/>
      <c r="S158" s="304"/>
      <c r="T158" s="304"/>
      <c r="U158" s="304"/>
      <c r="V158" s="305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2"/>
      <c r="P159" s="303" t="s">
        <v>73</v>
      </c>
      <c r="Q159" s="304"/>
      <c r="R159" s="304"/>
      <c r="S159" s="304"/>
      <c r="T159" s="304"/>
      <c r="U159" s="304"/>
      <c r="V159" s="305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customHeight="1" x14ac:dyDescent="0.2">
      <c r="A160" s="344" t="s">
        <v>240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48"/>
      <c r="AB160" s="48"/>
      <c r="AC160" s="48"/>
    </row>
    <row r="161" spans="1:68" ht="16.5" customHeight="1" x14ac:dyDescent="0.25">
      <c r="A161" s="306" t="s">
        <v>241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285"/>
      <c r="AB161" s="285"/>
      <c r="AC161" s="285"/>
    </row>
    <row r="162" spans="1:68" ht="14.25" customHeight="1" x14ac:dyDescent="0.25">
      <c r="A162" s="309" t="s">
        <v>64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284"/>
      <c r="AB162" s="284"/>
      <c r="AC162" s="284"/>
    </row>
    <row r="163" spans="1:68" ht="16.5" customHeight="1" x14ac:dyDescent="0.25">
      <c r="A163" s="54" t="s">
        <v>242</v>
      </c>
      <c r="B163" s="54" t="s">
        <v>243</v>
      </c>
      <c r="C163" s="31">
        <v>4301071062</v>
      </c>
      <c r="D163" s="298">
        <v>4607111036384</v>
      </c>
      <c r="E163" s="299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7" t="s">
        <v>244</v>
      </c>
      <c r="Q163" s="295"/>
      <c r="R163" s="295"/>
      <c r="S163" s="295"/>
      <c r="T163" s="29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4301071050</v>
      </c>
      <c r="D164" s="298">
        <v>4607111036216</v>
      </c>
      <c r="E164" s="299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4"/>
      <c r="V164" s="34"/>
      <c r="W164" s="35" t="s">
        <v>70</v>
      </c>
      <c r="X164" s="290">
        <v>24</v>
      </c>
      <c r="Y164" s="29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00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2"/>
      <c r="P165" s="303" t="s">
        <v>73</v>
      </c>
      <c r="Q165" s="304"/>
      <c r="R165" s="304"/>
      <c r="S165" s="304"/>
      <c r="T165" s="304"/>
      <c r="U165" s="304"/>
      <c r="V165" s="305"/>
      <c r="W165" s="37" t="s">
        <v>70</v>
      </c>
      <c r="X165" s="292">
        <f>IFERROR(SUM(X163:X164),"0")</f>
        <v>24</v>
      </c>
      <c r="Y165" s="292">
        <f>IFERROR(SUM(Y163:Y164),"0")</f>
        <v>24</v>
      </c>
      <c r="Z165" s="292">
        <f>IFERROR(IF(Z163="",0,Z163),"0")+IFERROR(IF(Z164="",0,Z164),"0")</f>
        <v>0.20783999999999997</v>
      </c>
      <c r="AA165" s="293"/>
      <c r="AB165" s="293"/>
      <c r="AC165" s="293"/>
    </row>
    <row r="166" spans="1:68" x14ac:dyDescent="0.2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2"/>
      <c r="P166" s="303" t="s">
        <v>73</v>
      </c>
      <c r="Q166" s="304"/>
      <c r="R166" s="304"/>
      <c r="S166" s="304"/>
      <c r="T166" s="304"/>
      <c r="U166" s="304"/>
      <c r="V166" s="305"/>
      <c r="W166" s="37" t="s">
        <v>74</v>
      </c>
      <c r="X166" s="292">
        <f>IFERROR(SUMPRODUCT(X163:X164*H163:H164),"0")</f>
        <v>120</v>
      </c>
      <c r="Y166" s="292">
        <f>IFERROR(SUMPRODUCT(Y163:Y164*H163:H164),"0")</f>
        <v>120</v>
      </c>
      <c r="Z166" s="37"/>
      <c r="AA166" s="293"/>
      <c r="AB166" s="293"/>
      <c r="AC166" s="293"/>
    </row>
    <row r="167" spans="1:68" ht="27.75" customHeight="1" x14ac:dyDescent="0.2">
      <c r="A167" s="344" t="s">
        <v>249</v>
      </c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48"/>
      <c r="AB167" s="48"/>
      <c r="AC167" s="48"/>
    </row>
    <row r="168" spans="1:68" ht="16.5" customHeight="1" x14ac:dyDescent="0.25">
      <c r="A168" s="306" t="s">
        <v>250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285"/>
      <c r="AB168" s="285"/>
      <c r="AC168" s="285"/>
    </row>
    <row r="169" spans="1:68" ht="14.25" customHeight="1" x14ac:dyDescent="0.25">
      <c r="A169" s="309" t="s">
        <v>77</v>
      </c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8">
        <v>4607111035691</v>
      </c>
      <c r="E170" s="299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4"/>
      <c r="V170" s="34"/>
      <c r="W170" s="35" t="s">
        <v>70</v>
      </c>
      <c r="X170" s="290">
        <v>196</v>
      </c>
      <c r="Y170" s="291">
        <f>IFERROR(IF(X170="","",X170),"")</f>
        <v>196</v>
      </c>
      <c r="Z170" s="36">
        <f>IFERROR(IF(X170="","",X170*0.01788),"")</f>
        <v>3.50448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664.048</v>
      </c>
      <c r="BN170" s="67">
        <f>IFERROR(Y170*I170,"0")</f>
        <v>664.048</v>
      </c>
      <c r="BO170" s="67">
        <f>IFERROR(X170/J170,"0")</f>
        <v>2.8</v>
      </c>
      <c r="BP170" s="67">
        <f>IFERROR(Y170/J170,"0")</f>
        <v>2.8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8">
        <v>4607111035721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4"/>
      <c r="V171" s="34"/>
      <c r="W171" s="35" t="s">
        <v>70</v>
      </c>
      <c r="X171" s="290">
        <v>42</v>
      </c>
      <c r="Y171" s="291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8">
        <v>4607111038487</v>
      </c>
      <c r="E172" s="299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4"/>
      <c r="V172" s="34"/>
      <c r="W172" s="35" t="s">
        <v>70</v>
      </c>
      <c r="X172" s="290">
        <v>70</v>
      </c>
      <c r="Y172" s="29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300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2"/>
      <c r="P173" s="303" t="s">
        <v>73</v>
      </c>
      <c r="Q173" s="304"/>
      <c r="R173" s="304"/>
      <c r="S173" s="304"/>
      <c r="T173" s="304"/>
      <c r="U173" s="304"/>
      <c r="V173" s="305"/>
      <c r="W173" s="37" t="s">
        <v>70</v>
      </c>
      <c r="X173" s="292">
        <f>IFERROR(SUM(X170:X172),"0")</f>
        <v>308</v>
      </c>
      <c r="Y173" s="292">
        <f>IFERROR(SUM(Y170:Y172),"0")</f>
        <v>308</v>
      </c>
      <c r="Z173" s="292">
        <f>IFERROR(IF(Z170="",0,Z170),"0")+IFERROR(IF(Z171="",0,Z171),"0")+IFERROR(IF(Z172="",0,Z172),"0")</f>
        <v>5.5070399999999999</v>
      </c>
      <c r="AA173" s="293"/>
      <c r="AB173" s="293"/>
      <c r="AC173" s="293"/>
    </row>
    <row r="174" spans="1:68" x14ac:dyDescent="0.2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2"/>
      <c r="P174" s="303" t="s">
        <v>73</v>
      </c>
      <c r="Q174" s="304"/>
      <c r="R174" s="304"/>
      <c r="S174" s="304"/>
      <c r="T174" s="304"/>
      <c r="U174" s="304"/>
      <c r="V174" s="305"/>
      <c r="W174" s="37" t="s">
        <v>74</v>
      </c>
      <c r="X174" s="292">
        <f>IFERROR(SUMPRODUCT(X170:X172*H170:H172),"0")</f>
        <v>924</v>
      </c>
      <c r="Y174" s="292">
        <f>IFERROR(SUMPRODUCT(Y170:Y172*H170:H172),"0")</f>
        <v>924</v>
      </c>
      <c r="Z174" s="37"/>
      <c r="AA174" s="293"/>
      <c r="AB174" s="293"/>
      <c r="AC174" s="293"/>
    </row>
    <row r="175" spans="1:68" ht="14.25" customHeight="1" x14ac:dyDescent="0.25">
      <c r="A175" s="309" t="s">
        <v>260</v>
      </c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284"/>
      <c r="AB175" s="284"/>
      <c r="AC175" s="284"/>
    </row>
    <row r="176" spans="1:68" ht="27" customHeight="1" x14ac:dyDescent="0.25">
      <c r="A176" s="54" t="s">
        <v>261</v>
      </c>
      <c r="B176" s="54" t="s">
        <v>262</v>
      </c>
      <c r="C176" s="31">
        <v>4301051855</v>
      </c>
      <c r="D176" s="298">
        <v>4680115885875</v>
      </c>
      <c r="E176" s="299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51" t="s">
        <v>265</v>
      </c>
      <c r="Q176" s="295"/>
      <c r="R176" s="295"/>
      <c r="S176" s="295"/>
      <c r="T176" s="29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0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2"/>
      <c r="P177" s="303" t="s">
        <v>73</v>
      </c>
      <c r="Q177" s="304"/>
      <c r="R177" s="304"/>
      <c r="S177" s="304"/>
      <c r="T177" s="304"/>
      <c r="U177" s="304"/>
      <c r="V177" s="305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2"/>
      <c r="P178" s="303" t="s">
        <v>73</v>
      </c>
      <c r="Q178" s="304"/>
      <c r="R178" s="304"/>
      <c r="S178" s="304"/>
      <c r="T178" s="304"/>
      <c r="U178" s="304"/>
      <c r="V178" s="305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customHeight="1" x14ac:dyDescent="0.2">
      <c r="A179" s="344" t="s">
        <v>268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48"/>
      <c r="AB179" s="48"/>
      <c r="AC179" s="48"/>
    </row>
    <row r="180" spans="1:68" ht="16.5" customHeight="1" x14ac:dyDescent="0.25">
      <c r="A180" s="306" t="s">
        <v>269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285"/>
      <c r="AB180" s="285"/>
      <c r="AC180" s="285"/>
    </row>
    <row r="181" spans="1:68" ht="14.25" customHeight="1" x14ac:dyDescent="0.25">
      <c r="A181" s="309" t="s">
        <v>77</v>
      </c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284"/>
      <c r="AB181" s="284"/>
      <c r="AC181" s="284"/>
    </row>
    <row r="182" spans="1:68" ht="27" customHeight="1" x14ac:dyDescent="0.25">
      <c r="A182" s="54" t="s">
        <v>270</v>
      </c>
      <c r="B182" s="54" t="s">
        <v>271</v>
      </c>
      <c r="C182" s="31">
        <v>4301132227</v>
      </c>
      <c r="D182" s="298">
        <v>4620207491133</v>
      </c>
      <c r="E182" s="299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74" t="s">
        <v>272</v>
      </c>
      <c r="Q182" s="295"/>
      <c r="R182" s="295"/>
      <c r="S182" s="295"/>
      <c r="T182" s="296"/>
      <c r="U182" s="34"/>
      <c r="V182" s="34"/>
      <c r="W182" s="35" t="s">
        <v>70</v>
      </c>
      <c r="X182" s="290">
        <v>0</v>
      </c>
      <c r="Y182" s="29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00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2"/>
      <c r="P183" s="303" t="s">
        <v>73</v>
      </c>
      <c r="Q183" s="304"/>
      <c r="R183" s="304"/>
      <c r="S183" s="304"/>
      <c r="T183" s="304"/>
      <c r="U183" s="304"/>
      <c r="V183" s="305"/>
      <c r="W183" s="37" t="s">
        <v>70</v>
      </c>
      <c r="X183" s="292">
        <f>IFERROR(SUM(X182:X182),"0")</f>
        <v>0</v>
      </c>
      <c r="Y183" s="292">
        <f>IFERROR(SUM(Y182:Y182),"0")</f>
        <v>0</v>
      </c>
      <c r="Z183" s="292">
        <f>IFERROR(IF(Z182="",0,Z182),"0")</f>
        <v>0</v>
      </c>
      <c r="AA183" s="293"/>
      <c r="AB183" s="293"/>
      <c r="AC183" s="293"/>
    </row>
    <row r="184" spans="1:68" x14ac:dyDescent="0.2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2"/>
      <c r="P184" s="303" t="s">
        <v>73</v>
      </c>
      <c r="Q184" s="304"/>
      <c r="R184" s="304"/>
      <c r="S184" s="304"/>
      <c r="T184" s="304"/>
      <c r="U184" s="304"/>
      <c r="V184" s="305"/>
      <c r="W184" s="37" t="s">
        <v>74</v>
      </c>
      <c r="X184" s="292">
        <f>IFERROR(SUMPRODUCT(X182:X182*H182:H182),"0")</f>
        <v>0</v>
      </c>
      <c r="Y184" s="292">
        <f>IFERROR(SUMPRODUCT(Y182:Y182*H182:H182),"0")</f>
        <v>0</v>
      </c>
      <c r="Z184" s="37"/>
      <c r="AA184" s="293"/>
      <c r="AB184" s="293"/>
      <c r="AC184" s="293"/>
    </row>
    <row r="185" spans="1:68" ht="14.25" customHeight="1" x14ac:dyDescent="0.25">
      <c r="A185" s="309" t="s">
        <v>127</v>
      </c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284"/>
      <c r="AB185" s="284"/>
      <c r="AC185" s="284"/>
    </row>
    <row r="186" spans="1:68" ht="27" customHeight="1" x14ac:dyDescent="0.25">
      <c r="A186" s="54" t="s">
        <v>274</v>
      </c>
      <c r="B186" s="54" t="s">
        <v>275</v>
      </c>
      <c r="C186" s="31">
        <v>4301135707</v>
      </c>
      <c r="D186" s="298">
        <v>4620207490198</v>
      </c>
      <c r="E186" s="299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277</v>
      </c>
      <c r="B187" s="54" t="s">
        <v>278</v>
      </c>
      <c r="C187" s="31">
        <v>4301135696</v>
      </c>
      <c r="D187" s="298">
        <v>4620207490235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280</v>
      </c>
      <c r="B188" s="54" t="s">
        <v>281</v>
      </c>
      <c r="C188" s="31">
        <v>4301135697</v>
      </c>
      <c r="D188" s="298">
        <v>4620207490259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282</v>
      </c>
      <c r="B189" s="54" t="s">
        <v>283</v>
      </c>
      <c r="C189" s="31">
        <v>4301135681</v>
      </c>
      <c r="D189" s="298">
        <v>4620207490143</v>
      </c>
      <c r="E189" s="299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0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2"/>
      <c r="P190" s="303" t="s">
        <v>73</v>
      </c>
      <c r="Q190" s="304"/>
      <c r="R190" s="304"/>
      <c r="S190" s="304"/>
      <c r="T190" s="304"/>
      <c r="U190" s="304"/>
      <c r="V190" s="305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2"/>
      <c r="P191" s="303" t="s">
        <v>73</v>
      </c>
      <c r="Q191" s="304"/>
      <c r="R191" s="304"/>
      <c r="S191" s="304"/>
      <c r="T191" s="304"/>
      <c r="U191" s="304"/>
      <c r="V191" s="305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customHeight="1" x14ac:dyDescent="0.25">
      <c r="A192" s="306" t="s">
        <v>285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285"/>
      <c r="AB192" s="285"/>
      <c r="AC192" s="285"/>
    </row>
    <row r="193" spans="1:68" ht="14.25" customHeight="1" x14ac:dyDescent="0.25">
      <c r="A193" s="309" t="s">
        <v>64</v>
      </c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284"/>
      <c r="AB193" s="284"/>
      <c r="AC193" s="284"/>
    </row>
    <row r="194" spans="1:68" ht="27" customHeight="1" x14ac:dyDescent="0.25">
      <c r="A194" s="54" t="s">
        <v>286</v>
      </c>
      <c r="B194" s="54" t="s">
        <v>287</v>
      </c>
      <c r="C194" s="31">
        <v>4301070966</v>
      </c>
      <c r="D194" s="298">
        <v>4607111038135</v>
      </c>
      <c r="E194" s="299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295"/>
      <c r="R194" s="295"/>
      <c r="S194" s="295"/>
      <c r="T194" s="296"/>
      <c r="U194" s="34"/>
      <c r="V194" s="34"/>
      <c r="W194" s="35" t="s">
        <v>70</v>
      </c>
      <c r="X194" s="290">
        <v>12</v>
      </c>
      <c r="Y194" s="291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70.44</v>
      </c>
      <c r="BN194" s="67">
        <f>IFERROR(Y194*I194,"0")</f>
        <v>70.44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x14ac:dyDescent="0.2">
      <c r="A195" s="300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2"/>
      <c r="P195" s="303" t="s">
        <v>73</v>
      </c>
      <c r="Q195" s="304"/>
      <c r="R195" s="304"/>
      <c r="S195" s="304"/>
      <c r="T195" s="304"/>
      <c r="U195" s="304"/>
      <c r="V195" s="305"/>
      <c r="W195" s="37" t="s">
        <v>70</v>
      </c>
      <c r="X195" s="292">
        <f>IFERROR(SUM(X194:X194),"0")</f>
        <v>12</v>
      </c>
      <c r="Y195" s="292">
        <f>IFERROR(SUM(Y194:Y194),"0")</f>
        <v>12</v>
      </c>
      <c r="Z195" s="292">
        <f>IFERROR(IF(Z194="",0,Z194),"0")</f>
        <v>0.186</v>
      </c>
      <c r="AA195" s="293"/>
      <c r="AB195" s="293"/>
      <c r="AC195" s="293"/>
    </row>
    <row r="196" spans="1:68" x14ac:dyDescent="0.2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2"/>
      <c r="P196" s="303" t="s">
        <v>73</v>
      </c>
      <c r="Q196" s="304"/>
      <c r="R196" s="304"/>
      <c r="S196" s="304"/>
      <c r="T196" s="304"/>
      <c r="U196" s="304"/>
      <c r="V196" s="305"/>
      <c r="W196" s="37" t="s">
        <v>74</v>
      </c>
      <c r="X196" s="292">
        <f>IFERROR(SUMPRODUCT(X194:X194*H194:H194),"0")</f>
        <v>67.199999999999989</v>
      </c>
      <c r="Y196" s="292">
        <f>IFERROR(SUMPRODUCT(Y194:Y194*H194:H194),"0")</f>
        <v>67.199999999999989</v>
      </c>
      <c r="Z196" s="37"/>
      <c r="AA196" s="293"/>
      <c r="AB196" s="293"/>
      <c r="AC196" s="293"/>
    </row>
    <row r="197" spans="1:68" ht="16.5" customHeight="1" x14ac:dyDescent="0.25">
      <c r="A197" s="306" t="s">
        <v>289</v>
      </c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285"/>
      <c r="AB197" s="285"/>
      <c r="AC197" s="285"/>
    </row>
    <row r="198" spans="1:68" ht="14.25" customHeight="1" x14ac:dyDescent="0.25">
      <c r="A198" s="309" t="s">
        <v>64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284"/>
      <c r="AB198" s="284"/>
      <c r="AC198" s="284"/>
    </row>
    <row r="199" spans="1:68" ht="27" customHeight="1" x14ac:dyDescent="0.25">
      <c r="A199" s="54" t="s">
        <v>290</v>
      </c>
      <c r="B199" s="54" t="s">
        <v>291</v>
      </c>
      <c r="C199" s="31">
        <v>4301070996</v>
      </c>
      <c r="D199" s="298">
        <v>4607111038654</v>
      </c>
      <c r="E199" s="299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8">
        <v>4607111038586</v>
      </c>
      <c r="E200" s="299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295</v>
      </c>
      <c r="B201" s="54" t="s">
        <v>296</v>
      </c>
      <c r="C201" s="31">
        <v>4301070962</v>
      </c>
      <c r="D201" s="298">
        <v>4607111038609</v>
      </c>
      <c r="E201" s="299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295"/>
      <c r="R201" s="295"/>
      <c r="S201" s="295"/>
      <c r="T201" s="29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298</v>
      </c>
      <c r="B202" s="54" t="s">
        <v>299</v>
      </c>
      <c r="C202" s="31">
        <v>4301070963</v>
      </c>
      <c r="D202" s="298">
        <v>4607111038630</v>
      </c>
      <c r="E202" s="299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295"/>
      <c r="R202" s="295"/>
      <c r="S202" s="295"/>
      <c r="T202" s="29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4301070959</v>
      </c>
      <c r="D203" s="298">
        <v>4607111038616</v>
      </c>
      <c r="E203" s="299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8">
        <v>4607111038623</v>
      </c>
      <c r="E204" s="299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0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2"/>
      <c r="P205" s="303" t="s">
        <v>73</v>
      </c>
      <c r="Q205" s="304"/>
      <c r="R205" s="304"/>
      <c r="S205" s="304"/>
      <c r="T205" s="304"/>
      <c r="U205" s="304"/>
      <c r="V205" s="305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2"/>
      <c r="P206" s="303" t="s">
        <v>73</v>
      </c>
      <c r="Q206" s="304"/>
      <c r="R206" s="304"/>
      <c r="S206" s="304"/>
      <c r="T206" s="304"/>
      <c r="U206" s="304"/>
      <c r="V206" s="305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customHeight="1" x14ac:dyDescent="0.25">
      <c r="A207" s="306" t="s">
        <v>304</v>
      </c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285"/>
      <c r="AB207" s="285"/>
      <c r="AC207" s="285"/>
    </row>
    <row r="208" spans="1:68" ht="14.25" customHeight="1" x14ac:dyDescent="0.25">
      <c r="A208" s="309" t="s">
        <v>64</v>
      </c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284"/>
      <c r="AB208" s="284"/>
      <c r="AC208" s="284"/>
    </row>
    <row r="209" spans="1:68" ht="27" customHeight="1" x14ac:dyDescent="0.25">
      <c r="A209" s="54" t="s">
        <v>305</v>
      </c>
      <c r="B209" s="54" t="s">
        <v>306</v>
      </c>
      <c r="C209" s="31">
        <v>4301070917</v>
      </c>
      <c r="D209" s="298">
        <v>4607111035912</v>
      </c>
      <c r="E209" s="299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295"/>
      <c r="R209" s="295"/>
      <c r="S209" s="295"/>
      <c r="T209" s="29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308</v>
      </c>
      <c r="B210" s="54" t="s">
        <v>309</v>
      </c>
      <c r="C210" s="31">
        <v>4301070920</v>
      </c>
      <c r="D210" s="298">
        <v>4607111035929</v>
      </c>
      <c r="E210" s="299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295"/>
      <c r="R210" s="295"/>
      <c r="S210" s="295"/>
      <c r="T210" s="296"/>
      <c r="U210" s="34"/>
      <c r="V210" s="34"/>
      <c r="W210" s="35" t="s">
        <v>70</v>
      </c>
      <c r="X210" s="290">
        <v>24</v>
      </c>
      <c r="Y210" s="291">
        <f>IFERROR(IF(X210="","",X210),"")</f>
        <v>24</v>
      </c>
      <c r="Z210" s="36">
        <f>IFERROR(IF(X210="","",X210*0.0155),"")</f>
        <v>0.372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179.28</v>
      </c>
      <c r="BN210" s="67">
        <f>IFERROR(Y210*I210,"0")</f>
        <v>179.28</v>
      </c>
      <c r="BO210" s="67">
        <f>IFERROR(X210/J210,"0")</f>
        <v>0.2857142857142857</v>
      </c>
      <c r="BP210" s="67">
        <f>IFERROR(Y210/J210,"0")</f>
        <v>0.2857142857142857</v>
      </c>
    </row>
    <row r="211" spans="1:68" ht="27" customHeight="1" x14ac:dyDescent="0.25">
      <c r="A211" s="54" t="s">
        <v>310</v>
      </c>
      <c r="B211" s="54" t="s">
        <v>311</v>
      </c>
      <c r="C211" s="31">
        <v>4301070915</v>
      </c>
      <c r="D211" s="298">
        <v>4607111035882</v>
      </c>
      <c r="E211" s="299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295"/>
      <c r="R211" s="295"/>
      <c r="S211" s="295"/>
      <c r="T211" s="29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313</v>
      </c>
      <c r="B212" s="54" t="s">
        <v>314</v>
      </c>
      <c r="C212" s="31">
        <v>4301070921</v>
      </c>
      <c r="D212" s="298">
        <v>4607111035905</v>
      </c>
      <c r="E212" s="299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295"/>
      <c r="R212" s="295"/>
      <c r="S212" s="295"/>
      <c r="T212" s="29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0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2"/>
      <c r="P213" s="303" t="s">
        <v>73</v>
      </c>
      <c r="Q213" s="304"/>
      <c r="R213" s="304"/>
      <c r="S213" s="304"/>
      <c r="T213" s="304"/>
      <c r="U213" s="304"/>
      <c r="V213" s="305"/>
      <c r="W213" s="37" t="s">
        <v>70</v>
      </c>
      <c r="X213" s="292">
        <f>IFERROR(SUM(X209:X212),"0")</f>
        <v>24</v>
      </c>
      <c r="Y213" s="292">
        <f>IFERROR(SUM(Y209:Y212),"0")</f>
        <v>24</v>
      </c>
      <c r="Z213" s="292">
        <f>IFERROR(IF(Z209="",0,Z209),"0")+IFERROR(IF(Z210="",0,Z210),"0")+IFERROR(IF(Z211="",0,Z211),"0")+IFERROR(IF(Z212="",0,Z212),"0")</f>
        <v>0.372</v>
      </c>
      <c r="AA213" s="293"/>
      <c r="AB213" s="293"/>
      <c r="AC213" s="293"/>
    </row>
    <row r="214" spans="1:68" x14ac:dyDescent="0.2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2"/>
      <c r="P214" s="303" t="s">
        <v>73</v>
      </c>
      <c r="Q214" s="304"/>
      <c r="R214" s="304"/>
      <c r="S214" s="304"/>
      <c r="T214" s="304"/>
      <c r="U214" s="304"/>
      <c r="V214" s="305"/>
      <c r="W214" s="37" t="s">
        <v>74</v>
      </c>
      <c r="X214" s="292">
        <f>IFERROR(SUMPRODUCT(X209:X212*H209:H212),"0")</f>
        <v>172.8</v>
      </c>
      <c r="Y214" s="292">
        <f>IFERROR(SUMPRODUCT(Y209:Y212*H209:H212),"0")</f>
        <v>172.8</v>
      </c>
      <c r="Z214" s="37"/>
      <c r="AA214" s="293"/>
      <c r="AB214" s="293"/>
      <c r="AC214" s="293"/>
    </row>
    <row r="215" spans="1:68" ht="16.5" customHeight="1" x14ac:dyDescent="0.25">
      <c r="A215" s="306" t="s">
        <v>315</v>
      </c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85"/>
      <c r="AB215" s="285"/>
      <c r="AC215" s="285"/>
    </row>
    <row r="216" spans="1:68" ht="14.25" customHeight="1" x14ac:dyDescent="0.25">
      <c r="A216" s="309" t="s">
        <v>64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84"/>
      <c r="AB216" s="284"/>
      <c r="AC216" s="284"/>
    </row>
    <row r="217" spans="1:68" ht="27" customHeight="1" x14ac:dyDescent="0.25">
      <c r="A217" s="54" t="s">
        <v>316</v>
      </c>
      <c r="B217" s="54" t="s">
        <v>317</v>
      </c>
      <c r="C217" s="31">
        <v>4301071097</v>
      </c>
      <c r="D217" s="298">
        <v>4620207491096</v>
      </c>
      <c r="E217" s="299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3" t="s">
        <v>318</v>
      </c>
      <c r="Q217" s="295"/>
      <c r="R217" s="295"/>
      <c r="S217" s="295"/>
      <c r="T217" s="296"/>
      <c r="U217" s="34"/>
      <c r="V217" s="34"/>
      <c r="W217" s="35" t="s">
        <v>70</v>
      </c>
      <c r="X217" s="290">
        <v>96</v>
      </c>
      <c r="Y217" s="291">
        <f>IFERROR(IF(X217="","",X217),"")</f>
        <v>96</v>
      </c>
      <c r="Z217" s="36">
        <f>IFERROR(IF(X217="","",X217*0.0155),"")</f>
        <v>1.488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502.08000000000004</v>
      </c>
      <c r="BN217" s="67">
        <f>IFERROR(Y217*I217,"0")</f>
        <v>502.08000000000004</v>
      </c>
      <c r="BO217" s="67">
        <f>IFERROR(X217/J217,"0")</f>
        <v>1.1428571428571428</v>
      </c>
      <c r="BP217" s="67">
        <f>IFERROR(Y217/J217,"0")</f>
        <v>1.1428571428571428</v>
      </c>
    </row>
    <row r="218" spans="1:68" x14ac:dyDescent="0.2">
      <c r="A218" s="300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2"/>
      <c r="P218" s="303" t="s">
        <v>73</v>
      </c>
      <c r="Q218" s="304"/>
      <c r="R218" s="304"/>
      <c r="S218" s="304"/>
      <c r="T218" s="304"/>
      <c r="U218" s="304"/>
      <c r="V218" s="305"/>
      <c r="W218" s="37" t="s">
        <v>70</v>
      </c>
      <c r="X218" s="292">
        <f>IFERROR(SUM(X217:X217),"0")</f>
        <v>96</v>
      </c>
      <c r="Y218" s="292">
        <f>IFERROR(SUM(Y217:Y217),"0")</f>
        <v>96</v>
      </c>
      <c r="Z218" s="292">
        <f>IFERROR(IF(Z217="",0,Z217),"0")</f>
        <v>1.488</v>
      </c>
      <c r="AA218" s="293"/>
      <c r="AB218" s="293"/>
      <c r="AC218" s="293"/>
    </row>
    <row r="219" spans="1:68" x14ac:dyDescent="0.2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2"/>
      <c r="P219" s="303" t="s">
        <v>73</v>
      </c>
      <c r="Q219" s="304"/>
      <c r="R219" s="304"/>
      <c r="S219" s="304"/>
      <c r="T219" s="304"/>
      <c r="U219" s="304"/>
      <c r="V219" s="305"/>
      <c r="W219" s="37" t="s">
        <v>74</v>
      </c>
      <c r="X219" s="292">
        <f>IFERROR(SUMPRODUCT(X217:X217*H217:H217),"0")</f>
        <v>480</v>
      </c>
      <c r="Y219" s="292">
        <f>IFERROR(SUMPRODUCT(Y217:Y217*H217:H217),"0")</f>
        <v>480</v>
      </c>
      <c r="Z219" s="37"/>
      <c r="AA219" s="293"/>
      <c r="AB219" s="293"/>
      <c r="AC219" s="293"/>
    </row>
    <row r="220" spans="1:68" ht="16.5" customHeight="1" x14ac:dyDescent="0.25">
      <c r="A220" s="306" t="s">
        <v>320</v>
      </c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285"/>
      <c r="AB220" s="285"/>
      <c r="AC220" s="285"/>
    </row>
    <row r="221" spans="1:68" ht="14.25" customHeight="1" x14ac:dyDescent="0.25">
      <c r="A221" s="309" t="s">
        <v>64</v>
      </c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4301071093</v>
      </c>
      <c r="D222" s="298">
        <v>4620207490709</v>
      </c>
      <c r="E222" s="299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295"/>
      <c r="R222" s="295"/>
      <c r="S222" s="295"/>
      <c r="T222" s="29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00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2"/>
      <c r="P223" s="303" t="s">
        <v>73</v>
      </c>
      <c r="Q223" s="304"/>
      <c r="R223" s="304"/>
      <c r="S223" s="304"/>
      <c r="T223" s="304"/>
      <c r="U223" s="304"/>
      <c r="V223" s="305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2"/>
      <c r="P224" s="303" t="s">
        <v>73</v>
      </c>
      <c r="Q224" s="304"/>
      <c r="R224" s="304"/>
      <c r="S224" s="304"/>
      <c r="T224" s="304"/>
      <c r="U224" s="304"/>
      <c r="V224" s="305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customHeight="1" x14ac:dyDescent="0.25">
      <c r="A225" s="309" t="s">
        <v>127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284"/>
      <c r="AB225" s="284"/>
      <c r="AC225" s="284"/>
    </row>
    <row r="226" spans="1:68" ht="27" customHeight="1" x14ac:dyDescent="0.25">
      <c r="A226" s="54" t="s">
        <v>324</v>
      </c>
      <c r="B226" s="54" t="s">
        <v>325</v>
      </c>
      <c r="C226" s="31">
        <v>4301135692</v>
      </c>
      <c r="D226" s="298">
        <v>4620207490570</v>
      </c>
      <c r="E226" s="299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295"/>
      <c r="R226" s="295"/>
      <c r="S226" s="295"/>
      <c r="T226" s="29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327</v>
      </c>
      <c r="B227" s="54" t="s">
        <v>328</v>
      </c>
      <c r="C227" s="31">
        <v>4301135691</v>
      </c>
      <c r="D227" s="298">
        <v>4620207490549</v>
      </c>
      <c r="E227" s="299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295"/>
      <c r="R227" s="295"/>
      <c r="S227" s="295"/>
      <c r="T227" s="29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329</v>
      </c>
      <c r="B228" s="54" t="s">
        <v>330</v>
      </c>
      <c r="C228" s="31">
        <v>4301135694</v>
      </c>
      <c r="D228" s="298">
        <v>4620207490501</v>
      </c>
      <c r="E228" s="299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295"/>
      <c r="R228" s="295"/>
      <c r="S228" s="295"/>
      <c r="T228" s="29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00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2"/>
      <c r="P229" s="303" t="s">
        <v>73</v>
      </c>
      <c r="Q229" s="304"/>
      <c r="R229" s="304"/>
      <c r="S229" s="304"/>
      <c r="T229" s="304"/>
      <c r="U229" s="304"/>
      <c r="V229" s="305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x14ac:dyDescent="0.2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2"/>
      <c r="P230" s="303" t="s">
        <v>73</v>
      </c>
      <c r="Q230" s="304"/>
      <c r="R230" s="304"/>
      <c r="S230" s="304"/>
      <c r="T230" s="304"/>
      <c r="U230" s="304"/>
      <c r="V230" s="305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customHeight="1" x14ac:dyDescent="0.25">
      <c r="A231" s="306" t="s">
        <v>331</v>
      </c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285"/>
      <c r="AB231" s="285"/>
      <c r="AC231" s="285"/>
    </row>
    <row r="232" spans="1:68" ht="14.25" customHeight="1" x14ac:dyDescent="0.25">
      <c r="A232" s="309" t="s">
        <v>64</v>
      </c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284"/>
      <c r="AB232" s="284"/>
      <c r="AC232" s="284"/>
    </row>
    <row r="233" spans="1:68" ht="16.5" customHeight="1" x14ac:dyDescent="0.25">
      <c r="A233" s="54" t="s">
        <v>332</v>
      </c>
      <c r="B233" s="54" t="s">
        <v>333</v>
      </c>
      <c r="C233" s="31">
        <v>4301071063</v>
      </c>
      <c r="D233" s="298">
        <v>4607111039019</v>
      </c>
      <c r="E233" s="299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295"/>
      <c r="R233" s="295"/>
      <c r="S233" s="295"/>
      <c r="T233" s="29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335</v>
      </c>
      <c r="B234" s="54" t="s">
        <v>336</v>
      </c>
      <c r="C234" s="31">
        <v>4301071000</v>
      </c>
      <c r="D234" s="298">
        <v>4607111038708</v>
      </c>
      <c r="E234" s="299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295"/>
      <c r="R234" s="295"/>
      <c r="S234" s="295"/>
      <c r="T234" s="29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00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2"/>
      <c r="P235" s="303" t="s">
        <v>73</v>
      </c>
      <c r="Q235" s="304"/>
      <c r="R235" s="304"/>
      <c r="S235" s="304"/>
      <c r="T235" s="304"/>
      <c r="U235" s="304"/>
      <c r="V235" s="305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x14ac:dyDescent="0.2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2"/>
      <c r="P236" s="303" t="s">
        <v>73</v>
      </c>
      <c r="Q236" s="304"/>
      <c r="R236" s="304"/>
      <c r="S236" s="304"/>
      <c r="T236" s="304"/>
      <c r="U236" s="304"/>
      <c r="V236" s="305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customHeight="1" x14ac:dyDescent="0.2">
      <c r="A237" s="344" t="s">
        <v>337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48"/>
      <c r="AB237" s="48"/>
      <c r="AC237" s="48"/>
    </row>
    <row r="238" spans="1:68" ht="16.5" customHeight="1" x14ac:dyDescent="0.25">
      <c r="A238" s="306" t="s">
        <v>338</v>
      </c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285"/>
      <c r="AB238" s="285"/>
      <c r="AC238" s="285"/>
    </row>
    <row r="239" spans="1:68" ht="14.25" customHeight="1" x14ac:dyDescent="0.25">
      <c r="A239" s="309" t="s">
        <v>64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284"/>
      <c r="AB239" s="284"/>
      <c r="AC239" s="284"/>
    </row>
    <row r="240" spans="1:68" ht="27" customHeight="1" x14ac:dyDescent="0.25">
      <c r="A240" s="54" t="s">
        <v>339</v>
      </c>
      <c r="B240" s="54" t="s">
        <v>340</v>
      </c>
      <c r="C240" s="31">
        <v>4301071036</v>
      </c>
      <c r="D240" s="298">
        <v>4607111036162</v>
      </c>
      <c r="E240" s="299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295"/>
      <c r="R240" s="295"/>
      <c r="S240" s="295"/>
      <c r="T240" s="29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00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2"/>
      <c r="P241" s="303" t="s">
        <v>73</v>
      </c>
      <c r="Q241" s="304"/>
      <c r="R241" s="304"/>
      <c r="S241" s="304"/>
      <c r="T241" s="304"/>
      <c r="U241" s="304"/>
      <c r="V241" s="305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x14ac:dyDescent="0.2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2"/>
      <c r="P242" s="303" t="s">
        <v>73</v>
      </c>
      <c r="Q242" s="304"/>
      <c r="R242" s="304"/>
      <c r="S242" s="304"/>
      <c r="T242" s="304"/>
      <c r="U242" s="304"/>
      <c r="V242" s="305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customHeight="1" x14ac:dyDescent="0.2">
      <c r="A243" s="344" t="s">
        <v>342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48"/>
      <c r="AB243" s="48"/>
      <c r="AC243" s="48"/>
    </row>
    <row r="244" spans="1:68" ht="16.5" customHeight="1" x14ac:dyDescent="0.25">
      <c r="A244" s="306" t="s">
        <v>343</v>
      </c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285"/>
      <c r="AB244" s="285"/>
      <c r="AC244" s="285"/>
    </row>
    <row r="245" spans="1:68" ht="14.25" customHeight="1" x14ac:dyDescent="0.25">
      <c r="A245" s="309" t="s">
        <v>64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8">
        <v>4607111035899</v>
      </c>
      <c r="E246" s="299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295"/>
      <c r="R246" s="295"/>
      <c r="S246" s="295"/>
      <c r="T246" s="296"/>
      <c r="U246" s="34"/>
      <c r="V246" s="34"/>
      <c r="W246" s="35" t="s">
        <v>70</v>
      </c>
      <c r="X246" s="290">
        <v>96</v>
      </c>
      <c r="Y246" s="291">
        <f>IFERROR(IF(X246="","",X246),"")</f>
        <v>96</v>
      </c>
      <c r="Z246" s="36">
        <f>IFERROR(IF(X246="","",X246*0.0155),"")</f>
        <v>1.488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505.15199999999993</v>
      </c>
      <c r="BN246" s="67">
        <f>IFERROR(Y246*I246,"0")</f>
        <v>505.15199999999993</v>
      </c>
      <c r="BO246" s="67">
        <f>IFERROR(X246/J246,"0")</f>
        <v>1.1428571428571428</v>
      </c>
      <c r="BP246" s="67">
        <f>IFERROR(Y246/J246,"0")</f>
        <v>1.1428571428571428</v>
      </c>
    </row>
    <row r="247" spans="1:68" x14ac:dyDescent="0.2">
      <c r="A247" s="300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2"/>
      <c r="P247" s="303" t="s">
        <v>73</v>
      </c>
      <c r="Q247" s="304"/>
      <c r="R247" s="304"/>
      <c r="S247" s="304"/>
      <c r="T247" s="304"/>
      <c r="U247" s="304"/>
      <c r="V247" s="305"/>
      <c r="W247" s="37" t="s">
        <v>70</v>
      </c>
      <c r="X247" s="292">
        <f>IFERROR(SUM(X246:X246),"0")</f>
        <v>96</v>
      </c>
      <c r="Y247" s="292">
        <f>IFERROR(SUM(Y246:Y246),"0")</f>
        <v>96</v>
      </c>
      <c r="Z247" s="292">
        <f>IFERROR(IF(Z246="",0,Z246),"0")</f>
        <v>1.488</v>
      </c>
      <c r="AA247" s="293"/>
      <c r="AB247" s="293"/>
      <c r="AC247" s="293"/>
    </row>
    <row r="248" spans="1:68" x14ac:dyDescent="0.2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2"/>
      <c r="P248" s="303" t="s">
        <v>73</v>
      </c>
      <c r="Q248" s="304"/>
      <c r="R248" s="304"/>
      <c r="S248" s="304"/>
      <c r="T248" s="304"/>
      <c r="U248" s="304"/>
      <c r="V248" s="305"/>
      <c r="W248" s="37" t="s">
        <v>74</v>
      </c>
      <c r="X248" s="292">
        <f>IFERROR(SUMPRODUCT(X246:X246*H246:H246),"0")</f>
        <v>480</v>
      </c>
      <c r="Y248" s="292">
        <f>IFERROR(SUMPRODUCT(Y246:Y246*H246:H246),"0")</f>
        <v>480</v>
      </c>
      <c r="Z248" s="37"/>
      <c r="AA248" s="293"/>
      <c r="AB248" s="293"/>
      <c r="AC248" s="293"/>
    </row>
    <row r="249" spans="1:68" ht="27.75" customHeight="1" x14ac:dyDescent="0.2">
      <c r="A249" s="344" t="s">
        <v>346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48"/>
      <c r="AB249" s="48"/>
      <c r="AC249" s="48"/>
    </row>
    <row r="250" spans="1:68" ht="16.5" customHeight="1" x14ac:dyDescent="0.25">
      <c r="A250" s="306" t="s">
        <v>347</v>
      </c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285"/>
      <c r="AB250" s="285"/>
      <c r="AC250" s="285"/>
    </row>
    <row r="251" spans="1:68" ht="14.25" customHeight="1" x14ac:dyDescent="0.25">
      <c r="A251" s="309" t="s">
        <v>348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284"/>
      <c r="AB251" s="284"/>
      <c r="AC251" s="284"/>
    </row>
    <row r="252" spans="1:68" ht="27" customHeight="1" x14ac:dyDescent="0.25">
      <c r="A252" s="54" t="s">
        <v>349</v>
      </c>
      <c r="B252" s="54" t="s">
        <v>350</v>
      </c>
      <c r="C252" s="31">
        <v>4301133004</v>
      </c>
      <c r="D252" s="298">
        <v>4607111039774</v>
      </c>
      <c r="E252" s="299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0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2"/>
      <c r="P253" s="303" t="s">
        <v>73</v>
      </c>
      <c r="Q253" s="304"/>
      <c r="R253" s="304"/>
      <c r="S253" s="304"/>
      <c r="T253" s="304"/>
      <c r="U253" s="304"/>
      <c r="V253" s="305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2"/>
      <c r="P254" s="303" t="s">
        <v>73</v>
      </c>
      <c r="Q254" s="304"/>
      <c r="R254" s="304"/>
      <c r="S254" s="304"/>
      <c r="T254" s="304"/>
      <c r="U254" s="304"/>
      <c r="V254" s="305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customHeight="1" x14ac:dyDescent="0.25">
      <c r="A255" s="309" t="s">
        <v>127</v>
      </c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284"/>
      <c r="AB255" s="284"/>
      <c r="AC255" s="284"/>
    </row>
    <row r="256" spans="1:68" ht="37.5" customHeight="1" x14ac:dyDescent="0.25">
      <c r="A256" s="54" t="s">
        <v>352</v>
      </c>
      <c r="B256" s="54" t="s">
        <v>353</v>
      </c>
      <c r="C256" s="31">
        <v>4301135400</v>
      </c>
      <c r="D256" s="298">
        <v>4607111039361</v>
      </c>
      <c r="E256" s="299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00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2"/>
      <c r="P257" s="303" t="s">
        <v>73</v>
      </c>
      <c r="Q257" s="304"/>
      <c r="R257" s="304"/>
      <c r="S257" s="304"/>
      <c r="T257" s="304"/>
      <c r="U257" s="304"/>
      <c r="V257" s="305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2"/>
      <c r="P258" s="303" t="s">
        <v>73</v>
      </c>
      <c r="Q258" s="304"/>
      <c r="R258" s="304"/>
      <c r="S258" s="304"/>
      <c r="T258" s="304"/>
      <c r="U258" s="304"/>
      <c r="V258" s="305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customHeight="1" x14ac:dyDescent="0.2">
      <c r="A259" s="344" t="s">
        <v>354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48"/>
      <c r="AB259" s="48"/>
      <c r="AC259" s="48"/>
    </row>
    <row r="260" spans="1:68" ht="16.5" customHeight="1" x14ac:dyDescent="0.25">
      <c r="A260" s="306" t="s">
        <v>354</v>
      </c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285"/>
      <c r="AB260" s="285"/>
      <c r="AC260" s="285"/>
    </row>
    <row r="261" spans="1:68" ht="14.25" customHeight="1" x14ac:dyDescent="0.25">
      <c r="A261" s="309" t="s">
        <v>64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284"/>
      <c r="AB261" s="284"/>
      <c r="AC261" s="284"/>
    </row>
    <row r="262" spans="1:68" ht="27" customHeight="1" x14ac:dyDescent="0.25">
      <c r="A262" s="54" t="s">
        <v>355</v>
      </c>
      <c r="B262" s="54" t="s">
        <v>356</v>
      </c>
      <c r="C262" s="31">
        <v>4301071014</v>
      </c>
      <c r="D262" s="298">
        <v>4640242181264</v>
      </c>
      <c r="E262" s="299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295"/>
      <c r="R262" s="295"/>
      <c r="S262" s="295"/>
      <c r="T262" s="29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4301071021</v>
      </c>
      <c r="D263" s="298">
        <v>4640242181325</v>
      </c>
      <c r="E263" s="299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77" t="s">
        <v>361</v>
      </c>
      <c r="Q263" s="295"/>
      <c r="R263" s="295"/>
      <c r="S263" s="295"/>
      <c r="T263" s="29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4301070993</v>
      </c>
      <c r="D264" s="298">
        <v>4640242180670</v>
      </c>
      <c r="E264" s="299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86" t="s">
        <v>364</v>
      </c>
      <c r="Q264" s="295"/>
      <c r="R264" s="295"/>
      <c r="S264" s="295"/>
      <c r="T264" s="29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0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2"/>
      <c r="P265" s="303" t="s">
        <v>73</v>
      </c>
      <c r="Q265" s="304"/>
      <c r="R265" s="304"/>
      <c r="S265" s="304"/>
      <c r="T265" s="304"/>
      <c r="U265" s="304"/>
      <c r="V265" s="305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x14ac:dyDescent="0.2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2"/>
      <c r="P266" s="303" t="s">
        <v>73</v>
      </c>
      <c r="Q266" s="304"/>
      <c r="R266" s="304"/>
      <c r="S266" s="304"/>
      <c r="T266" s="304"/>
      <c r="U266" s="304"/>
      <c r="V266" s="305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customHeight="1" x14ac:dyDescent="0.25">
      <c r="A267" s="309" t="s">
        <v>77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284"/>
      <c r="AB267" s="284"/>
      <c r="AC267" s="284"/>
    </row>
    <row r="268" spans="1:68" ht="27" customHeight="1" x14ac:dyDescent="0.25">
      <c r="A268" s="54" t="s">
        <v>366</v>
      </c>
      <c r="B268" s="54" t="s">
        <v>367</v>
      </c>
      <c r="C268" s="31">
        <v>4301132080</v>
      </c>
      <c r="D268" s="298">
        <v>4640242180397</v>
      </c>
      <c r="E268" s="299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295"/>
      <c r="R268" s="295"/>
      <c r="S268" s="295"/>
      <c r="T268" s="296"/>
      <c r="U268" s="34"/>
      <c r="V268" s="34"/>
      <c r="W268" s="35" t="s">
        <v>70</v>
      </c>
      <c r="X268" s="290">
        <v>84</v>
      </c>
      <c r="Y268" s="291">
        <f>IFERROR(IF(X268="","",X268),"")</f>
        <v>84</v>
      </c>
      <c r="Z268" s="36">
        <f>IFERROR(IF(X268="","",X268*0.0155),"")</f>
        <v>1.302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525.84</v>
      </c>
      <c r="BN268" s="67">
        <f>IFERROR(Y268*I268,"0")</f>
        <v>525.84</v>
      </c>
      <c r="BO268" s="67">
        <f>IFERROR(X268/J268,"0")</f>
        <v>1</v>
      </c>
      <c r="BP268" s="67">
        <f>IFERROR(Y268/J268,"0")</f>
        <v>1</v>
      </c>
    </row>
    <row r="269" spans="1:68" x14ac:dyDescent="0.2">
      <c r="A269" s="300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2"/>
      <c r="P269" s="303" t="s">
        <v>73</v>
      </c>
      <c r="Q269" s="304"/>
      <c r="R269" s="304"/>
      <c r="S269" s="304"/>
      <c r="T269" s="304"/>
      <c r="U269" s="304"/>
      <c r="V269" s="305"/>
      <c r="W269" s="37" t="s">
        <v>70</v>
      </c>
      <c r="X269" s="292">
        <f>IFERROR(SUM(X268:X268),"0")</f>
        <v>84</v>
      </c>
      <c r="Y269" s="292">
        <f>IFERROR(SUM(Y268:Y268),"0")</f>
        <v>84</v>
      </c>
      <c r="Z269" s="292">
        <f>IFERROR(IF(Z268="",0,Z268),"0")</f>
        <v>1.302</v>
      </c>
      <c r="AA269" s="293"/>
      <c r="AB269" s="293"/>
      <c r="AC269" s="293"/>
    </row>
    <row r="270" spans="1:68" x14ac:dyDescent="0.2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2"/>
      <c r="P270" s="303" t="s">
        <v>73</v>
      </c>
      <c r="Q270" s="304"/>
      <c r="R270" s="304"/>
      <c r="S270" s="304"/>
      <c r="T270" s="304"/>
      <c r="U270" s="304"/>
      <c r="V270" s="305"/>
      <c r="W270" s="37" t="s">
        <v>74</v>
      </c>
      <c r="X270" s="292">
        <f>IFERROR(SUMPRODUCT(X268:X268*H268:H268),"0")</f>
        <v>504</v>
      </c>
      <c r="Y270" s="292">
        <f>IFERROR(SUMPRODUCT(Y268:Y268*H268:H268),"0")</f>
        <v>504</v>
      </c>
      <c r="Z270" s="37"/>
      <c r="AA270" s="293"/>
      <c r="AB270" s="293"/>
      <c r="AC270" s="293"/>
    </row>
    <row r="271" spans="1:68" ht="14.25" customHeight="1" x14ac:dyDescent="0.25">
      <c r="A271" s="309" t="s">
        <v>121</v>
      </c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284"/>
      <c r="AB271" s="284"/>
      <c r="AC271" s="284"/>
    </row>
    <row r="272" spans="1:68" ht="27" customHeight="1" x14ac:dyDescent="0.25">
      <c r="A272" s="54" t="s">
        <v>369</v>
      </c>
      <c r="B272" s="54" t="s">
        <v>370</v>
      </c>
      <c r="C272" s="31">
        <v>4301136051</v>
      </c>
      <c r="D272" s="298">
        <v>4640242180304</v>
      </c>
      <c r="E272" s="299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90" t="s">
        <v>371</v>
      </c>
      <c r="Q272" s="295"/>
      <c r="R272" s="295"/>
      <c r="S272" s="295"/>
      <c r="T272" s="29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8">
        <v>4640242180236</v>
      </c>
      <c r="E273" s="299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295"/>
      <c r="R273" s="295"/>
      <c r="S273" s="295"/>
      <c r="T273" s="296"/>
      <c r="U273" s="34"/>
      <c r="V273" s="34"/>
      <c r="W273" s="35" t="s">
        <v>70</v>
      </c>
      <c r="X273" s="290">
        <v>84</v>
      </c>
      <c r="Y273" s="291">
        <f>IFERROR(IF(X273="","",X273),"")</f>
        <v>84</v>
      </c>
      <c r="Z273" s="36">
        <f>IFERROR(IF(X273="","",X273*0.0155),"")</f>
        <v>1.302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439.74</v>
      </c>
      <c r="BN273" s="67">
        <f>IFERROR(Y273*I273,"0")</f>
        <v>439.74</v>
      </c>
      <c r="BO273" s="67">
        <f>IFERROR(X273/J273,"0")</f>
        <v>1</v>
      </c>
      <c r="BP273" s="67">
        <f>IFERROR(Y273/J273,"0")</f>
        <v>1</v>
      </c>
    </row>
    <row r="274" spans="1:68" ht="27" customHeight="1" x14ac:dyDescent="0.25">
      <c r="A274" s="54" t="s">
        <v>375</v>
      </c>
      <c r="B274" s="54" t="s">
        <v>376</v>
      </c>
      <c r="C274" s="31">
        <v>4301136052</v>
      </c>
      <c r="D274" s="298">
        <v>4640242180410</v>
      </c>
      <c r="E274" s="299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295"/>
      <c r="R274" s="295"/>
      <c r="S274" s="295"/>
      <c r="T274" s="296"/>
      <c r="U274" s="34"/>
      <c r="V274" s="34"/>
      <c r="W274" s="35" t="s">
        <v>70</v>
      </c>
      <c r="X274" s="290">
        <v>0</v>
      </c>
      <c r="Y274" s="291">
        <f>IFERROR(IF(X274="","",X274),"")</f>
        <v>0</v>
      </c>
      <c r="Z274" s="36">
        <f>IFERROR(IF(X274="","",X274*0.00936),"")</f>
        <v>0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00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2"/>
      <c r="P275" s="303" t="s">
        <v>73</v>
      </c>
      <c r="Q275" s="304"/>
      <c r="R275" s="304"/>
      <c r="S275" s="304"/>
      <c r="T275" s="304"/>
      <c r="U275" s="304"/>
      <c r="V275" s="305"/>
      <c r="W275" s="37" t="s">
        <v>70</v>
      </c>
      <c r="X275" s="292">
        <f>IFERROR(SUM(X272:X274),"0")</f>
        <v>84</v>
      </c>
      <c r="Y275" s="292">
        <f>IFERROR(SUM(Y272:Y274),"0")</f>
        <v>84</v>
      </c>
      <c r="Z275" s="292">
        <f>IFERROR(IF(Z272="",0,Z272),"0")+IFERROR(IF(Z273="",0,Z273),"0")+IFERROR(IF(Z274="",0,Z274),"0")</f>
        <v>1.302</v>
      </c>
      <c r="AA275" s="293"/>
      <c r="AB275" s="293"/>
      <c r="AC275" s="293"/>
    </row>
    <row r="276" spans="1:68" x14ac:dyDescent="0.2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2"/>
      <c r="P276" s="303" t="s">
        <v>73</v>
      </c>
      <c r="Q276" s="304"/>
      <c r="R276" s="304"/>
      <c r="S276" s="304"/>
      <c r="T276" s="304"/>
      <c r="U276" s="304"/>
      <c r="V276" s="305"/>
      <c r="W276" s="37" t="s">
        <v>74</v>
      </c>
      <c r="X276" s="292">
        <f>IFERROR(SUMPRODUCT(X272:X274*H272:H274),"0")</f>
        <v>420</v>
      </c>
      <c r="Y276" s="292">
        <f>IFERROR(SUMPRODUCT(Y272:Y274*H272:H274),"0")</f>
        <v>420</v>
      </c>
      <c r="Z276" s="37"/>
      <c r="AA276" s="293"/>
      <c r="AB276" s="293"/>
      <c r="AC276" s="293"/>
    </row>
    <row r="277" spans="1:68" ht="14.25" customHeight="1" x14ac:dyDescent="0.25">
      <c r="A277" s="309" t="s">
        <v>127</v>
      </c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284"/>
      <c r="AB277" s="284"/>
      <c r="AC277" s="284"/>
    </row>
    <row r="278" spans="1:68" ht="37.5" customHeight="1" x14ac:dyDescent="0.25">
      <c r="A278" s="54" t="s">
        <v>377</v>
      </c>
      <c r="B278" s="54" t="s">
        <v>378</v>
      </c>
      <c r="C278" s="31">
        <v>4301135504</v>
      </c>
      <c r="D278" s="298">
        <v>4640242181554</v>
      </c>
      <c r="E278" s="299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7" t="s">
        <v>379</v>
      </c>
      <c r="Q278" s="295"/>
      <c r="R278" s="295"/>
      <c r="S278" s="295"/>
      <c r="T278" s="29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381</v>
      </c>
      <c r="B279" s="54" t="s">
        <v>382</v>
      </c>
      <c r="C279" s="31">
        <v>4301135518</v>
      </c>
      <c r="D279" s="298">
        <v>4640242181561</v>
      </c>
      <c r="E279" s="299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0" t="s">
        <v>383</v>
      </c>
      <c r="Q279" s="295"/>
      <c r="R279" s="295"/>
      <c r="S279" s="295"/>
      <c r="T279" s="296"/>
      <c r="U279" s="34"/>
      <c r="V279" s="34"/>
      <c r="W279" s="35" t="s">
        <v>70</v>
      </c>
      <c r="X279" s="290">
        <v>0</v>
      </c>
      <c r="Y279" s="291">
        <f t="shared" si="18"/>
        <v>0</v>
      </c>
      <c r="Z279" s="36">
        <f>IFERROR(IF(X279="","",X279*0.00936),"")</f>
        <v>0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27" customHeight="1" x14ac:dyDescent="0.25">
      <c r="A280" s="54" t="s">
        <v>385</v>
      </c>
      <c r="B280" s="54" t="s">
        <v>386</v>
      </c>
      <c r="C280" s="31">
        <v>4301135374</v>
      </c>
      <c r="D280" s="298">
        <v>4640242181424</v>
      </c>
      <c r="E280" s="299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7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295"/>
      <c r="R280" s="295"/>
      <c r="S280" s="295"/>
      <c r="T280" s="296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customHeight="1" x14ac:dyDescent="0.25">
      <c r="A281" s="54" t="s">
        <v>387</v>
      </c>
      <c r="B281" s="54" t="s">
        <v>388</v>
      </c>
      <c r="C281" s="31">
        <v>4301135552</v>
      </c>
      <c r="D281" s="298">
        <v>4640242181431</v>
      </c>
      <c r="E281" s="299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65" t="s">
        <v>389</v>
      </c>
      <c r="Q281" s="295"/>
      <c r="R281" s="295"/>
      <c r="S281" s="295"/>
      <c r="T281" s="29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8">
        <v>4640242181523</v>
      </c>
      <c r="E282" s="299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295"/>
      <c r="R282" s="295"/>
      <c r="S282" s="295"/>
      <c r="T282" s="29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393</v>
      </c>
      <c r="B283" s="54" t="s">
        <v>394</v>
      </c>
      <c r="C283" s="31">
        <v>4301135375</v>
      </c>
      <c r="D283" s="298">
        <v>4640242181486</v>
      </c>
      <c r="E283" s="299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295"/>
      <c r="R283" s="295"/>
      <c r="S283" s="295"/>
      <c r="T283" s="296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customHeight="1" x14ac:dyDescent="0.25">
      <c r="A284" s="54" t="s">
        <v>395</v>
      </c>
      <c r="B284" s="54" t="s">
        <v>396</v>
      </c>
      <c r="C284" s="31">
        <v>4301135402</v>
      </c>
      <c r="D284" s="298">
        <v>4640242181493</v>
      </c>
      <c r="E284" s="299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53" t="s">
        <v>397</v>
      </c>
      <c r="Q284" s="295"/>
      <c r="R284" s="295"/>
      <c r="S284" s="295"/>
      <c r="T284" s="29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398</v>
      </c>
      <c r="B285" s="54" t="s">
        <v>399</v>
      </c>
      <c r="C285" s="31">
        <v>4301135403</v>
      </c>
      <c r="D285" s="298">
        <v>4640242181509</v>
      </c>
      <c r="E285" s="299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295"/>
      <c r="R285" s="295"/>
      <c r="S285" s="295"/>
      <c r="T285" s="29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400</v>
      </c>
      <c r="B286" s="54" t="s">
        <v>401</v>
      </c>
      <c r="C286" s="31">
        <v>4301135304</v>
      </c>
      <c r="D286" s="298">
        <v>4640242181240</v>
      </c>
      <c r="E286" s="299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0" t="s">
        <v>402</v>
      </c>
      <c r="Q286" s="295"/>
      <c r="R286" s="295"/>
      <c r="S286" s="295"/>
      <c r="T286" s="29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4301135610</v>
      </c>
      <c r="D287" s="298">
        <v>4640242181318</v>
      </c>
      <c r="E287" s="299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4" t="s">
        <v>405</v>
      </c>
      <c r="Q287" s="295"/>
      <c r="R287" s="295"/>
      <c r="S287" s="295"/>
      <c r="T287" s="29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406</v>
      </c>
      <c r="B288" s="54" t="s">
        <v>407</v>
      </c>
      <c r="C288" s="31">
        <v>4301135306</v>
      </c>
      <c r="D288" s="298">
        <v>4640242181387</v>
      </c>
      <c r="E288" s="299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4" t="s">
        <v>408</v>
      </c>
      <c r="Q288" s="295"/>
      <c r="R288" s="295"/>
      <c r="S288" s="295"/>
      <c r="T288" s="29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409</v>
      </c>
      <c r="B289" s="54" t="s">
        <v>410</v>
      </c>
      <c r="C289" s="31">
        <v>4301135305</v>
      </c>
      <c r="D289" s="298">
        <v>4640242181394</v>
      </c>
      <c r="E289" s="299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85" t="s">
        <v>411</v>
      </c>
      <c r="Q289" s="295"/>
      <c r="R289" s="295"/>
      <c r="S289" s="295"/>
      <c r="T289" s="29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412</v>
      </c>
      <c r="B290" s="54" t="s">
        <v>413</v>
      </c>
      <c r="C290" s="31">
        <v>4301135309</v>
      </c>
      <c r="D290" s="298">
        <v>4640242181332</v>
      </c>
      <c r="E290" s="299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9" t="s">
        <v>414</v>
      </c>
      <c r="Q290" s="295"/>
      <c r="R290" s="295"/>
      <c r="S290" s="295"/>
      <c r="T290" s="29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415</v>
      </c>
      <c r="B291" s="54" t="s">
        <v>416</v>
      </c>
      <c r="C291" s="31">
        <v>4301135308</v>
      </c>
      <c r="D291" s="298">
        <v>4640242181349</v>
      </c>
      <c r="E291" s="299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5" t="s">
        <v>417</v>
      </c>
      <c r="Q291" s="295"/>
      <c r="R291" s="295"/>
      <c r="S291" s="295"/>
      <c r="T291" s="29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418</v>
      </c>
      <c r="B292" s="54" t="s">
        <v>419</v>
      </c>
      <c r="C292" s="31">
        <v>4301135307</v>
      </c>
      <c r="D292" s="298">
        <v>4640242181370</v>
      </c>
      <c r="E292" s="299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420</v>
      </c>
      <c r="Q292" s="295"/>
      <c r="R292" s="295"/>
      <c r="S292" s="295"/>
      <c r="T292" s="29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422</v>
      </c>
      <c r="B293" s="54" t="s">
        <v>423</v>
      </c>
      <c r="C293" s="31">
        <v>4301135198</v>
      </c>
      <c r="D293" s="298">
        <v>4640242180663</v>
      </c>
      <c r="E293" s="299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424</v>
      </c>
      <c r="Q293" s="295"/>
      <c r="R293" s="295"/>
      <c r="S293" s="295"/>
      <c r="T293" s="29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0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2"/>
      <c r="P294" s="303" t="s">
        <v>73</v>
      </c>
      <c r="Q294" s="304"/>
      <c r="R294" s="304"/>
      <c r="S294" s="304"/>
      <c r="T294" s="304"/>
      <c r="U294" s="304"/>
      <c r="V294" s="305"/>
      <c r="W294" s="37" t="s">
        <v>70</v>
      </c>
      <c r="X294" s="292">
        <f>IFERROR(SUM(X278:X293),"0")</f>
        <v>14</v>
      </c>
      <c r="Y294" s="292">
        <f>IFERROR(SUM(Y278:Y293),"0")</f>
        <v>14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0.13103999999999999</v>
      </c>
      <c r="AA294" s="293"/>
      <c r="AB294" s="293"/>
      <c r="AC294" s="293"/>
    </row>
    <row r="295" spans="1:68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2"/>
      <c r="P295" s="303" t="s">
        <v>73</v>
      </c>
      <c r="Q295" s="304"/>
      <c r="R295" s="304"/>
      <c r="S295" s="304"/>
      <c r="T295" s="304"/>
      <c r="U295" s="304"/>
      <c r="V295" s="305"/>
      <c r="W295" s="37" t="s">
        <v>74</v>
      </c>
      <c r="X295" s="292">
        <f>IFERROR(SUMPRODUCT(X278:X293*H278:H293),"0")</f>
        <v>42</v>
      </c>
      <c r="Y295" s="292">
        <f>IFERROR(SUMPRODUCT(Y278:Y293*H278:H293),"0")</f>
        <v>42</v>
      </c>
      <c r="Z295" s="37"/>
      <c r="AA295" s="293"/>
      <c r="AB295" s="293"/>
      <c r="AC295" s="293"/>
    </row>
    <row r="296" spans="1:68" ht="15" customHeight="1" x14ac:dyDescent="0.2">
      <c r="A296" s="48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99"/>
      <c r="P296" s="325" t="s">
        <v>426</v>
      </c>
      <c r="Q296" s="326"/>
      <c r="R296" s="326"/>
      <c r="S296" s="326"/>
      <c r="T296" s="326"/>
      <c r="U296" s="326"/>
      <c r="V296" s="327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10719.84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10719.84</v>
      </c>
      <c r="Z296" s="37"/>
      <c r="AA296" s="293"/>
      <c r="AB296" s="293"/>
      <c r="AC296" s="293"/>
    </row>
    <row r="297" spans="1:68" x14ac:dyDescent="0.2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99"/>
      <c r="P297" s="325" t="s">
        <v>427</v>
      </c>
      <c r="Q297" s="326"/>
      <c r="R297" s="326"/>
      <c r="S297" s="326"/>
      <c r="T297" s="326"/>
      <c r="U297" s="326"/>
      <c r="V297" s="327"/>
      <c r="W297" s="37" t="s">
        <v>74</v>
      </c>
      <c r="X297" s="292">
        <f>IFERROR(SUM(BM22:BM293),"0")</f>
        <v>11960.615200000002</v>
      </c>
      <c r="Y297" s="292">
        <f>IFERROR(SUM(BN22:BN293),"0")</f>
        <v>11960.615200000002</v>
      </c>
      <c r="Z297" s="37"/>
      <c r="AA297" s="293"/>
      <c r="AB297" s="293"/>
      <c r="AC297" s="293"/>
    </row>
    <row r="298" spans="1:68" x14ac:dyDescent="0.2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99"/>
      <c r="P298" s="325" t="s">
        <v>428</v>
      </c>
      <c r="Q298" s="326"/>
      <c r="R298" s="326"/>
      <c r="S298" s="326"/>
      <c r="T298" s="326"/>
      <c r="U298" s="326"/>
      <c r="V298" s="327"/>
      <c r="W298" s="37" t="s">
        <v>429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99"/>
      <c r="P299" s="325" t="s">
        <v>430</v>
      </c>
      <c r="Q299" s="326"/>
      <c r="R299" s="326"/>
      <c r="S299" s="326"/>
      <c r="T299" s="326"/>
      <c r="U299" s="326"/>
      <c r="V299" s="327"/>
      <c r="W299" s="37" t="s">
        <v>74</v>
      </c>
      <c r="X299" s="292">
        <f>GrossWeightTotal+PalletQtyTotal*25</f>
        <v>12785.615200000002</v>
      </c>
      <c r="Y299" s="292">
        <f>GrossWeightTotalR+PalletQtyTotalR*25</f>
        <v>12785.615200000002</v>
      </c>
      <c r="Z299" s="37"/>
      <c r="AA299" s="293"/>
      <c r="AB299" s="293"/>
      <c r="AC299" s="293"/>
    </row>
    <row r="300" spans="1:68" x14ac:dyDescent="0.2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99"/>
      <c r="P300" s="325" t="s">
        <v>431</v>
      </c>
      <c r="Q300" s="326"/>
      <c r="R300" s="326"/>
      <c r="S300" s="326"/>
      <c r="T300" s="326"/>
      <c r="U300" s="326"/>
      <c r="V300" s="327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2762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2762</v>
      </c>
      <c r="Z300" s="37"/>
      <c r="AA300" s="293"/>
      <c r="AB300" s="293"/>
      <c r="AC300" s="293"/>
    </row>
    <row r="301" spans="1:68" ht="14.25" customHeight="1" x14ac:dyDescent="0.2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99"/>
      <c r="P301" s="325" t="s">
        <v>432</v>
      </c>
      <c r="Q301" s="326"/>
      <c r="R301" s="326"/>
      <c r="S301" s="326"/>
      <c r="T301" s="326"/>
      <c r="U301" s="326"/>
      <c r="V301" s="327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41.48724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10" t="s">
        <v>75</v>
      </c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1"/>
      <c r="U303" s="282" t="s">
        <v>240</v>
      </c>
      <c r="V303" s="282" t="s">
        <v>249</v>
      </c>
      <c r="W303" s="310" t="s">
        <v>268</v>
      </c>
      <c r="X303" s="410"/>
      <c r="Y303" s="410"/>
      <c r="Z303" s="410"/>
      <c r="AA303" s="410"/>
      <c r="AB303" s="410"/>
      <c r="AC303" s="411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71" t="s">
        <v>435</v>
      </c>
      <c r="B304" s="310" t="s">
        <v>63</v>
      </c>
      <c r="C304" s="310" t="s">
        <v>76</v>
      </c>
      <c r="D304" s="310" t="s">
        <v>85</v>
      </c>
      <c r="E304" s="310" t="s">
        <v>95</v>
      </c>
      <c r="F304" s="310" t="s">
        <v>110</v>
      </c>
      <c r="G304" s="310" t="s">
        <v>135</v>
      </c>
      <c r="H304" s="310" t="s">
        <v>142</v>
      </c>
      <c r="I304" s="310" t="s">
        <v>148</v>
      </c>
      <c r="J304" s="310" t="s">
        <v>156</v>
      </c>
      <c r="K304" s="310" t="s">
        <v>176</v>
      </c>
      <c r="L304" s="310" t="s">
        <v>180</v>
      </c>
      <c r="M304" s="310" t="s">
        <v>204</v>
      </c>
      <c r="N304" s="283"/>
      <c r="O304" s="310" t="s">
        <v>210</v>
      </c>
      <c r="P304" s="310" t="s">
        <v>217</v>
      </c>
      <c r="Q304" s="310" t="s">
        <v>224</v>
      </c>
      <c r="R304" s="310" t="s">
        <v>228</v>
      </c>
      <c r="S304" s="310" t="s">
        <v>231</v>
      </c>
      <c r="T304" s="310" t="s">
        <v>236</v>
      </c>
      <c r="U304" s="310" t="s">
        <v>241</v>
      </c>
      <c r="V304" s="310" t="s">
        <v>250</v>
      </c>
      <c r="W304" s="310" t="s">
        <v>269</v>
      </c>
      <c r="X304" s="310" t="s">
        <v>285</v>
      </c>
      <c r="Y304" s="310" t="s">
        <v>289</v>
      </c>
      <c r="Z304" s="310" t="s">
        <v>304</v>
      </c>
      <c r="AA304" s="310" t="s">
        <v>315</v>
      </c>
      <c r="AB304" s="310" t="s">
        <v>320</v>
      </c>
      <c r="AC304" s="310" t="s">
        <v>331</v>
      </c>
      <c r="AD304" s="310" t="s">
        <v>338</v>
      </c>
      <c r="AE304" s="310" t="s">
        <v>343</v>
      </c>
      <c r="AF304" s="310" t="s">
        <v>347</v>
      </c>
      <c r="AG304" s="310" t="s">
        <v>354</v>
      </c>
    </row>
    <row r="305" spans="1:33" ht="13.5" customHeight="1" thickBot="1" x14ac:dyDescent="0.25">
      <c r="A305" s="372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283"/>
      <c r="O305" s="311"/>
      <c r="P305" s="311"/>
      <c r="Q305" s="311"/>
      <c r="R305" s="311"/>
      <c r="S305" s="311"/>
      <c r="T305" s="311"/>
      <c r="U305" s="311"/>
      <c r="V305" s="311"/>
      <c r="W305" s="311"/>
      <c r="X305" s="311"/>
      <c r="Y305" s="311"/>
      <c r="Z305" s="311"/>
      <c r="AA305" s="311"/>
      <c r="AB305" s="311"/>
      <c r="AC305" s="311"/>
      <c r="AD305" s="311"/>
      <c r="AE305" s="311"/>
      <c r="AF305" s="311"/>
      <c r="AG305" s="311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546</v>
      </c>
      <c r="D306" s="46">
        <f>IFERROR(X34*H34,"0")+IFERROR(X35*H35,"0")+IFERROR(X36*H36,"0")</f>
        <v>0</v>
      </c>
      <c r="E306" s="46">
        <f>IFERROR(X41*H41,"0")+IFERROR(X42*H42,"0")+IFERROR(X43*H43,"0")+IFERROR(X44*H44,"0")</f>
        <v>1176</v>
      </c>
      <c r="F306" s="46">
        <f>IFERROR(X49*H49,"0")+IFERROR(X53*H53,"0")+IFERROR(X57*H57,"0")+IFERROR(X61*H61,"0")+IFERROR(X62*H62,"0")+IFERROR(X66*H66,"0")+IFERROR(X67*H67,"0")+IFERROR(X68*H68,"0")</f>
        <v>67.2</v>
      </c>
      <c r="G306" s="46">
        <f>IFERROR(X73*H73,"0")+IFERROR(X74*H74,"0")</f>
        <v>1020</v>
      </c>
      <c r="H306" s="46">
        <f>IFERROR(X79*H79,"0")+IFERROR(X80*H80,"0")</f>
        <v>50.4</v>
      </c>
      <c r="I306" s="46">
        <f>IFERROR(X85*H85,"0")+IFERROR(X86*H86,"0")</f>
        <v>0</v>
      </c>
      <c r="J306" s="46">
        <f>IFERROR(X91*H91,"0")+IFERROR(X92*H92,"0")+IFERROR(X93*H93,"0")+IFERROR(X94*H94,"0")+IFERROR(X95*H95,"0")+IFERROR(X96*H96,"0")</f>
        <v>865.19999999999993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1764</v>
      </c>
      <c r="M306" s="46">
        <f>IFERROR(X124*H124,"0")+IFERROR(X125*H125,"0")</f>
        <v>1050</v>
      </c>
      <c r="N306" s="283"/>
      <c r="O306" s="46">
        <f>IFERROR(X130*H130,"0")+IFERROR(X131*H131,"0")</f>
        <v>630</v>
      </c>
      <c r="P306" s="46">
        <f>IFERROR(X136*H136,"0")+IFERROR(X137*H137,"0")</f>
        <v>100.8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120</v>
      </c>
      <c r="V306" s="46">
        <f>IFERROR(X170*H170,"0")+IFERROR(X171*H171,"0")+IFERROR(X172*H172,"0")+IFERROR(X176*H176,"0")</f>
        <v>924</v>
      </c>
      <c r="W306" s="46">
        <f>IFERROR(X182*H182,"0")+IFERROR(X186*H186,"0")+IFERROR(X187*H187,"0")+IFERROR(X188*H188,"0")+IFERROR(X189*H189,"0")</f>
        <v>33.6</v>
      </c>
      <c r="X306" s="46">
        <f>IFERROR(X194*H194,"0")</f>
        <v>67.199999999999989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172.8</v>
      </c>
      <c r="AA306" s="46">
        <f>IFERROR(X217*H217,"0")</f>
        <v>480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480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966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5414.4</v>
      </c>
      <c r="B309" s="60">
        <f>SUMPRODUCT(--(BB:BB="ПГП"),--(W:W="кор"),H:H,Y:Y)+SUMPRODUCT(--(BB:BB="ПГП"),--(W:W="кг"),Y:Y)</f>
        <v>5305.4400000000005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3:T293"/>
    <mergeCell ref="Q6:R6"/>
    <mergeCell ref="P200:T200"/>
    <mergeCell ref="A267:Z267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278:T27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D164:E164"/>
    <mergeCell ref="P62:T62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P282:T282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D200:E200"/>
    <mergeCell ref="P256:T256"/>
    <mergeCell ref="P109:T109"/>
    <mergeCell ref="D186:E186"/>
    <mergeCell ref="P274:T274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49:T49"/>
    <mergeCell ref="P36:T36"/>
    <mergeCell ref="P107:T107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D289:E289"/>
    <mergeCell ref="P209:T209"/>
    <mergeCell ref="P147:T147"/>
    <mergeCell ref="W17:W18"/>
    <mergeCell ref="A151:Z151"/>
    <mergeCell ref="P234:T234"/>
    <mergeCell ref="P154:V154"/>
    <mergeCell ref="A150:Z150"/>
    <mergeCell ref="D142:E142"/>
    <mergeCell ref="A215:Z215"/>
    <mergeCell ref="A120:O121"/>
    <mergeCell ref="A195:O196"/>
    <mergeCell ref="P264:T264"/>
    <mergeCell ref="A247:O248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D281:E281"/>
    <mergeCell ref="P88:V88"/>
    <mergeCell ref="A78:Z78"/>
    <mergeCell ref="P153:V153"/>
    <mergeCell ref="D263:E263"/>
    <mergeCell ref="A65:Z65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P159:V159"/>
    <mergeCell ref="D199:E199"/>
    <mergeCell ref="Z17:Z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7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