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BBD05F-C1F3-4FCD-AEC4-8EB42EF838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Z284" i="1" s="1"/>
  <c r="Z285" i="1" s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Y271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8" i="1" s="1"/>
  <c r="BM22" i="1"/>
  <c r="Y22" i="1"/>
  <c r="B516" i="1" s="1"/>
  <c r="H10" i="1"/>
  <c r="A9" i="1"/>
  <c r="A10" i="1" s="1"/>
  <c r="D7" i="1"/>
  <c r="Q6" i="1"/>
  <c r="P2" i="1"/>
  <c r="Y236" i="1" l="1"/>
  <c r="Y235" i="1"/>
  <c r="BP234" i="1"/>
  <c r="BN234" i="1"/>
  <c r="Z234" i="1"/>
  <c r="Z235" i="1" s="1"/>
  <c r="BP244" i="1"/>
  <c r="BN244" i="1"/>
  <c r="Z244" i="1"/>
  <c r="BP270" i="1"/>
  <c r="BN270" i="1"/>
  <c r="Z270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BP311" i="1"/>
  <c r="BN311" i="1"/>
  <c r="Z311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9" i="1"/>
  <c r="BN29" i="1"/>
  <c r="Z47" i="1"/>
  <c r="Z48" i="1" s="1"/>
  <c r="BN47" i="1"/>
  <c r="BP47" i="1"/>
  <c r="Y48" i="1"/>
  <c r="Z52" i="1"/>
  <c r="BN52" i="1"/>
  <c r="Z63" i="1"/>
  <c r="BN63" i="1"/>
  <c r="Z79" i="1"/>
  <c r="BN79" i="1"/>
  <c r="Z99" i="1"/>
  <c r="BN99" i="1"/>
  <c r="Z118" i="1"/>
  <c r="BN118" i="1"/>
  <c r="Z135" i="1"/>
  <c r="BN135" i="1"/>
  <c r="Z164" i="1"/>
  <c r="BN164" i="1"/>
  <c r="Z174" i="1"/>
  <c r="BN174" i="1"/>
  <c r="Z199" i="1"/>
  <c r="BN199" i="1"/>
  <c r="Z211" i="1"/>
  <c r="BN211" i="1"/>
  <c r="BP224" i="1"/>
  <c r="BN224" i="1"/>
  <c r="Z224" i="1"/>
  <c r="BP255" i="1"/>
  <c r="BN255" i="1"/>
  <c r="Z255" i="1"/>
  <c r="BP299" i="1"/>
  <c r="BN299" i="1"/>
  <c r="Z299" i="1"/>
  <c r="BP331" i="1"/>
  <c r="BN331" i="1"/>
  <c r="Z331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X507" i="1"/>
  <c r="X509" i="1" s="1"/>
  <c r="X510" i="1"/>
  <c r="Z27" i="1"/>
  <c r="BN27" i="1"/>
  <c r="Z31" i="1"/>
  <c r="BN31" i="1"/>
  <c r="Z43" i="1"/>
  <c r="BN43" i="1"/>
  <c r="Z54" i="1"/>
  <c r="BN54" i="1"/>
  <c r="Z61" i="1"/>
  <c r="BN61" i="1"/>
  <c r="Z69" i="1"/>
  <c r="BN69" i="1"/>
  <c r="Z77" i="1"/>
  <c r="BN77" i="1"/>
  <c r="Z83" i="1"/>
  <c r="BN83" i="1"/>
  <c r="BP83" i="1"/>
  <c r="Z97" i="1"/>
  <c r="BN97" i="1"/>
  <c r="BP104" i="1"/>
  <c r="BN104" i="1"/>
  <c r="Z104" i="1"/>
  <c r="BP120" i="1"/>
  <c r="BN120" i="1"/>
  <c r="Z120" i="1"/>
  <c r="BP141" i="1"/>
  <c r="BN141" i="1"/>
  <c r="Z141" i="1"/>
  <c r="Y147" i="1"/>
  <c r="BP146" i="1"/>
  <c r="BN146" i="1"/>
  <c r="Z146" i="1"/>
  <c r="Z147" i="1" s="1"/>
  <c r="BP150" i="1"/>
  <c r="BN150" i="1"/>
  <c r="Z150" i="1"/>
  <c r="BP166" i="1"/>
  <c r="BN166" i="1"/>
  <c r="Z166" i="1"/>
  <c r="BP176" i="1"/>
  <c r="BN176" i="1"/>
  <c r="Z176" i="1"/>
  <c r="Y182" i="1"/>
  <c r="Y181" i="1"/>
  <c r="BP180" i="1"/>
  <c r="BN180" i="1"/>
  <c r="Z180" i="1"/>
  <c r="Z181" i="1" s="1"/>
  <c r="BP185" i="1"/>
  <c r="BN185" i="1"/>
  <c r="Z185" i="1"/>
  <c r="BP201" i="1"/>
  <c r="BN201" i="1"/>
  <c r="Z201" i="1"/>
  <c r="BP213" i="1"/>
  <c r="BN213" i="1"/>
  <c r="Z213" i="1"/>
  <c r="BP230" i="1"/>
  <c r="BN230" i="1"/>
  <c r="Z230" i="1"/>
  <c r="BP253" i="1"/>
  <c r="BN253" i="1"/>
  <c r="Z253" i="1"/>
  <c r="Y272" i="1"/>
  <c r="BP268" i="1"/>
  <c r="BN268" i="1"/>
  <c r="Z268" i="1"/>
  <c r="BP112" i="1"/>
  <c r="BN112" i="1"/>
  <c r="Z112" i="1"/>
  <c r="BP131" i="1"/>
  <c r="BN131" i="1"/>
  <c r="Z131" i="1"/>
  <c r="Y159" i="1"/>
  <c r="BP158" i="1"/>
  <c r="BN158" i="1"/>
  <c r="Z158" i="1"/>
  <c r="Z159" i="1" s="1"/>
  <c r="Y172" i="1"/>
  <c r="BP162" i="1"/>
  <c r="BN162" i="1"/>
  <c r="Z162" i="1"/>
  <c r="BP170" i="1"/>
  <c r="BN170" i="1"/>
  <c r="Z170" i="1"/>
  <c r="BP197" i="1"/>
  <c r="BN197" i="1"/>
  <c r="Z197" i="1"/>
  <c r="BP209" i="1"/>
  <c r="BN209" i="1"/>
  <c r="Z209" i="1"/>
  <c r="BP226" i="1"/>
  <c r="BN226" i="1"/>
  <c r="Z226" i="1"/>
  <c r="BP246" i="1"/>
  <c r="BN246" i="1"/>
  <c r="Z246" i="1"/>
  <c r="BP260" i="1"/>
  <c r="BN260" i="1"/>
  <c r="Z260" i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Y137" i="1"/>
  <c r="Y178" i="1"/>
  <c r="Y177" i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Z326" i="1" s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Y382" i="1"/>
  <c r="F9" i="1"/>
  <c r="J9" i="1"/>
  <c r="F10" i="1"/>
  <c r="Y24" i="1"/>
  <c r="Y32" i="1"/>
  <c r="Y44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BP151" i="1"/>
  <c r="BN151" i="1"/>
  <c r="Z151" i="1"/>
  <c r="BP165" i="1"/>
  <c r="BN165" i="1"/>
  <c r="Z165" i="1"/>
  <c r="BP169" i="1"/>
  <c r="BN169" i="1"/>
  <c r="Z169" i="1"/>
  <c r="H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Y59" i="1"/>
  <c r="Z53" i="1"/>
  <c r="BN53" i="1"/>
  <c r="Z55" i="1"/>
  <c r="BN55" i="1"/>
  <c r="Z57" i="1"/>
  <c r="BN57" i="1"/>
  <c r="Y58" i="1"/>
  <c r="Y65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Y86" i="1"/>
  <c r="E516" i="1"/>
  <c r="Y92" i="1"/>
  <c r="BP89" i="1"/>
  <c r="BN89" i="1"/>
  <c r="Z89" i="1"/>
  <c r="Y101" i="1"/>
  <c r="BP98" i="1"/>
  <c r="BN98" i="1"/>
  <c r="Z98" i="1"/>
  <c r="Y10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Y126" i="1"/>
  <c r="Y132" i="1"/>
  <c r="BP136" i="1"/>
  <c r="BN136" i="1"/>
  <c r="Z136" i="1"/>
  <c r="Z137" i="1" s="1"/>
  <c r="Y138" i="1"/>
  <c r="Y143" i="1"/>
  <c r="BP140" i="1"/>
  <c r="BN140" i="1"/>
  <c r="Z140" i="1"/>
  <c r="Z142" i="1" s="1"/>
  <c r="Y154" i="1"/>
  <c r="Y153" i="1"/>
  <c r="BP163" i="1"/>
  <c r="BN163" i="1"/>
  <c r="Z163" i="1"/>
  <c r="Z171" i="1" s="1"/>
  <c r="BP167" i="1"/>
  <c r="BN167" i="1"/>
  <c r="Z167" i="1"/>
  <c r="Y171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Y361" i="1"/>
  <c r="F516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Z264" i="1" s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271" i="1" l="1"/>
  <c r="Z231" i="1"/>
  <c r="Z406" i="1"/>
  <c r="Z361" i="1"/>
  <c r="Z177" i="1"/>
  <c r="Z92" i="1"/>
  <c r="Z85" i="1"/>
  <c r="Z65" i="1"/>
  <c r="Z153" i="1"/>
  <c r="Z478" i="1"/>
  <c r="Z351" i="1"/>
  <c r="Z447" i="1"/>
  <c r="Z256" i="1"/>
  <c r="Z58" i="1"/>
  <c r="Z295" i="1"/>
  <c r="Z203" i="1"/>
  <c r="Z108" i="1"/>
  <c r="Z100" i="1"/>
  <c r="Z499" i="1"/>
  <c r="Z401" i="1"/>
  <c r="Z305" i="1"/>
  <c r="Y508" i="1"/>
  <c r="Z121" i="1"/>
  <c r="Y506" i="1"/>
  <c r="Z373" i="1"/>
  <c r="Z319" i="1"/>
  <c r="Z313" i="1"/>
  <c r="Z215" i="1"/>
  <c r="Z469" i="1"/>
  <c r="Z453" i="1"/>
  <c r="Z418" i="1"/>
  <c r="Z71" i="1"/>
  <c r="Z32" i="1"/>
  <c r="Y510" i="1"/>
  <c r="Y507" i="1"/>
  <c r="Z80" i="1"/>
  <c r="Y509" i="1" l="1"/>
  <c r="Z511" i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<sst xmlns="http://schemas.openxmlformats.org/spreadsheetml/2006/main" count="2254" uniqueCount="826">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</sst>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45871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791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Суббота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0.54166666666666663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58</v>
      </c>
      <c r="Y41" s="56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60.336111111111109</v>
      </c>
      <c r="BN41" s="64">
        <f>IFERROR(Y41*I41/H41,"0")</f>
        <v>67.410000000000011</v>
      </c>
      <c r="BO41" s="64">
        <f>IFERROR(1/J41*(X41/H41),"0")</f>
        <v>8.3912037037037035E-2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5.3703703703703702</v>
      </c>
      <c r="Y44" s="561">
        <f>IFERROR(Y41/H41,"0")+IFERROR(Y42/H42,"0")+IFERROR(Y43/H43,"0")</f>
        <v>6.0000000000000009</v>
      </c>
      <c r="Z44" s="561">
        <f>IFERROR(IF(Z41="",0,Z41),"0")+IFERROR(IF(Z42="",0,Z42),"0")+IFERROR(IF(Z43="",0,Z43),"0")</f>
        <v>0.11388000000000001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58</v>
      </c>
      <c r="Y45" s="561">
        <f>IFERROR(SUM(Y41:Y43),"0")</f>
        <v>64.800000000000011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8</v>
      </c>
      <c r="Y55" s="560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8.42</v>
      </c>
      <c r="BN55" s="64">
        <f t="shared" si="8"/>
        <v>8.42</v>
      </c>
      <c r="BO55" s="64">
        <f t="shared" si="9"/>
        <v>1.5151515151515152E-2</v>
      </c>
      <c r="BP55" s="64">
        <f t="shared" si="10"/>
        <v>1.5151515151515152E-2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2</v>
      </c>
      <c r="Y58" s="561">
        <f>IFERROR(Y52/H52,"0")+IFERROR(Y53/H53,"0")+IFERROR(Y54/H54,"0")+IFERROR(Y55/H55,"0")+IFERROR(Y56/H56,"0")+IFERROR(Y57/H57,"0")</f>
        <v>2</v>
      </c>
      <c r="Z58" s="561">
        <f>IFERROR(IF(Z52="",0,Z52),"0")+IFERROR(IF(Z53="",0,Z53),"0")+IFERROR(IF(Z54="",0,Z54),"0")+IFERROR(IF(Z55="",0,Z55),"0")+IFERROR(IF(Z56="",0,Z56),"0")+IFERROR(IF(Z57="",0,Z57),"0")</f>
        <v>1.804E-2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8</v>
      </c>
      <c r="Y59" s="561">
        <f>IFERROR(SUM(Y52:Y57),"0")</f>
        <v>8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59</v>
      </c>
      <c r="Y61" s="560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61.376388888888883</v>
      </c>
      <c r="BN61" s="64">
        <f>IFERROR(Y61*I61/H61,"0")</f>
        <v>67.410000000000011</v>
      </c>
      <c r="BO61" s="64">
        <f>IFERROR(1/J61*(X61/H61),"0")</f>
        <v>8.5358796296296294E-2</v>
      </c>
      <c r="BP61" s="64">
        <f>IFERROR(1/J61*(Y61/H61),"0")</f>
        <v>9.3750000000000014E-2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5.4629629629629628</v>
      </c>
      <c r="Y65" s="561">
        <f>IFERROR(Y61/H61,"0")+IFERROR(Y62/H62,"0")+IFERROR(Y63/H63,"0")+IFERROR(Y64/H64,"0")</f>
        <v>6.0000000000000009</v>
      </c>
      <c r="Z65" s="561">
        <f>IFERROR(IF(Z61="",0,Z61),"0")+IFERROR(IF(Z62="",0,Z62),"0")+IFERROR(IF(Z63="",0,Z63),"0")+IFERROR(IF(Z64="",0,Z64),"0")</f>
        <v>0.11388000000000001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59</v>
      </c>
      <c r="Y66" s="561">
        <f>IFERROR(SUM(Y61:Y64),"0")</f>
        <v>64.800000000000011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130</v>
      </c>
      <c r="Y89" s="560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135.23611111111109</v>
      </c>
      <c r="BN89" s="64">
        <f>IFERROR(Y89*I89/H89,"0")</f>
        <v>146.05499999999998</v>
      </c>
      <c r="BO89" s="64">
        <f>IFERROR(1/J89*(X89/H89),"0")</f>
        <v>0.18807870370370369</v>
      </c>
      <c r="BP89" s="64">
        <f>IFERROR(1/J89*(Y89/H89),"0")</f>
        <v>0.203125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22</v>
      </c>
      <c r="Y91" s="560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23.026666666666667</v>
      </c>
      <c r="BN91" s="64">
        <f>IFERROR(Y91*I91/H91,"0")</f>
        <v>23.549999999999997</v>
      </c>
      <c r="BO91" s="64">
        <f>IFERROR(1/J91*(X91/H91),"0")</f>
        <v>3.7037037037037042E-2</v>
      </c>
      <c r="BP91" s="64">
        <f>IFERROR(1/J91*(Y91/H91),"0")</f>
        <v>3.787878787878788E-2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16.925925925925924</v>
      </c>
      <c r="Y92" s="561">
        <f>IFERROR(Y89/H89,"0")+IFERROR(Y90/H90,"0")+IFERROR(Y91/H91,"0")</f>
        <v>18</v>
      </c>
      <c r="Z92" s="561">
        <f>IFERROR(IF(Z89="",0,Z89),"0")+IFERROR(IF(Z90="",0,Z90),"0")+IFERROR(IF(Z91="",0,Z91),"0")</f>
        <v>0.29183999999999999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152</v>
      </c>
      <c r="Y93" s="561">
        <f>IFERROR(SUM(Y89:Y91),"0")</f>
        <v>162.9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41</v>
      </c>
      <c r="Y95" s="560">
        <f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43.627037037037042</v>
      </c>
      <c r="BN95" s="64">
        <f>IFERROR(Y95*I95/H95,"0")</f>
        <v>51.713999999999992</v>
      </c>
      <c r="BO95" s="64">
        <f>IFERROR(1/J95*(X95/H95),"0")</f>
        <v>7.908950617283951E-2</v>
      </c>
      <c r="BP95" s="64">
        <f>IFERROR(1/J95*(Y95/H95),"0")</f>
        <v>9.375E-2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118</v>
      </c>
      <c r="Y98" s="560">
        <f>IFERROR(IF(X98="",0,CEILING((X98/$H98),1)*$H98),"")</f>
        <v>118.80000000000001</v>
      </c>
      <c r="Z98" s="36">
        <f>IFERROR(IF(Y98=0,"",ROUNDUP(Y98/H98,0)*0.00651),"")</f>
        <v>0.28644000000000003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129.01333333333332</v>
      </c>
      <c r="BN98" s="64">
        <f>IFERROR(Y98*I98/H98,"0")</f>
        <v>129.88800000000001</v>
      </c>
      <c r="BO98" s="64">
        <f>IFERROR(1/J98*(X98/H98),"0")</f>
        <v>0.24013024013024015</v>
      </c>
      <c r="BP98" s="64">
        <f>IFERROR(1/J98*(Y98/H98),"0")</f>
        <v>0.24175824175824179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48.76543209876543</v>
      </c>
      <c r="Y100" s="561">
        <f>IFERROR(Y95/H95,"0")+IFERROR(Y96/H96,"0")+IFERROR(Y97/H97,"0")+IFERROR(Y98/H98,"0")+IFERROR(Y99/H99,"0")</f>
        <v>50</v>
      </c>
      <c r="Z100" s="561">
        <f>IFERROR(IF(Z95="",0,Z95),"0")+IFERROR(IF(Z96="",0,Z96),"0")+IFERROR(IF(Z97="",0,Z97),"0")+IFERROR(IF(Z98="",0,Z98),"0")+IFERROR(IF(Z99="",0,Z99),"0")</f>
        <v>0.40032000000000001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159</v>
      </c>
      <c r="Y101" s="561">
        <f>IFERROR(SUM(Y95:Y99),"0")</f>
        <v>167.4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66</v>
      </c>
      <c r="Y104" s="560">
        <f>IFERROR(IF(X104="",0,CEILING((X104/$H104),1)*$H104),"")</f>
        <v>75.600000000000009</v>
      </c>
      <c r="Z104" s="36">
        <f>IFERROR(IF(Y104=0,"",ROUNDUP(Y104/H104,0)*0.01898),"")</f>
        <v>0.13286000000000001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68.658333333333331</v>
      </c>
      <c r="BN104" s="64">
        <f>IFERROR(Y104*I104/H104,"0")</f>
        <v>78.64500000000001</v>
      </c>
      <c r="BO104" s="64">
        <f>IFERROR(1/J104*(X104/H104),"0")</f>
        <v>9.5486111111111105E-2</v>
      </c>
      <c r="BP104" s="64">
        <f>IFERROR(1/J104*(Y104/H104),"0")</f>
        <v>0.109375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6.1111111111111107</v>
      </c>
      <c r="Y108" s="561">
        <f>IFERROR(Y104/H104,"0")+IFERROR(Y105/H105,"0")+IFERROR(Y106/H106,"0")+IFERROR(Y107/H107,"0")</f>
        <v>7</v>
      </c>
      <c r="Z108" s="561">
        <f>IFERROR(IF(Z104="",0,Z104),"0")+IFERROR(IF(Z105="",0,Z105),"0")+IFERROR(IF(Z106="",0,Z106),"0")+IFERROR(IF(Z107="",0,Z107),"0")</f>
        <v>0.13286000000000001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66</v>
      </c>
      <c r="Y109" s="561">
        <f>IFERROR(SUM(Y104:Y107),"0")</f>
        <v>75.600000000000009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13</v>
      </c>
      <c r="Y113" s="560">
        <f>IFERROR(IF(X113="",0,CEILING((X113/$H113),1)*$H113),"")</f>
        <v>14.399999999999999</v>
      </c>
      <c r="Z113" s="36">
        <f>IFERROR(IF(Y113=0,"",ROUNDUP(Y113/H113,0)*0.00651),"")</f>
        <v>3.9059999999999997E-2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13.975</v>
      </c>
      <c r="BN113" s="64">
        <f>IFERROR(Y113*I113/H113,"0")</f>
        <v>15.479999999999999</v>
      </c>
      <c r="BO113" s="64">
        <f>IFERROR(1/J113*(X113/H113),"0")</f>
        <v>2.9761904761904767E-2</v>
      </c>
      <c r="BP113" s="64">
        <f>IFERROR(1/J113*(Y113/H113),"0")</f>
        <v>3.2967032967032968E-2</v>
      </c>
    </row>
    <row r="114" spans="1:68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5.416666666666667</v>
      </c>
      <c r="Y114" s="561">
        <f>IFERROR(Y111/H111,"0")+IFERROR(Y112/H112,"0")+IFERROR(Y113/H113,"0")</f>
        <v>6</v>
      </c>
      <c r="Z114" s="561">
        <f>IFERROR(IF(Z111="",0,Z111),"0")+IFERROR(IF(Z112="",0,Z112),"0")+IFERROR(IF(Z113="",0,Z113),"0")</f>
        <v>3.9059999999999997E-2</v>
      </c>
      <c r="AA114" s="562"/>
      <c r="AB114" s="562"/>
      <c r="AC114" s="562"/>
    </row>
    <row r="115" spans="1:68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13</v>
      </c>
      <c r="Y115" s="561">
        <f>IFERROR(SUM(Y111:Y113),"0")</f>
        <v>14.399999999999999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125</v>
      </c>
      <c r="Y162" s="560">
        <f t="shared" ref="Y162:Y170" si="16">IFERROR(IF(X162="",0,CEILING((X162/$H162),1)*$H162),"")</f>
        <v>126</v>
      </c>
      <c r="Z162" s="36">
        <f>IFERROR(IF(Y162=0,"",ROUNDUP(Y162/H162,0)*0.00902),"")</f>
        <v>0.27060000000000001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133.03571428571428</v>
      </c>
      <c r="BN162" s="64">
        <f t="shared" ref="BN162:BN170" si="18">IFERROR(Y162*I162/H162,"0")</f>
        <v>134.09999999999997</v>
      </c>
      <c r="BO162" s="64">
        <f t="shared" ref="BO162:BO170" si="19">IFERROR(1/J162*(X162/H162),"0")</f>
        <v>0.22546897546897546</v>
      </c>
      <c r="BP162" s="64">
        <f t="shared" ref="BP162:BP170" si="20">IFERROR(1/J162*(Y162/H162),"0")</f>
        <v>0.22727272727272729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172</v>
      </c>
      <c r="Y164" s="560">
        <f t="shared" si="16"/>
        <v>172.20000000000002</v>
      </c>
      <c r="Z164" s="36">
        <f>IFERROR(IF(Y164=0,"",ROUNDUP(Y164/H164,0)*0.00902),"")</f>
        <v>0.36982000000000004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180.6</v>
      </c>
      <c r="BN164" s="64">
        <f t="shared" si="18"/>
        <v>180.81</v>
      </c>
      <c r="BO164" s="64">
        <f t="shared" si="19"/>
        <v>0.31024531024531021</v>
      </c>
      <c r="BP164" s="64">
        <f t="shared" si="20"/>
        <v>0.31060606060606061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27</v>
      </c>
      <c r="Y167" s="560">
        <f t="shared" si="16"/>
        <v>27</v>
      </c>
      <c r="Z167" s="36">
        <f>IFERROR(IF(Y167=0,"",ROUNDUP(Y167/H167,0)*0.00502),"")</f>
        <v>7.5300000000000006E-2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28.95</v>
      </c>
      <c r="BN167" s="64">
        <f t="shared" si="18"/>
        <v>28.95</v>
      </c>
      <c r="BO167" s="64">
        <f t="shared" si="19"/>
        <v>6.4102564102564111E-2</v>
      </c>
      <c r="BP167" s="64">
        <f t="shared" si="20"/>
        <v>6.4102564102564111E-2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34</v>
      </c>
      <c r="Y168" s="560">
        <f t="shared" si="16"/>
        <v>35.700000000000003</v>
      </c>
      <c r="Z168" s="36">
        <f>IFERROR(IF(Y168=0,"",ROUNDUP(Y168/H168,0)*0.00502),"")</f>
        <v>8.5339999999999999E-2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35.61904761904762</v>
      </c>
      <c r="BN168" s="64">
        <f t="shared" si="18"/>
        <v>37.4</v>
      </c>
      <c r="BO168" s="64">
        <f t="shared" si="19"/>
        <v>6.9190069190069189E-2</v>
      </c>
      <c r="BP168" s="64">
        <f t="shared" si="20"/>
        <v>7.2649572649572655E-2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101.9047619047619</v>
      </c>
      <c r="Y171" s="561">
        <f>IFERROR(Y162/H162,"0")+IFERROR(Y163/H163,"0")+IFERROR(Y164/H164,"0")+IFERROR(Y165/H165,"0")+IFERROR(Y166/H166,"0")+IFERROR(Y167/H167,"0")+IFERROR(Y168/H168,"0")+IFERROR(Y169/H169,"0")+IFERROR(Y170/H170,"0")</f>
        <v>103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0.80105999999999999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358</v>
      </c>
      <c r="Y172" s="561">
        <f>IFERROR(SUM(Y162:Y170),"0")</f>
        <v>360.90000000000003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73</v>
      </c>
      <c r="Y195" s="560">
        <f t="shared" ref="Y195:Y202" si="21">IFERROR(IF(X195="",0,CEILING((X195/$H195),1)*$H195),"")</f>
        <v>75.600000000000009</v>
      </c>
      <c r="Z195" s="36">
        <f>IFERROR(IF(Y195=0,"",ROUNDUP(Y195/H195,0)*0.00902),"")</f>
        <v>0.12628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75.838888888888889</v>
      </c>
      <c r="BN195" s="64">
        <f t="shared" ref="BN195:BN202" si="23">IFERROR(Y195*I195/H195,"0")</f>
        <v>78.540000000000006</v>
      </c>
      <c r="BO195" s="64">
        <f t="shared" ref="BO195:BO202" si="24">IFERROR(1/J195*(X195/H195),"0")</f>
        <v>0.10241301907968574</v>
      </c>
      <c r="BP195" s="64">
        <f t="shared" ref="BP195:BP202" si="25">IFERROR(1/J195*(Y195/H195),"0")</f>
        <v>0.10606060606060606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160</v>
      </c>
      <c r="Y196" s="560">
        <f t="shared" si="21"/>
        <v>162</v>
      </c>
      <c r="Z196" s="36">
        <f>IFERROR(IF(Y196=0,"",ROUNDUP(Y196/H196,0)*0.00902),"")</f>
        <v>0.27060000000000001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166.22222222222223</v>
      </c>
      <c r="BN196" s="64">
        <f t="shared" si="23"/>
        <v>168.3</v>
      </c>
      <c r="BO196" s="64">
        <f t="shared" si="24"/>
        <v>0.22446689113355778</v>
      </c>
      <c r="BP196" s="64">
        <f t="shared" si="25"/>
        <v>0.22727272727272727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199</v>
      </c>
      <c r="Y198" s="560">
        <f t="shared" si="21"/>
        <v>199.8</v>
      </c>
      <c r="Z198" s="36">
        <f>IFERROR(IF(Y198=0,"",ROUNDUP(Y198/H198,0)*0.00902),"")</f>
        <v>0.33374000000000004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206.73888888888888</v>
      </c>
      <c r="BN198" s="64">
        <f t="shared" si="23"/>
        <v>207.57000000000002</v>
      </c>
      <c r="BO198" s="64">
        <f t="shared" si="24"/>
        <v>0.27918069584736249</v>
      </c>
      <c r="BP198" s="64">
        <f t="shared" si="25"/>
        <v>0.28030303030303033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12</v>
      </c>
      <c r="Y199" s="560">
        <f t="shared" si="21"/>
        <v>12.6</v>
      </c>
      <c r="Z199" s="36">
        <f>IFERROR(IF(Y199=0,"",ROUNDUP(Y199/H199,0)*0.00502),"")</f>
        <v>3.5140000000000005E-2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12.866666666666667</v>
      </c>
      <c r="BN199" s="64">
        <f t="shared" si="23"/>
        <v>13.509999999999998</v>
      </c>
      <c r="BO199" s="64">
        <f t="shared" si="24"/>
        <v>2.8490028490028491E-2</v>
      </c>
      <c r="BP199" s="64">
        <f t="shared" si="25"/>
        <v>2.9914529914529919E-2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15</v>
      </c>
      <c r="Y200" s="560">
        <f t="shared" si="21"/>
        <v>16.2</v>
      </c>
      <c r="Z200" s="36">
        <f>IFERROR(IF(Y200=0,"",ROUNDUP(Y200/H200,0)*0.00502),"")</f>
        <v>4.5179999999999998E-2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15.833333333333332</v>
      </c>
      <c r="BN200" s="64">
        <f t="shared" si="23"/>
        <v>17.099999999999998</v>
      </c>
      <c r="BO200" s="64">
        <f t="shared" si="24"/>
        <v>3.561253561253562E-2</v>
      </c>
      <c r="BP200" s="64">
        <f t="shared" si="25"/>
        <v>3.8461538461538464E-2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7</v>
      </c>
      <c r="Y202" s="560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7.3888888888888884</v>
      </c>
      <c r="BN202" s="64">
        <f t="shared" si="23"/>
        <v>7.6</v>
      </c>
      <c r="BO202" s="64">
        <f t="shared" si="24"/>
        <v>1.6619183285849954E-2</v>
      </c>
      <c r="BP202" s="64">
        <f t="shared" si="25"/>
        <v>1.7094017094017096E-2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98.888888888888886</v>
      </c>
      <c r="Y203" s="561">
        <f>IFERROR(Y195/H195,"0")+IFERROR(Y196/H196,"0")+IFERROR(Y197/H197,"0")+IFERROR(Y198/H198,"0")+IFERROR(Y199/H199,"0")+IFERROR(Y200/H200,"0")+IFERROR(Y201/H201,"0")+IFERROR(Y202/H202,"0")</f>
        <v>101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0.83101999999999998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466</v>
      </c>
      <c r="Y204" s="561">
        <f>IFERROR(SUM(Y195:Y202),"0")</f>
        <v>473.40000000000003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174</v>
      </c>
      <c r="Y209" s="560">
        <f t="shared" si="26"/>
        <v>175.2</v>
      </c>
      <c r="Z209" s="36">
        <f t="shared" ref="Z209:Z214" si="31">IFERROR(IF(Y209=0,"",ROUNDUP(Y209/H209,0)*0.00651),"")</f>
        <v>0.47522999999999999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193.57499999999999</v>
      </c>
      <c r="BN209" s="64">
        <f t="shared" si="28"/>
        <v>194.90999999999997</v>
      </c>
      <c r="BO209" s="64">
        <f t="shared" si="29"/>
        <v>0.39835164835164838</v>
      </c>
      <c r="BP209" s="64">
        <f t="shared" si="30"/>
        <v>0.40109890109890112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171</v>
      </c>
      <c r="Y211" s="560">
        <f t="shared" si="26"/>
        <v>172.79999999999998</v>
      </c>
      <c r="Z211" s="36">
        <f t="shared" si="31"/>
        <v>0.46872000000000003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188.95500000000001</v>
      </c>
      <c r="BN211" s="64">
        <f t="shared" si="28"/>
        <v>190.94400000000002</v>
      </c>
      <c r="BO211" s="64">
        <f t="shared" si="29"/>
        <v>0.39148351648351654</v>
      </c>
      <c r="BP211" s="64">
        <f t="shared" si="30"/>
        <v>0.39560439560439564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260</v>
      </c>
      <c r="Y212" s="560">
        <f t="shared" si="26"/>
        <v>261.59999999999997</v>
      </c>
      <c r="Z212" s="36">
        <f t="shared" si="31"/>
        <v>0.70959000000000005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287.3</v>
      </c>
      <c r="BN212" s="64">
        <f t="shared" si="28"/>
        <v>289.06799999999998</v>
      </c>
      <c r="BO212" s="64">
        <f t="shared" si="29"/>
        <v>0.59523809523809534</v>
      </c>
      <c r="BP212" s="64">
        <f t="shared" si="30"/>
        <v>0.59890109890109888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163</v>
      </c>
      <c r="Y213" s="560">
        <f t="shared" si="26"/>
        <v>163.19999999999999</v>
      </c>
      <c r="Z213" s="36">
        <f t="shared" si="31"/>
        <v>0.44268000000000002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180.11500000000001</v>
      </c>
      <c r="BN213" s="64">
        <f t="shared" si="28"/>
        <v>180.33600000000001</v>
      </c>
      <c r="BO213" s="64">
        <f t="shared" si="29"/>
        <v>0.37316849816849823</v>
      </c>
      <c r="BP213" s="64">
        <f t="shared" si="30"/>
        <v>0.37362637362637363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51</v>
      </c>
      <c r="Y214" s="560">
        <f t="shared" si="26"/>
        <v>52.8</v>
      </c>
      <c r="Z214" s="36">
        <f t="shared" si="31"/>
        <v>0.14322000000000001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56.482500000000002</v>
      </c>
      <c r="BN214" s="64">
        <f t="shared" si="28"/>
        <v>58.475999999999999</v>
      </c>
      <c r="BO214" s="64">
        <f t="shared" si="29"/>
        <v>0.11675824175824177</v>
      </c>
      <c r="BP214" s="64">
        <f t="shared" si="30"/>
        <v>0.12087912087912089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341.25</v>
      </c>
      <c r="Y215" s="561">
        <f>IFERROR(Y206/H206,"0")+IFERROR(Y207/H207,"0")+IFERROR(Y208/H208,"0")+IFERROR(Y209/H209,"0")+IFERROR(Y210/H210,"0")+IFERROR(Y211/H211,"0")+IFERROR(Y212/H212,"0")+IFERROR(Y213/H213,"0")+IFERROR(Y214/H214,"0")</f>
        <v>344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2.2394400000000001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819</v>
      </c>
      <c r="Y216" s="561">
        <f>IFERROR(SUM(Y206:Y214),"0")</f>
        <v>825.59999999999991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13</v>
      </c>
      <c r="Y218" s="560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14.365</v>
      </c>
      <c r="BN218" s="64">
        <f>IFERROR(Y218*I218/H218,"0")</f>
        <v>15.912000000000001</v>
      </c>
      <c r="BO218" s="64">
        <f>IFERROR(1/J218*(X218/H218),"0")</f>
        <v>2.9761904761904767E-2</v>
      </c>
      <c r="BP218" s="64">
        <f>IFERROR(1/J218*(Y218/H218),"0")</f>
        <v>3.2967032967032968E-2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16</v>
      </c>
      <c r="Y219" s="560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17.680000000000003</v>
      </c>
      <c r="BN219" s="64">
        <f>IFERROR(Y219*I219/H219,"0")</f>
        <v>18.564000000000004</v>
      </c>
      <c r="BO219" s="64">
        <f>IFERROR(1/J219*(X219/H219),"0")</f>
        <v>3.6630036630036632E-2</v>
      </c>
      <c r="BP219" s="64">
        <f>IFERROR(1/J219*(Y219/H219),"0")</f>
        <v>3.8461538461538471E-2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12.083333333333334</v>
      </c>
      <c r="Y220" s="561">
        <f>IFERROR(Y218/H218,"0")+IFERROR(Y219/H219,"0")</f>
        <v>13</v>
      </c>
      <c r="Z220" s="561">
        <f>IFERROR(IF(Z218="",0,Z218),"0")+IFERROR(IF(Z219="",0,Z219),"0")</f>
        <v>8.4629999999999997E-2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29</v>
      </c>
      <c r="Y221" s="561">
        <f>IFERROR(SUM(Y218:Y219),"0")</f>
        <v>31.2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37</v>
      </c>
      <c r="Y269" s="560">
        <f>IFERROR(IF(X269="",0,CEILING((X269/$H269),1)*$H269),"")</f>
        <v>38.4</v>
      </c>
      <c r="Z269" s="36">
        <f>IFERROR(IF(Y269=0,"",ROUNDUP(Y269/H269,0)*0.00651),"")</f>
        <v>0.10416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40.885000000000005</v>
      </c>
      <c r="BN269" s="64">
        <f>IFERROR(Y269*I269/H269,"0")</f>
        <v>42.432000000000002</v>
      </c>
      <c r="BO269" s="64">
        <f>IFERROR(1/J269*(X269/H269),"0")</f>
        <v>8.4706959706959725E-2</v>
      </c>
      <c r="BP269" s="64">
        <f>IFERROR(1/J269*(Y269/H269),"0")</f>
        <v>8.7912087912087919E-2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78</v>
      </c>
      <c r="Y270" s="560">
        <f>IFERROR(IF(X270="",0,CEILING((X270/$H270),1)*$H270),"")</f>
        <v>79.2</v>
      </c>
      <c r="Z270" s="36">
        <f>IFERROR(IF(Y270=0,"",ROUNDUP(Y270/H270,0)*0.00651),"")</f>
        <v>0.21482999999999999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83.850000000000009</v>
      </c>
      <c r="BN270" s="64">
        <f>IFERROR(Y270*I270/H270,"0")</f>
        <v>85.140000000000015</v>
      </c>
      <c r="BO270" s="64">
        <f>IFERROR(1/J270*(X270/H270),"0")</f>
        <v>0.17857142857142858</v>
      </c>
      <c r="BP270" s="64">
        <f>IFERROR(1/J270*(Y270/H270),"0")</f>
        <v>0.18131868131868134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47.916666666666671</v>
      </c>
      <c r="Y271" s="561">
        <f>IFERROR(Y268/H268,"0")+IFERROR(Y269/H269,"0")+IFERROR(Y270/H270,"0")</f>
        <v>49</v>
      </c>
      <c r="Z271" s="561">
        <f>IFERROR(IF(Z268="",0,Z268),"0")+IFERROR(IF(Z269="",0,Z269),"0")+IFERROR(IF(Z270="",0,Z270),"0")</f>
        <v>0.31899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115</v>
      </c>
      <c r="Y272" s="561">
        <f>IFERROR(SUM(Y268:Y270),"0")</f>
        <v>117.6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10</v>
      </c>
      <c r="Y289" s="560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10.402777777777777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1.4467592592592591E-2</v>
      </c>
      <c r="BP289" s="64">
        <f t="shared" ref="BP289:BP294" si="41">IFERROR(1/J289*(Y289/H289),"0")</f>
        <v>1.5625E-2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0.92592592592592582</v>
      </c>
      <c r="Y295" s="561">
        <f>IFERROR(Y289/H289,"0")+IFERROR(Y290/H290,"0")+IFERROR(Y291/H291,"0")+IFERROR(Y292/H292,"0")+IFERROR(Y293/H293,"0")+IFERROR(Y294/H294,"0")</f>
        <v>1</v>
      </c>
      <c r="Z295" s="561">
        <f>IFERROR(IF(Z289="",0,Z289),"0")+IFERROR(IF(Z290="",0,Z290),"0")+IFERROR(IF(Z291="",0,Z291),"0")+IFERROR(IF(Z292="",0,Z292),"0")+IFERROR(IF(Z293="",0,Z293),"0")+IFERROR(IF(Z294="",0,Z294),"0")</f>
        <v>1.898E-2</v>
      </c>
      <c r="AA295" s="562"/>
      <c r="AB295" s="562"/>
      <c r="AC295" s="562"/>
    </row>
    <row r="296" spans="1:68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10</v>
      </c>
      <c r="Y296" s="561">
        <f>IFERROR(SUM(Y289:Y294),"0")</f>
        <v>10.8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46</v>
      </c>
      <c r="Y317" s="560">
        <f>IFERROR(IF(X317="",0,CEILING((X317/$H317),1)*$H317),"")</f>
        <v>46.8</v>
      </c>
      <c r="Z317" s="36">
        <f>IFERROR(IF(Y317=0,"",ROUNDUP(Y317/H317,0)*0.01898),"")</f>
        <v>0.11388000000000001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49.060769230769239</v>
      </c>
      <c r="BN317" s="64">
        <f>IFERROR(Y317*I317/H317,"0")</f>
        <v>49.914000000000001</v>
      </c>
      <c r="BO317" s="64">
        <f>IFERROR(1/J317*(X317/H317),"0")</f>
        <v>9.2147435897435903E-2</v>
      </c>
      <c r="BP317" s="64">
        <f>IFERROR(1/J317*(Y317/H317),"0")</f>
        <v>9.375E-2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49</v>
      </c>
      <c r="Y318" s="560">
        <f>IFERROR(IF(X318="",0,CEILING((X318/$H318),1)*$H318),"")</f>
        <v>50.400000000000006</v>
      </c>
      <c r="Z318" s="36">
        <f>IFERROR(IF(Y318=0,"",ROUNDUP(Y318/H318,0)*0.01898),"")</f>
        <v>0.11388000000000001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52.027499999999996</v>
      </c>
      <c r="BN318" s="64">
        <f>IFERROR(Y318*I318/H318,"0")</f>
        <v>53.514000000000003</v>
      </c>
      <c r="BO318" s="64">
        <f>IFERROR(1/J318*(X318/H318),"0")</f>
        <v>9.1145833333333329E-2</v>
      </c>
      <c r="BP318" s="64">
        <f>IFERROR(1/J318*(Y318/H318),"0")</f>
        <v>9.375E-2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11.73076923076923</v>
      </c>
      <c r="Y319" s="561">
        <f>IFERROR(Y316/H316,"0")+IFERROR(Y317/H317,"0")+IFERROR(Y318/H318,"0")</f>
        <v>12</v>
      </c>
      <c r="Z319" s="561">
        <f>IFERROR(IF(Z316="",0,Z316),"0")+IFERROR(IF(Z317="",0,Z317),"0")+IFERROR(IF(Z318="",0,Z318),"0")</f>
        <v>0.22776000000000002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95</v>
      </c>
      <c r="Y320" s="561">
        <f>IFERROR(SUM(Y316:Y318),"0")</f>
        <v>97.2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4</v>
      </c>
      <c r="Y325" s="560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4.5176470588235293</v>
      </c>
      <c r="BN325" s="64">
        <f>IFERROR(Y325*I325/H325,"0")</f>
        <v>5.76</v>
      </c>
      <c r="BO325" s="64">
        <f>IFERROR(1/J325*(X325/H325),"0")</f>
        <v>8.6188321482439153E-3</v>
      </c>
      <c r="BP325" s="64">
        <f>IFERROR(1/J325*(Y325/H325),"0")</f>
        <v>1.098901098901099E-2</v>
      </c>
    </row>
    <row r="326" spans="1:68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1.5686274509803924</v>
      </c>
      <c r="Y326" s="561">
        <f>IFERROR(Y322/H322,"0")+IFERROR(Y323/H323,"0")+IFERROR(Y324/H324,"0")+IFERROR(Y325/H325,"0")</f>
        <v>2</v>
      </c>
      <c r="Z326" s="561">
        <f>IFERROR(IF(Z322="",0,Z322),"0")+IFERROR(IF(Z323="",0,Z323),"0")+IFERROR(IF(Z324="",0,Z324),"0")+IFERROR(IF(Z325="",0,Z325),"0")</f>
        <v>1.302E-2</v>
      </c>
      <c r="AA326" s="562"/>
      <c r="AB326" s="562"/>
      <c r="AC326" s="562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4</v>
      </c>
      <c r="Y327" s="561">
        <f>IFERROR(SUM(Y322:Y325),"0")</f>
        <v>5.0999999999999996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837</v>
      </c>
      <c r="Y344" s="560">
        <f t="shared" ref="Y344:Y350" si="47">IFERROR(IF(X344="",0,CEILING((X344/$H344),1)*$H344),"")</f>
        <v>840</v>
      </c>
      <c r="Z344" s="36">
        <f>IFERROR(IF(Y344=0,"",ROUNDUP(Y344/H344,0)*0.02175),"")</f>
        <v>1.218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863.78399999999999</v>
      </c>
      <c r="BN344" s="64">
        <f t="shared" ref="BN344:BN350" si="49">IFERROR(Y344*I344/H344,"0")</f>
        <v>866.88</v>
      </c>
      <c r="BO344" s="64">
        <f t="shared" ref="BO344:BO350" si="50">IFERROR(1/J344*(X344/H344),"0")</f>
        <v>1.1624999999999999</v>
      </c>
      <c r="BP344" s="64">
        <f t="shared" ref="BP344:BP350" si="51">IFERROR(1/J344*(Y344/H344),"0")</f>
        <v>1.1666666666666665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627</v>
      </c>
      <c r="Y345" s="560">
        <f t="shared" si="47"/>
        <v>630</v>
      </c>
      <c r="Z345" s="36">
        <f>IFERROR(IF(Y345=0,"",ROUNDUP(Y345/H345,0)*0.02175),"")</f>
        <v>0.91349999999999998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647.06400000000008</v>
      </c>
      <c r="BN345" s="64">
        <f t="shared" si="49"/>
        <v>650.16</v>
      </c>
      <c r="BO345" s="64">
        <f t="shared" si="50"/>
        <v>0.87083333333333324</v>
      </c>
      <c r="BP345" s="64">
        <f t="shared" si="51"/>
        <v>0.875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322</v>
      </c>
      <c r="Y346" s="560">
        <f t="shared" si="47"/>
        <v>330</v>
      </c>
      <c r="Z346" s="36">
        <f>IFERROR(IF(Y346=0,"",ROUNDUP(Y346/H346,0)*0.02175),"")</f>
        <v>0.47849999999999998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332.30400000000003</v>
      </c>
      <c r="BN346" s="64">
        <f t="shared" si="49"/>
        <v>340.56000000000006</v>
      </c>
      <c r="BO346" s="64">
        <f t="shared" si="50"/>
        <v>0.44722222222222219</v>
      </c>
      <c r="BP346" s="64">
        <f t="shared" si="51"/>
        <v>0.45833333333333331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500</v>
      </c>
      <c r="Y347" s="560">
        <f t="shared" si="47"/>
        <v>510</v>
      </c>
      <c r="Z347" s="36">
        <f>IFERROR(IF(Y347=0,"",ROUNDUP(Y347/H347,0)*0.02175),"")</f>
        <v>0.73949999999999994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516</v>
      </c>
      <c r="BN347" s="64">
        <f t="shared" si="49"/>
        <v>526.32000000000005</v>
      </c>
      <c r="BO347" s="64">
        <f t="shared" si="50"/>
        <v>0.69444444444444442</v>
      </c>
      <c r="BP347" s="64">
        <f t="shared" si="51"/>
        <v>0.70833333333333326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152.4</v>
      </c>
      <c r="Y351" s="561">
        <f>IFERROR(Y344/H344,"0")+IFERROR(Y345/H345,"0")+IFERROR(Y346/H346,"0")+IFERROR(Y347/H347,"0")+IFERROR(Y348/H348,"0")+IFERROR(Y349/H349,"0")+IFERROR(Y350/H350,"0")</f>
        <v>154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3.3494999999999999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2286</v>
      </c>
      <c r="Y352" s="561">
        <f>IFERROR(SUM(Y344:Y350),"0")</f>
        <v>2310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500</v>
      </c>
      <c r="Y354" s="560">
        <f>IFERROR(IF(X354="",0,CEILING((X354/$H354),1)*$H354),"")</f>
        <v>510</v>
      </c>
      <c r="Z354" s="36">
        <f>IFERROR(IF(Y354=0,"",ROUNDUP(Y354/H354,0)*0.02175),"")</f>
        <v>0.73949999999999994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516</v>
      </c>
      <c r="BN354" s="64">
        <f>IFERROR(Y354*I354/H354,"0")</f>
        <v>526.32000000000005</v>
      </c>
      <c r="BO354" s="64">
        <f>IFERROR(1/J354*(X354/H354),"0")</f>
        <v>0.69444444444444442</v>
      </c>
      <c r="BP354" s="64">
        <f>IFERROR(1/J354*(Y354/H354),"0")</f>
        <v>0.70833333333333326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33.333333333333336</v>
      </c>
      <c r="Y356" s="561">
        <f>IFERROR(Y354/H354,"0")+IFERROR(Y355/H355,"0")</f>
        <v>34</v>
      </c>
      <c r="Z356" s="561">
        <f>IFERROR(IF(Z354="",0,Z354),"0")+IFERROR(IF(Z355="",0,Z355),"0")</f>
        <v>0.73949999999999994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500</v>
      </c>
      <c r="Y357" s="561">
        <f>IFERROR(SUM(Y354:Y355),"0")</f>
        <v>510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25</v>
      </c>
      <c r="Y360" s="560">
        <f>IFERROR(IF(X360="",0,CEILING((X360/$H360),1)*$H360),"")</f>
        <v>27</v>
      </c>
      <c r="Z360" s="36">
        <f>IFERROR(IF(Y360=0,"",ROUNDUP(Y360/H360,0)*0.01898),"")</f>
        <v>5.6940000000000004E-2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26.441666666666666</v>
      </c>
      <c r="BN360" s="64">
        <f>IFERROR(Y360*I360/H360,"0")</f>
        <v>28.556999999999999</v>
      </c>
      <c r="BO360" s="64">
        <f>IFERROR(1/J360*(X360/H360),"0")</f>
        <v>4.3402777777777776E-2</v>
      </c>
      <c r="BP360" s="64">
        <f>IFERROR(1/J360*(Y360/H360),"0")</f>
        <v>4.6875E-2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2.7777777777777777</v>
      </c>
      <c r="Y361" s="561">
        <f>IFERROR(Y359/H359,"0")+IFERROR(Y360/H360,"0")</f>
        <v>3</v>
      </c>
      <c r="Z361" s="561">
        <f>IFERROR(IF(Z359="",0,Z359),"0")+IFERROR(IF(Z360="",0,Z360),"0")</f>
        <v>5.6940000000000004E-2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25</v>
      </c>
      <c r="Y362" s="561">
        <f>IFERROR(SUM(Y359:Y360),"0")</f>
        <v>27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51</v>
      </c>
      <c r="Y364" s="560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53.941000000000003</v>
      </c>
      <c r="BN364" s="64">
        <f>IFERROR(Y364*I364/H364,"0")</f>
        <v>57.113999999999997</v>
      </c>
      <c r="BO364" s="64">
        <f>IFERROR(1/J364*(X364/H364),"0")</f>
        <v>8.8541666666666671E-2</v>
      </c>
      <c r="BP364" s="64">
        <f>IFERROR(1/J364*(Y364/H364),"0")</f>
        <v>9.375E-2</v>
      </c>
    </row>
    <row r="365" spans="1:68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5.666666666666667</v>
      </c>
      <c r="Y365" s="561">
        <f>IFERROR(Y364/H364,"0")</f>
        <v>6</v>
      </c>
      <c r="Z365" s="561">
        <f>IFERROR(IF(Z364="",0,Z364),"0")</f>
        <v>0.11388000000000001</v>
      </c>
      <c r="AA365" s="562"/>
      <c r="AB365" s="562"/>
      <c r="AC365" s="562"/>
    </row>
    <row r="366" spans="1:68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51</v>
      </c>
      <c r="Y366" s="561">
        <f>IFERROR(SUM(Y364:Y364),"0")</f>
        <v>54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300</v>
      </c>
      <c r="Y380" s="560">
        <f>IFERROR(IF(X380="",0,CEILING((X380/$H380),1)*$H380),"")</f>
        <v>306</v>
      </c>
      <c r="Z380" s="36">
        <f>IFERROR(IF(Y380=0,"",ROUNDUP(Y380/H380,0)*0.01898),"")</f>
        <v>0.64532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317.29999999999995</v>
      </c>
      <c r="BN380" s="64">
        <f>IFERROR(Y380*I380/H380,"0")</f>
        <v>323.64599999999996</v>
      </c>
      <c r="BO380" s="64">
        <f>IFERROR(1/J380*(X380/H380),"0")</f>
        <v>0.52083333333333337</v>
      </c>
      <c r="BP380" s="64">
        <f>IFERROR(1/J380*(Y380/H380),"0")</f>
        <v>0.53125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33.333333333333336</v>
      </c>
      <c r="Y382" s="561">
        <f>IFERROR(Y380/H380,"0")+IFERROR(Y381/H381,"0")</f>
        <v>34</v>
      </c>
      <c r="Z382" s="561">
        <f>IFERROR(IF(Z380="",0,Z380),"0")+IFERROR(IF(Z381="",0,Z381),"0")</f>
        <v>0.64532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300</v>
      </c>
      <c r="Y383" s="561">
        <f>IFERROR(SUM(Y380:Y381),"0")</f>
        <v>306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53</v>
      </c>
      <c r="Y391" s="560">
        <f t="shared" ref="Y391:Y400" si="52">IFERROR(IF(X391="",0,CEILING((X391/$H391),1)*$H391),"")</f>
        <v>54</v>
      </c>
      <c r="Z391" s="36">
        <f>IFERROR(IF(Y391=0,"",ROUNDUP(Y391/H391,0)*0.00902),"")</f>
        <v>9.0200000000000002E-2</v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55.061111111111117</v>
      </c>
      <c r="BN391" s="64">
        <f t="shared" ref="BN391:BN400" si="54">IFERROR(Y391*I391/H391,"0")</f>
        <v>56.099999999999994</v>
      </c>
      <c r="BO391" s="64">
        <f t="shared" ref="BO391:BO400" si="55">IFERROR(1/J391*(X391/H391),"0")</f>
        <v>7.435465768799103E-2</v>
      </c>
      <c r="BP391" s="64">
        <f t="shared" ref="BP391:BP400" si="56">IFERROR(1/J391*(Y391/H391),"0")</f>
        <v>7.575757575757576E-2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5</v>
      </c>
      <c r="Y399" s="560">
        <f t="shared" si="52"/>
        <v>6.3000000000000007</v>
      </c>
      <c r="Z399" s="36">
        <f t="shared" si="57"/>
        <v>1.506E-2</v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5.3095238095238093</v>
      </c>
      <c r="BN399" s="64">
        <f t="shared" si="54"/>
        <v>6.69</v>
      </c>
      <c r="BO399" s="64">
        <f t="shared" si="55"/>
        <v>1.0175010175010176E-2</v>
      </c>
      <c r="BP399" s="64">
        <f t="shared" si="56"/>
        <v>1.2820512820512822E-2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12.195767195767196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13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0.10526000000000001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58</v>
      </c>
      <c r="Y402" s="561">
        <f>IFERROR(SUM(Y391:Y400),"0")</f>
        <v>60.3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108</v>
      </c>
      <c r="Y414" s="560">
        <f>IFERROR(IF(X414="",0,CEILING((X414/$H414),1)*$H414),"")</f>
        <v>108</v>
      </c>
      <c r="Z414" s="36">
        <f>IFERROR(IF(Y414=0,"",ROUNDUP(Y414/H414,0)*0.00902),"")</f>
        <v>0.1804</v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112.19999999999999</v>
      </c>
      <c r="BN414" s="64">
        <f>IFERROR(Y414*I414/H414,"0")</f>
        <v>112.19999999999999</v>
      </c>
      <c r="BO414" s="64">
        <f>IFERROR(1/J414*(X414/H414),"0")</f>
        <v>0.15151515151515152</v>
      </c>
      <c r="BP414" s="64">
        <f>IFERROR(1/J414*(Y414/H414),"0")</f>
        <v>0.15151515151515152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20</v>
      </c>
      <c r="Y418" s="561">
        <f>IFERROR(Y414/H414,"0")+IFERROR(Y415/H415,"0")+IFERROR(Y416/H416,"0")+IFERROR(Y417/H417,"0")</f>
        <v>20</v>
      </c>
      <c r="Z418" s="561">
        <f>IFERROR(IF(Z414="",0,Z414),"0")+IFERROR(IF(Z415="",0,Z415),"0")+IFERROR(IF(Z416="",0,Z416),"0")+IFERROR(IF(Z417="",0,Z417),"0")</f>
        <v>0.1804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108</v>
      </c>
      <c r="Y419" s="561">
        <f>IFERROR(SUM(Y414:Y417),"0")</f>
        <v>108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3</v>
      </c>
      <c r="Y422" s="560">
        <f>IFERROR(IF(X422="",0,CEILING((X422/$H422),1)*$H422),"")</f>
        <v>3.5999999999999996</v>
      </c>
      <c r="Z422" s="36">
        <f>IFERROR(IF(Y422=0,"",ROUNDUP(Y422/H422,0)*0.00651),"")</f>
        <v>1.9529999999999999E-2</v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5.2500000000000009</v>
      </c>
      <c r="BN422" s="64">
        <f>IFERROR(Y422*I422/H422,"0")</f>
        <v>6.3</v>
      </c>
      <c r="BO422" s="64">
        <f>IFERROR(1/J422*(X422/H422),"0")</f>
        <v>1.3736263736263738E-2</v>
      </c>
      <c r="BP422" s="64">
        <f>IFERROR(1/J422*(Y422/H422),"0")</f>
        <v>1.6483516483516484E-2</v>
      </c>
    </row>
    <row r="423" spans="1:68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2.5</v>
      </c>
      <c r="Y423" s="561">
        <f>IFERROR(Y422/H422,"0")</f>
        <v>3</v>
      </c>
      <c r="Z423" s="561">
        <f>IFERROR(IF(Z422="",0,Z422),"0")</f>
        <v>1.9529999999999999E-2</v>
      </c>
      <c r="AA423" s="562"/>
      <c r="AB423" s="562"/>
      <c r="AC423" s="562"/>
    </row>
    <row r="424" spans="1:68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3</v>
      </c>
      <c r="Y424" s="561">
        <f>IFERROR(SUM(Y422:Y422),"0")</f>
        <v>3.5999999999999996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16</v>
      </c>
      <c r="Y434" s="560">
        <f t="shared" si="58"/>
        <v>21.12</v>
      </c>
      <c r="Z434" s="36">
        <f t="shared" si="59"/>
        <v>4.7840000000000001E-2</v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17.09090909090909</v>
      </c>
      <c r="BN434" s="64">
        <f t="shared" si="61"/>
        <v>22.56</v>
      </c>
      <c r="BO434" s="64">
        <f t="shared" si="62"/>
        <v>2.913752913752914E-2</v>
      </c>
      <c r="BP434" s="64">
        <f t="shared" si="63"/>
        <v>3.8461538461538464E-2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100</v>
      </c>
      <c r="Y435" s="560">
        <f t="shared" si="58"/>
        <v>100.32000000000001</v>
      </c>
      <c r="Z435" s="36">
        <f t="shared" si="59"/>
        <v>0.22724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106.81818181818181</v>
      </c>
      <c r="BN435" s="64">
        <f t="shared" si="61"/>
        <v>107.16</v>
      </c>
      <c r="BO435" s="64">
        <f t="shared" si="62"/>
        <v>0.18210955710955709</v>
      </c>
      <c r="BP435" s="64">
        <f t="shared" si="63"/>
        <v>0.18269230769230771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160</v>
      </c>
      <c r="Y438" s="560">
        <f t="shared" si="58"/>
        <v>163.68</v>
      </c>
      <c r="Z438" s="36">
        <f t="shared" si="59"/>
        <v>0.37075999999999998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170.90909090909091</v>
      </c>
      <c r="BN438" s="64">
        <f t="shared" si="61"/>
        <v>174.84</v>
      </c>
      <c r="BO438" s="64">
        <f t="shared" si="62"/>
        <v>0.29137529137529139</v>
      </c>
      <c r="BP438" s="64">
        <f t="shared" si="63"/>
        <v>0.29807692307692307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52.272727272727266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0.64583999999999997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276</v>
      </c>
      <c r="Y448" s="561">
        <f>IFERROR(SUM(Y433:Y446),"0")</f>
        <v>285.12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120</v>
      </c>
      <c r="Y450" s="560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22.727272727272727</v>
      </c>
      <c r="Y453" s="561">
        <f>IFERROR(Y450/H450,"0")+IFERROR(Y451/H451,"0")+IFERROR(Y452/H452,"0")</f>
        <v>23</v>
      </c>
      <c r="Z453" s="561">
        <f>IFERROR(IF(Z450="",0,Z450),"0")+IFERROR(IF(Z451="",0,Z451),"0")+IFERROR(IF(Z452="",0,Z452),"0")</f>
        <v>0.27507999999999999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120</v>
      </c>
      <c r="Y454" s="561">
        <f>IFERROR(SUM(Y450:Y452),"0")</f>
        <v>121.44000000000001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58</v>
      </c>
      <c r="Y456" s="560">
        <f t="shared" ref="Y456:Y462" si="64">IFERROR(IF(X456="",0,CEILING((X456/$H456),1)*$H456),"")</f>
        <v>58.080000000000005</v>
      </c>
      <c r="Z456" s="36">
        <f>IFERROR(IF(Y456=0,"",ROUNDUP(Y456/H456,0)*0.01196),"")</f>
        <v>0.13156000000000001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61.954545454545453</v>
      </c>
      <c r="BN456" s="64">
        <f t="shared" ref="BN456:BN462" si="66">IFERROR(Y456*I456/H456,"0")</f>
        <v>62.040000000000006</v>
      </c>
      <c r="BO456" s="64">
        <f t="shared" ref="BO456:BO462" si="67">IFERROR(1/J456*(X456/H456),"0")</f>
        <v>0.10562354312354312</v>
      </c>
      <c r="BP456" s="64">
        <f t="shared" ref="BP456:BP462" si="68">IFERROR(1/J456*(Y456/H456),"0")</f>
        <v>0.10576923076923078</v>
      </c>
    </row>
    <row r="457" spans="1:68" ht="27" hidden="1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45</v>
      </c>
      <c r="Y458" s="560">
        <f t="shared" si="64"/>
        <v>47.52</v>
      </c>
      <c r="Z458" s="36">
        <f>IFERROR(IF(Y458=0,"",ROUNDUP(Y458/H458,0)*0.01196),"")</f>
        <v>0.10764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48.068181818181813</v>
      </c>
      <c r="BN458" s="64">
        <f t="shared" si="66"/>
        <v>50.760000000000005</v>
      </c>
      <c r="BO458" s="64">
        <f t="shared" si="67"/>
        <v>8.1949300699300689E-2</v>
      </c>
      <c r="BP458" s="64">
        <f t="shared" si="68"/>
        <v>8.6538461538461536E-2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19.507575757575758</v>
      </c>
      <c r="Y463" s="561">
        <f>IFERROR(Y456/H456,"0")+IFERROR(Y457/H457,"0")+IFERROR(Y458/H458,"0")+IFERROR(Y459/H459,"0")+IFERROR(Y460/H460,"0")+IFERROR(Y461/H461,"0")+IFERROR(Y462/H462,"0")</f>
        <v>20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0.23920000000000002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103</v>
      </c>
      <c r="Y464" s="561">
        <f>IFERROR(SUM(Y456:Y462),"0")</f>
        <v>105.60000000000001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6241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6370.76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6569.656855202531</v>
      </c>
      <c r="Y507" s="561">
        <f>IFERROR(SUM(BN22:BN503),"0")</f>
        <v>6706.5839999999998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11</v>
      </c>
      <c r="Y508" s="38">
        <f>ROUNDUP(SUM(BP22:BP503),0)</f>
        <v>11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6844.656855202531</v>
      </c>
      <c r="Y509" s="561">
        <f>GrossWeightTotalR+PalletQtyTotalR*25</f>
        <v>6981.5839999999998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1063.0358966015831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1084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12.015229999999999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64.800000000000011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72.800000000000011</v>
      </c>
      <c r="E516" s="46">
        <f>IFERROR(Y89*1,"0")+IFERROR(Y90*1,"0")+IFERROR(Y91*1,"0")+IFERROR(Y95*1,"0")+IFERROR(Y96*1,"0")+IFERROR(Y97*1,"0")+IFERROR(Y98*1,"0")+IFERROR(Y99*1,"0")</f>
        <v>330.3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360.90000000000003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1330.2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117.6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113.1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2901</v>
      </c>
      <c r="U516" s="46">
        <f>IFERROR(Y369*1,"0")+IFERROR(Y370*1,"0")+IFERROR(Y371*1,"0")+IFERROR(Y372*1,"0")+IFERROR(Y376*1,"0")+IFERROR(Y380*1,"0")+IFERROR(Y381*1,"0")+IFERROR(Y385*1,"0")</f>
        <v>306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60.3</v>
      </c>
      <c r="W516" s="46">
        <f>IFERROR(Y410*1,"0")+IFERROR(Y414*1,"0")+IFERROR(Y415*1,"0")+IFERROR(Y416*1,"0")+IFERROR(Y417*1,"0")</f>
        <v>108</v>
      </c>
      <c r="X516" s="46">
        <f>IFERROR(Y422*1,"0")</f>
        <v>3.5999999999999996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512.16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63,04"/>
        <filter val="1,57"/>
        <filter val="10,00"/>
        <filter val="100,00"/>
        <filter val="101,90"/>
        <filter val="103,00"/>
        <filter val="108,00"/>
        <filter val="11"/>
        <filter val="11,73"/>
        <filter val="115,00"/>
        <filter val="118,00"/>
        <filter val="12,00"/>
        <filter val="12,08"/>
        <filter val="12,20"/>
        <filter val="120,00"/>
        <filter val="125,00"/>
        <filter val="13,00"/>
        <filter val="130,00"/>
        <filter val="15,00"/>
        <filter val="152,00"/>
        <filter val="152,40"/>
        <filter val="159,00"/>
        <filter val="16,00"/>
        <filter val="16,93"/>
        <filter val="160,00"/>
        <filter val="163,00"/>
        <filter val="171,00"/>
        <filter val="172,00"/>
        <filter val="174,00"/>
        <filter val="19,51"/>
        <filter val="199,00"/>
        <filter val="2 286,00"/>
        <filter val="2,00"/>
        <filter val="2,50"/>
        <filter val="2,78"/>
        <filter val="20,00"/>
        <filter val="22,00"/>
        <filter val="22,73"/>
        <filter val="25,00"/>
        <filter val="260,00"/>
        <filter val="27,00"/>
        <filter val="276,00"/>
        <filter val="29,00"/>
        <filter val="3,00"/>
        <filter val="300,00"/>
        <filter val="322,00"/>
        <filter val="33,33"/>
        <filter val="34,00"/>
        <filter val="341,25"/>
        <filter val="358,00"/>
        <filter val="37,00"/>
        <filter val="4,00"/>
        <filter val="41,00"/>
        <filter val="45,00"/>
        <filter val="46,00"/>
        <filter val="466,00"/>
        <filter val="47,92"/>
        <filter val="48,77"/>
        <filter val="49,00"/>
        <filter val="5,00"/>
        <filter val="5,37"/>
        <filter val="5,42"/>
        <filter val="5,46"/>
        <filter val="5,67"/>
        <filter val="500,00"/>
        <filter val="51,00"/>
        <filter val="52,27"/>
        <filter val="53,00"/>
        <filter val="58,00"/>
        <filter val="59,00"/>
        <filter val="6 241,00"/>
        <filter val="6 569,66"/>
        <filter val="6 844,66"/>
        <filter val="6,11"/>
        <filter val="627,00"/>
        <filter val="66,00"/>
        <filter val="7,00"/>
        <filter val="73,00"/>
        <filter val="78,00"/>
        <filter val="8,00"/>
        <filter val="819,00"/>
        <filter val="837,00"/>
        <filter val="95,00"/>
        <filter val="98,89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2025-07-31T11:26:53Z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