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422C40-41CC-418D-A3B2-86357D4B2E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Y516" i="1" s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Y406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P275" i="1"/>
  <c r="BO275" i="1"/>
  <c r="BN275" i="1"/>
  <c r="BM275" i="1"/>
  <c r="Z275" i="1"/>
  <c r="Z276" i="1" s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Y264" i="1" s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P146" i="1"/>
  <c r="BO146" i="1"/>
  <c r="BN146" i="1"/>
  <c r="BM146" i="1"/>
  <c r="Z146" i="1"/>
  <c r="Z147" i="1" s="1"/>
  <c r="Y146" i="1"/>
  <c r="Y147" i="1" s="1"/>
  <c r="P146" i="1"/>
  <c r="X143" i="1"/>
  <c r="X142" i="1"/>
  <c r="BO141" i="1"/>
  <c r="BM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BP135" i="1" s="1"/>
  <c r="P135" i="1"/>
  <c r="X133" i="1"/>
  <c r="X132" i="1"/>
  <c r="BO131" i="1"/>
  <c r="BM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Z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50" i="1" l="1"/>
  <c r="BN150" i="1"/>
  <c r="Z150" i="1"/>
  <c r="BP176" i="1"/>
  <c r="BN176" i="1"/>
  <c r="Z176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268" i="1"/>
  <c r="BN268" i="1"/>
  <c r="Z268" i="1"/>
  <c r="BP303" i="1"/>
  <c r="BN303" i="1"/>
  <c r="Z303" i="1"/>
  <c r="BP344" i="1"/>
  <c r="BN344" i="1"/>
  <c r="Z344" i="1"/>
  <c r="BP381" i="1"/>
  <c r="BN381" i="1"/>
  <c r="Z381" i="1"/>
  <c r="BP434" i="1"/>
  <c r="BN434" i="1"/>
  <c r="Z434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2" i="1"/>
  <c r="Z23" i="1" s="1"/>
  <c r="BN22" i="1"/>
  <c r="BP22" i="1"/>
  <c r="Z26" i="1"/>
  <c r="BN26" i="1"/>
  <c r="Z53" i="1"/>
  <c r="BN53" i="1"/>
  <c r="Z63" i="1"/>
  <c r="BN63" i="1"/>
  <c r="Z79" i="1"/>
  <c r="BN79" i="1"/>
  <c r="Z99" i="1"/>
  <c r="BN99" i="1"/>
  <c r="Z118" i="1"/>
  <c r="BN118" i="1"/>
  <c r="Z135" i="1"/>
  <c r="BN135" i="1"/>
  <c r="BP166" i="1"/>
  <c r="BN166" i="1"/>
  <c r="Z166" i="1"/>
  <c r="BP197" i="1"/>
  <c r="BN197" i="1"/>
  <c r="Z197" i="1"/>
  <c r="BP224" i="1"/>
  <c r="BN224" i="1"/>
  <c r="Z224" i="1"/>
  <c r="BP255" i="1"/>
  <c r="BN255" i="1"/>
  <c r="Z255" i="1"/>
  <c r="BP291" i="1"/>
  <c r="BN291" i="1"/>
  <c r="Z291" i="1"/>
  <c r="BP325" i="1"/>
  <c r="BN325" i="1"/>
  <c r="Z325" i="1"/>
  <c r="BP354" i="1"/>
  <c r="BN354" i="1"/>
  <c r="Z354" i="1"/>
  <c r="BP397" i="1"/>
  <c r="BN397" i="1"/>
  <c r="Z397" i="1"/>
  <c r="BP437" i="1"/>
  <c r="BN437" i="1"/>
  <c r="Z437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X506" i="1"/>
  <c r="Y32" i="1"/>
  <c r="Z28" i="1"/>
  <c r="BN28" i="1"/>
  <c r="Z42" i="1"/>
  <c r="BN42" i="1"/>
  <c r="D516" i="1"/>
  <c r="Z55" i="1"/>
  <c r="BN55" i="1"/>
  <c r="Z61" i="1"/>
  <c r="BN61" i="1"/>
  <c r="BP61" i="1"/>
  <c r="Z69" i="1"/>
  <c r="BN69" i="1"/>
  <c r="Y81" i="1"/>
  <c r="Z77" i="1"/>
  <c r="BN77" i="1"/>
  <c r="BP104" i="1"/>
  <c r="BN104" i="1"/>
  <c r="Z104" i="1"/>
  <c r="BP120" i="1"/>
  <c r="BN120" i="1"/>
  <c r="Z120" i="1"/>
  <c r="BP141" i="1"/>
  <c r="BN141" i="1"/>
  <c r="Z141" i="1"/>
  <c r="BP164" i="1"/>
  <c r="BN164" i="1"/>
  <c r="Z164" i="1"/>
  <c r="Y178" i="1"/>
  <c r="BP174" i="1"/>
  <c r="BN174" i="1"/>
  <c r="Z174" i="1"/>
  <c r="Y203" i="1"/>
  <c r="BP195" i="1"/>
  <c r="BN195" i="1"/>
  <c r="Z195" i="1"/>
  <c r="Y215" i="1"/>
  <c r="BP207" i="1"/>
  <c r="BN207" i="1"/>
  <c r="Z207" i="1"/>
  <c r="BP219" i="1"/>
  <c r="BN219" i="1"/>
  <c r="Z219" i="1"/>
  <c r="BP230" i="1"/>
  <c r="BN230" i="1"/>
  <c r="Z230" i="1"/>
  <c r="Y85" i="1"/>
  <c r="BP83" i="1"/>
  <c r="BN83" i="1"/>
  <c r="BP97" i="1"/>
  <c r="BN97" i="1"/>
  <c r="Z97" i="1"/>
  <c r="BP112" i="1"/>
  <c r="BN112" i="1"/>
  <c r="Z112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1" i="1"/>
  <c r="BN211" i="1"/>
  <c r="Z211" i="1"/>
  <c r="BP226" i="1"/>
  <c r="BN226" i="1"/>
  <c r="Z226" i="1"/>
  <c r="E516" i="1"/>
  <c r="Y101" i="1"/>
  <c r="Y122" i="1"/>
  <c r="Y126" i="1"/>
  <c r="Y137" i="1"/>
  <c r="H516" i="1"/>
  <c r="Y154" i="1"/>
  <c r="Y172" i="1"/>
  <c r="Z246" i="1"/>
  <c r="BN246" i="1"/>
  <c r="L516" i="1"/>
  <c r="Z253" i="1"/>
  <c r="BN253" i="1"/>
  <c r="Z260" i="1"/>
  <c r="BN260" i="1"/>
  <c r="BP260" i="1"/>
  <c r="Z270" i="1"/>
  <c r="BN270" i="1"/>
  <c r="P516" i="1"/>
  <c r="Y276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Y387" i="1"/>
  <c r="Y386" i="1"/>
  <c r="BP385" i="1"/>
  <c r="BN385" i="1"/>
  <c r="Z385" i="1"/>
  <c r="Z386" i="1" s="1"/>
  <c r="BP391" i="1"/>
  <c r="BN391" i="1"/>
  <c r="Z391" i="1"/>
  <c r="BP399" i="1"/>
  <c r="BN399" i="1"/>
  <c r="Z399" i="1"/>
  <c r="BP439" i="1"/>
  <c r="BN439" i="1"/>
  <c r="Z439" i="1"/>
  <c r="BP457" i="1"/>
  <c r="BN457" i="1"/>
  <c r="Z457" i="1"/>
  <c r="Y500" i="1"/>
  <c r="Y499" i="1"/>
  <c r="BP497" i="1"/>
  <c r="BN497" i="1"/>
  <c r="Z497" i="1"/>
  <c r="Y281" i="1"/>
  <c r="Y280" i="1"/>
  <c r="BP279" i="1"/>
  <c r="BN279" i="1"/>
  <c r="Z279" i="1"/>
  <c r="Z280" i="1" s="1"/>
  <c r="Y286" i="1"/>
  <c r="Y285" i="1"/>
  <c r="BP284" i="1"/>
  <c r="BN284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50" i="1"/>
  <c r="BN350" i="1"/>
  <c r="Z350" i="1"/>
  <c r="BP371" i="1"/>
  <c r="BN371" i="1"/>
  <c r="Z371" i="1"/>
  <c r="BP395" i="1"/>
  <c r="BN395" i="1"/>
  <c r="Z395" i="1"/>
  <c r="BP416" i="1"/>
  <c r="BN416" i="1"/>
  <c r="Z416" i="1"/>
  <c r="BP445" i="1"/>
  <c r="BN445" i="1"/>
  <c r="Z445" i="1"/>
  <c r="BP461" i="1"/>
  <c r="BN461" i="1"/>
  <c r="Z461" i="1"/>
  <c r="BP498" i="1"/>
  <c r="BN498" i="1"/>
  <c r="Z498" i="1"/>
  <c r="Q516" i="1"/>
  <c r="Y373" i="1"/>
  <c r="H9" i="1"/>
  <c r="A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Y216" i="1"/>
  <c r="Y220" i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BP337" i="1"/>
  <c r="BN337" i="1"/>
  <c r="Z337" i="1"/>
  <c r="Z339" i="1" s="1"/>
  <c r="Y339" i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Y382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F516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BN136" i="1"/>
  <c r="Z140" i="1"/>
  <c r="BN140" i="1"/>
  <c r="BP140" i="1"/>
  <c r="Y148" i="1"/>
  <c r="Z151" i="1"/>
  <c r="BN151" i="1"/>
  <c r="I516" i="1"/>
  <c r="Y160" i="1"/>
  <c r="Z163" i="1"/>
  <c r="BN163" i="1"/>
  <c r="Z165" i="1"/>
  <c r="BN165" i="1"/>
  <c r="Z167" i="1"/>
  <c r="BN167" i="1"/>
  <c r="Z169" i="1"/>
  <c r="BN169" i="1"/>
  <c r="Z175" i="1"/>
  <c r="BN175" i="1"/>
  <c r="J516" i="1"/>
  <c r="Z186" i="1"/>
  <c r="Z187" i="1" s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BN218" i="1"/>
  <c r="BP218" i="1"/>
  <c r="K516" i="1"/>
  <c r="Y232" i="1"/>
  <c r="Z225" i="1"/>
  <c r="BN225" i="1"/>
  <c r="BP229" i="1"/>
  <c r="BN229" i="1"/>
  <c r="Z229" i="1"/>
  <c r="BP243" i="1"/>
  <c r="BN243" i="1"/>
  <c r="Z243" i="1"/>
  <c r="Y247" i="1"/>
  <c r="BP252" i="1"/>
  <c r="BN252" i="1"/>
  <c r="Z252" i="1"/>
  <c r="Z256" i="1" s="1"/>
  <c r="Y256" i="1"/>
  <c r="BP261" i="1"/>
  <c r="BN261" i="1"/>
  <c r="Z261" i="1"/>
  <c r="Z264" i="1" s="1"/>
  <c r="Y271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BP394" i="1"/>
  <c r="BN394" i="1"/>
  <c r="Z394" i="1"/>
  <c r="BP398" i="1"/>
  <c r="BN398" i="1"/>
  <c r="Z398" i="1"/>
  <c r="BP415" i="1"/>
  <c r="BN415" i="1"/>
  <c r="Z415" i="1"/>
  <c r="Y419" i="1"/>
  <c r="BP435" i="1"/>
  <c r="BN435" i="1"/>
  <c r="Z435" i="1"/>
  <c r="BP438" i="1"/>
  <c r="BN438" i="1"/>
  <c r="Z438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4" i="1"/>
  <c r="BP481" i="1"/>
  <c r="BN481" i="1"/>
  <c r="Z481" i="1"/>
  <c r="AA516" i="1"/>
  <c r="BP483" i="1"/>
  <c r="BN483" i="1"/>
  <c r="Z483" i="1"/>
  <c r="Y485" i="1"/>
  <c r="Y494" i="1"/>
  <c r="BP492" i="1"/>
  <c r="BN492" i="1"/>
  <c r="Z492" i="1"/>
  <c r="Y495" i="1"/>
  <c r="Y257" i="1"/>
  <c r="M516" i="1"/>
  <c r="Y265" i="1"/>
  <c r="O516" i="1"/>
  <c r="Y272" i="1"/>
  <c r="Y277" i="1"/>
  <c r="R516" i="1"/>
  <c r="Y295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Y327" i="1"/>
  <c r="Z332" i="1"/>
  <c r="BP330" i="1"/>
  <c r="BN330" i="1"/>
  <c r="Z330" i="1"/>
  <c r="S516" i="1"/>
  <c r="BP345" i="1"/>
  <c r="BN345" i="1"/>
  <c r="Z345" i="1"/>
  <c r="BP349" i="1"/>
  <c r="BN349" i="1"/>
  <c r="Z349" i="1"/>
  <c r="Y356" i="1"/>
  <c r="BP370" i="1"/>
  <c r="BN370" i="1"/>
  <c r="Z370" i="1"/>
  <c r="Z373" i="1" s="1"/>
  <c r="BP392" i="1"/>
  <c r="BN392" i="1"/>
  <c r="Z392" i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W516" i="1"/>
  <c r="Y418" i="1"/>
  <c r="BP417" i="1"/>
  <c r="BN417" i="1"/>
  <c r="Z417" i="1"/>
  <c r="X516" i="1"/>
  <c r="Y423" i="1"/>
  <c r="BP422" i="1"/>
  <c r="BN422" i="1"/>
  <c r="Z422" i="1"/>
  <c r="Z423" i="1" s="1"/>
  <c r="Y424" i="1"/>
  <c r="Y428" i="1"/>
  <c r="BP427" i="1"/>
  <c r="BN427" i="1"/>
  <c r="Z427" i="1"/>
  <c r="Z428" i="1" s="1"/>
  <c r="Y429" i="1"/>
  <c r="Z516" i="1"/>
  <c r="Y447" i="1"/>
  <c r="Y448" i="1"/>
  <c r="BP433" i="1"/>
  <c r="BN433" i="1"/>
  <c r="Z433" i="1"/>
  <c r="BP436" i="1"/>
  <c r="BN436" i="1"/>
  <c r="Z436" i="1"/>
  <c r="BP440" i="1"/>
  <c r="BN440" i="1"/>
  <c r="Z440" i="1"/>
  <c r="U516" i="1"/>
  <c r="Y340" i="1"/>
  <c r="T516" i="1"/>
  <c r="Y352" i="1"/>
  <c r="V516" i="1"/>
  <c r="Y401" i="1"/>
  <c r="Y412" i="1"/>
  <c r="BP441" i="1"/>
  <c r="BN441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Z478" i="1" l="1"/>
  <c r="Z469" i="1"/>
  <c r="Z453" i="1"/>
  <c r="Z418" i="1"/>
  <c r="Z220" i="1"/>
  <c r="Z177" i="1"/>
  <c r="Z153" i="1"/>
  <c r="Z142" i="1"/>
  <c r="Z137" i="1"/>
  <c r="Z114" i="1"/>
  <c r="Z92" i="1"/>
  <c r="Z71" i="1"/>
  <c r="Z58" i="1"/>
  <c r="Z271" i="1"/>
  <c r="Z401" i="1"/>
  <c r="Z351" i="1"/>
  <c r="Z295" i="1"/>
  <c r="Z231" i="1"/>
  <c r="Z203" i="1"/>
  <c r="Z108" i="1"/>
  <c r="Y507" i="1"/>
  <c r="Z171" i="1"/>
  <c r="Z100" i="1"/>
  <c r="Z65" i="1"/>
  <c r="Y510" i="1"/>
  <c r="Y508" i="1"/>
  <c r="Z32" i="1"/>
  <c r="Z499" i="1"/>
  <c r="Z494" i="1"/>
  <c r="Z305" i="1"/>
  <c r="X509" i="1"/>
  <c r="Z247" i="1"/>
  <c r="Z447" i="1"/>
  <c r="Z484" i="1"/>
  <c r="Z463" i="1"/>
  <c r="Z215" i="1"/>
  <c r="Z121" i="1"/>
  <c r="Z80" i="1"/>
  <c r="Z44" i="1"/>
  <c r="Y506" i="1"/>
  <c r="Z511" i="1" l="1"/>
  <c r="Y509" i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<sst xmlns="http://schemas.openxmlformats.org/spreadsheetml/2006/main" count="2254" uniqueCount="826">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</sst>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1" t="s">
        <v>0</v>
      </c>
      <c r="E1" s="658"/>
      <c r="F1" s="658"/>
      <c r="G1" s="12" t="s">
        <v>1</v>
      </c>
      <c r="H1" s="821" t="s">
        <v>2</v>
      </c>
      <c r="I1" s="658"/>
      <c r="J1" s="658"/>
      <c r="K1" s="658"/>
      <c r="L1" s="658"/>
      <c r="M1" s="658"/>
      <c r="N1" s="658"/>
      <c r="O1" s="658"/>
      <c r="P1" s="658"/>
      <c r="Q1" s="658"/>
      <c r="R1" s="872" t="s">
        <v>3</v>
      </c>
      <c r="S1" s="658"/>
      <c r="T1" s="6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84" t="s">
        <v>8</v>
      </c>
      <c r="B5" s="667"/>
      <c r="C5" s="626"/>
      <c r="D5" s="634"/>
      <c r="E5" s="636"/>
      <c r="F5" s="625" t="s">
        <v>9</v>
      </c>
      <c r="G5" s="626"/>
      <c r="H5" s="634" t="s">
        <v>825</v>
      </c>
      <c r="I5" s="635"/>
      <c r="J5" s="635"/>
      <c r="K5" s="635"/>
      <c r="L5" s="635"/>
      <c r="M5" s="636"/>
      <c r="N5" s="58"/>
      <c r="P5" s="24" t="s">
        <v>10</v>
      </c>
      <c r="Q5" s="654">
        <v>45871</v>
      </c>
      <c r="R5" s="655"/>
      <c r="T5" s="760" t="s">
        <v>11</v>
      </c>
      <c r="U5" s="577"/>
      <c r="V5" s="762" t="s">
        <v>12</v>
      </c>
      <c r="W5" s="655"/>
      <c r="AB5" s="51"/>
      <c r="AC5" s="51"/>
      <c r="AD5" s="51"/>
      <c r="AE5" s="51"/>
    </row>
    <row r="6" spans="1:32" s="553" customFormat="1" ht="24" customHeight="1" x14ac:dyDescent="0.2">
      <c r="A6" s="784" t="s">
        <v>13</v>
      </c>
      <c r="B6" s="667"/>
      <c r="C6" s="626"/>
      <c r="D6" s="689" t="s">
        <v>805</v>
      </c>
      <c r="E6" s="690"/>
      <c r="F6" s="690"/>
      <c r="G6" s="690"/>
      <c r="H6" s="690"/>
      <c r="I6" s="690"/>
      <c r="J6" s="690"/>
      <c r="K6" s="690"/>
      <c r="L6" s="690"/>
      <c r="M6" s="655"/>
      <c r="N6" s="59"/>
      <c r="P6" s="24" t="s">
        <v>15</v>
      </c>
      <c r="Q6" s="596" t="str">
        <f>IF(Q5=0," ",CHOOSE(WEEKDAY(Q5,2),"Понедельник","Вторник","Среда","Четверг","Пятница","Суббота","Воскресенье"))</f>
        <v>Суббота</v>
      </c>
      <c r="R6" s="579"/>
      <c r="T6" s="741" t="s">
        <v>16</v>
      </c>
      <c r="U6" s="577"/>
      <c r="V6" s="697" t="s">
        <v>17</v>
      </c>
      <c r="W6" s="69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61" t="str">
        <f>IFERROR(VLOOKUP(DeliveryAddress,Table,3,0),1)</f>
        <v>6</v>
      </c>
      <c r="E7" s="862"/>
      <c r="F7" s="862"/>
      <c r="G7" s="862"/>
      <c r="H7" s="862"/>
      <c r="I7" s="862"/>
      <c r="J7" s="862"/>
      <c r="K7" s="862"/>
      <c r="L7" s="862"/>
      <c r="M7" s="748"/>
      <c r="N7" s="60"/>
      <c r="P7" s="24"/>
      <c r="Q7" s="42"/>
      <c r="R7" s="42"/>
      <c r="T7" s="576"/>
      <c r="U7" s="577"/>
      <c r="V7" s="699"/>
      <c r="W7" s="700"/>
      <c r="AB7" s="51"/>
      <c r="AC7" s="51"/>
      <c r="AD7" s="51"/>
      <c r="AE7" s="51"/>
    </row>
    <row r="8" spans="1:32" s="553" customFormat="1" ht="25.5" customHeight="1" x14ac:dyDescent="0.2">
      <c r="A8" s="588" t="s">
        <v>18</v>
      </c>
      <c r="B8" s="571"/>
      <c r="C8" s="572"/>
      <c r="D8" s="850"/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19</v>
      </c>
      <c r="Q8" s="747">
        <v>0.41666666666666669</v>
      </c>
      <c r="R8" s="748"/>
      <c r="T8" s="576"/>
      <c r="U8" s="577"/>
      <c r="V8" s="699"/>
      <c r="W8" s="700"/>
      <c r="AB8" s="51"/>
      <c r="AC8" s="51"/>
      <c r="AD8" s="51"/>
      <c r="AE8" s="51"/>
    </row>
    <row r="9" spans="1:32" s="553" customFormat="1" ht="39.950000000000003" customHeight="1" x14ac:dyDescent="0.2">
      <c r="A9" s="5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43"/>
      <c r="E9" s="644"/>
      <c r="F9" s="5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644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4"/>
      <c r="L9" s="644"/>
      <c r="M9" s="644"/>
      <c r="N9" s="551"/>
      <c r="P9" s="26" t="s">
        <v>20</v>
      </c>
      <c r="Q9" s="799"/>
      <c r="R9" s="630"/>
      <c r="T9" s="576"/>
      <c r="U9" s="577"/>
      <c r="V9" s="701"/>
      <c r="W9" s="702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43"/>
      <c r="E10" s="644"/>
      <c r="F10" s="5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05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21</v>
      </c>
      <c r="Q10" s="742"/>
      <c r="R10" s="743"/>
      <c r="U10" s="24" t="s">
        <v>22</v>
      </c>
      <c r="V10" s="886" t="s">
        <v>23</v>
      </c>
      <c r="W10" s="69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3"/>
      <c r="R11" s="655"/>
      <c r="U11" s="24" t="s">
        <v>26</v>
      </c>
      <c r="V11" s="629" t="s">
        <v>27</v>
      </c>
      <c r="W11" s="630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63" t="s">
        <v>28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26"/>
      <c r="N12" s="62"/>
      <c r="P12" s="24" t="s">
        <v>29</v>
      </c>
      <c r="Q12" s="747"/>
      <c r="R12" s="748"/>
      <c r="S12" s="23"/>
      <c r="U12" s="24"/>
      <c r="V12" s="658"/>
      <c r="W12" s="576"/>
      <c r="AB12" s="51"/>
      <c r="AC12" s="51"/>
      <c r="AD12" s="51"/>
      <c r="AE12" s="51"/>
    </row>
    <row r="13" spans="1:32" s="553" customFormat="1" ht="23.25" customHeight="1" x14ac:dyDescent="0.2">
      <c r="A13" s="763" t="s">
        <v>30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26"/>
      <c r="N13" s="62"/>
      <c r="O13" s="26"/>
      <c r="P13" s="26" t="s">
        <v>31</v>
      </c>
      <c r="Q13" s="629"/>
      <c r="R13" s="6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63" t="s">
        <v>32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64" t="s">
        <v>33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26"/>
      <c r="N15" s="63"/>
      <c r="P15" s="807" t="s">
        <v>34</v>
      </c>
      <c r="Q15" s="658"/>
      <c r="R15" s="658"/>
      <c r="S15" s="658"/>
      <c r="T15" s="6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8"/>
      <c r="Q16" s="808"/>
      <c r="R16" s="808"/>
      <c r="S16" s="808"/>
      <c r="T16" s="8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3" t="s">
        <v>35</v>
      </c>
      <c r="B17" s="563" t="s">
        <v>36</v>
      </c>
      <c r="C17" s="788" t="s">
        <v>37</v>
      </c>
      <c r="D17" s="563" t="s">
        <v>38</v>
      </c>
      <c r="E17" s="815"/>
      <c r="F17" s="563" t="s">
        <v>39</v>
      </c>
      <c r="G17" s="563" t="s">
        <v>40</v>
      </c>
      <c r="H17" s="563" t="s">
        <v>41</v>
      </c>
      <c r="I17" s="563" t="s">
        <v>42</v>
      </c>
      <c r="J17" s="563" t="s">
        <v>43</v>
      </c>
      <c r="K17" s="563" t="s">
        <v>44</v>
      </c>
      <c r="L17" s="563" t="s">
        <v>45</v>
      </c>
      <c r="M17" s="563" t="s">
        <v>46</v>
      </c>
      <c r="N17" s="563" t="s">
        <v>47</v>
      </c>
      <c r="O17" s="563" t="s">
        <v>48</v>
      </c>
      <c r="P17" s="563" t="s">
        <v>49</v>
      </c>
      <c r="Q17" s="825"/>
      <c r="R17" s="825"/>
      <c r="S17" s="825"/>
      <c r="T17" s="815"/>
      <c r="U17" s="814" t="s">
        <v>50</v>
      </c>
      <c r="V17" s="626"/>
      <c r="W17" s="563" t="s">
        <v>51</v>
      </c>
      <c r="X17" s="563" t="s">
        <v>52</v>
      </c>
      <c r="Y17" s="573" t="s">
        <v>53</v>
      </c>
      <c r="Z17" s="703" t="s">
        <v>54</v>
      </c>
      <c r="AA17" s="610" t="s">
        <v>55</v>
      </c>
      <c r="AB17" s="610" t="s">
        <v>56</v>
      </c>
      <c r="AC17" s="610" t="s">
        <v>57</v>
      </c>
      <c r="AD17" s="610" t="s">
        <v>58</v>
      </c>
      <c r="AE17" s="611"/>
      <c r="AF17" s="612"/>
      <c r="AG17" s="66"/>
      <c r="BD17" s="65" t="s">
        <v>59</v>
      </c>
    </row>
    <row r="18" spans="1:68" ht="14.25" customHeight="1" x14ac:dyDescent="0.2">
      <c r="A18" s="564"/>
      <c r="B18" s="564"/>
      <c r="C18" s="564"/>
      <c r="D18" s="816"/>
      <c r="E18" s="817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816"/>
      <c r="Q18" s="826"/>
      <c r="R18" s="826"/>
      <c r="S18" s="826"/>
      <c r="T18" s="817"/>
      <c r="U18" s="67" t="s">
        <v>60</v>
      </c>
      <c r="V18" s="67" t="s">
        <v>61</v>
      </c>
      <c r="W18" s="564"/>
      <c r="X18" s="564"/>
      <c r="Y18" s="574"/>
      <c r="Z18" s="704"/>
      <c r="AA18" s="622"/>
      <c r="AB18" s="622"/>
      <c r="AC18" s="622"/>
      <c r="AD18" s="613"/>
      <c r="AE18" s="614"/>
      <c r="AF18" s="615"/>
      <c r="AG18" s="66"/>
      <c r="BD18" s="65"/>
    </row>
    <row r="19" spans="1:68" ht="27.75" hidden="1" customHeight="1" x14ac:dyDescent="0.2">
      <c r="A19" s="617" t="s">
        <v>62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48"/>
      <c r="AB19" s="48"/>
      <c r="AC19" s="48"/>
    </row>
    <row r="20" spans="1:68" ht="16.5" hidden="1" customHeight="1" x14ac:dyDescent="0.25">
      <c r="A20" s="59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hidden="1" customHeight="1" x14ac:dyDescent="0.25">
      <c r="A21" s="591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8">
        <v>4680115886643</v>
      </c>
      <c r="E22" s="57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10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1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82"/>
      <c r="P23" s="570" t="s">
        <v>71</v>
      </c>
      <c r="Q23" s="571"/>
      <c r="R23" s="571"/>
      <c r="S23" s="571"/>
      <c r="T23" s="571"/>
      <c r="U23" s="571"/>
      <c r="V23" s="572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82"/>
      <c r="P24" s="570" t="s">
        <v>71</v>
      </c>
      <c r="Q24" s="571"/>
      <c r="R24" s="571"/>
      <c r="S24" s="571"/>
      <c r="T24" s="571"/>
      <c r="U24" s="571"/>
      <c r="V24" s="572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91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8">
        <v>4680115885912</v>
      </c>
      <c r="E26" s="57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8">
        <v>4607091388237</v>
      </c>
      <c r="E27" s="57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8">
        <v>4680115886230</v>
      </c>
      <c r="E28" s="57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7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8">
        <v>4680115886247</v>
      </c>
      <c r="E29" s="57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8">
        <v>4680115885905</v>
      </c>
      <c r="E30" s="57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8">
        <v>4607091388244</v>
      </c>
      <c r="E31" s="57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1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82"/>
      <c r="P32" s="570" t="s">
        <v>71</v>
      </c>
      <c r="Q32" s="571"/>
      <c r="R32" s="571"/>
      <c r="S32" s="571"/>
      <c r="T32" s="571"/>
      <c r="U32" s="571"/>
      <c r="V32" s="572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82"/>
      <c r="P33" s="570" t="s">
        <v>71</v>
      </c>
      <c r="Q33" s="571"/>
      <c r="R33" s="571"/>
      <c r="S33" s="571"/>
      <c r="T33" s="571"/>
      <c r="U33" s="571"/>
      <c r="V33" s="572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91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8">
        <v>4607091388503</v>
      </c>
      <c r="E35" s="57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1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82"/>
      <c r="P36" s="570" t="s">
        <v>71</v>
      </c>
      <c r="Q36" s="571"/>
      <c r="R36" s="571"/>
      <c r="S36" s="571"/>
      <c r="T36" s="571"/>
      <c r="U36" s="571"/>
      <c r="V36" s="572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82"/>
      <c r="P37" s="570" t="s">
        <v>71</v>
      </c>
      <c r="Q37" s="571"/>
      <c r="R37" s="571"/>
      <c r="S37" s="571"/>
      <c r="T37" s="571"/>
      <c r="U37" s="571"/>
      <c r="V37" s="572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17" t="s">
        <v>100</v>
      </c>
      <c r="B38" s="618"/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18"/>
      <c r="R38" s="618"/>
      <c r="S38" s="618"/>
      <c r="T38" s="618"/>
      <c r="U38" s="618"/>
      <c r="V38" s="618"/>
      <c r="W38" s="618"/>
      <c r="X38" s="618"/>
      <c r="Y38" s="618"/>
      <c r="Z38" s="618"/>
      <c r="AA38" s="48"/>
      <c r="AB38" s="48"/>
      <c r="AC38" s="48"/>
    </row>
    <row r="39" spans="1:68" ht="16.5" hidden="1" customHeight="1" x14ac:dyDescent="0.25">
      <c r="A39" s="59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hidden="1" customHeight="1" x14ac:dyDescent="0.25">
      <c r="A40" s="591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8">
        <v>4607091385670</v>
      </c>
      <c r="E41" s="57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86.4</v>
      </c>
      <c r="Y41" s="560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89.88</v>
      </c>
      <c r="BN41" s="64">
        <f>IFERROR(Y41*I41/H41,"0")</f>
        <v>89.88</v>
      </c>
      <c r="BO41" s="64">
        <f>IFERROR(1/J41*(X41/H41),"0")</f>
        <v>0.125</v>
      </c>
      <c r="BP41" s="64">
        <f>IFERROR(1/J41*(Y41/H41),"0")</f>
        <v>0.125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8">
        <v>4607091385687</v>
      </c>
      <c r="E42" s="57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8">
        <v>4680115882539</v>
      </c>
      <c r="E43" s="57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82"/>
      <c r="P44" s="570" t="s">
        <v>71</v>
      </c>
      <c r="Q44" s="571"/>
      <c r="R44" s="571"/>
      <c r="S44" s="571"/>
      <c r="T44" s="571"/>
      <c r="U44" s="571"/>
      <c r="V44" s="572"/>
      <c r="W44" s="37" t="s">
        <v>72</v>
      </c>
      <c r="X44" s="561">
        <f>IFERROR(X41/H41,"0")+IFERROR(X42/H42,"0")+IFERROR(X43/H43,"0")</f>
        <v>8</v>
      </c>
      <c r="Y44" s="561">
        <f>IFERROR(Y41/H41,"0")+IFERROR(Y42/H42,"0")+IFERROR(Y43/H43,"0")</f>
        <v>8</v>
      </c>
      <c r="Z44" s="561">
        <f>IFERROR(IF(Z41="",0,Z41),"0")+IFERROR(IF(Z42="",0,Z42),"0")+IFERROR(IF(Z43="",0,Z43),"0")</f>
        <v>0.15184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82"/>
      <c r="P45" s="570" t="s">
        <v>71</v>
      </c>
      <c r="Q45" s="571"/>
      <c r="R45" s="571"/>
      <c r="S45" s="571"/>
      <c r="T45" s="571"/>
      <c r="U45" s="571"/>
      <c r="V45" s="572"/>
      <c r="W45" s="37" t="s">
        <v>69</v>
      </c>
      <c r="X45" s="561">
        <f>IFERROR(SUM(X41:X43),"0")</f>
        <v>86.4</v>
      </c>
      <c r="Y45" s="561">
        <f>IFERROR(SUM(Y41:Y43),"0")</f>
        <v>86.4</v>
      </c>
      <c r="Z45" s="37"/>
      <c r="AA45" s="562"/>
      <c r="AB45" s="562"/>
      <c r="AC45" s="562"/>
    </row>
    <row r="46" spans="1:68" ht="14.25" hidden="1" customHeight="1" x14ac:dyDescent="0.25">
      <c r="A46" s="591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8">
        <v>4680115884915</v>
      </c>
      <c r="E47" s="57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1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82"/>
      <c r="P48" s="570" t="s">
        <v>71</v>
      </c>
      <c r="Q48" s="571"/>
      <c r="R48" s="571"/>
      <c r="S48" s="571"/>
      <c r="T48" s="571"/>
      <c r="U48" s="571"/>
      <c r="V48" s="572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82"/>
      <c r="P49" s="570" t="s">
        <v>71</v>
      </c>
      <c r="Q49" s="571"/>
      <c r="R49" s="571"/>
      <c r="S49" s="571"/>
      <c r="T49" s="571"/>
      <c r="U49" s="571"/>
      <c r="V49" s="572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9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hidden="1" customHeight="1" x14ac:dyDescent="0.25">
      <c r="A51" s="591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8">
        <v>4680115885882</v>
      </c>
      <c r="E52" s="57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8">
        <v>4680115881426</v>
      </c>
      <c r="E53" s="57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86.4</v>
      </c>
      <c r="Y53" s="560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89.88</v>
      </c>
      <c r="BN53" s="64">
        <f t="shared" si="8"/>
        <v>89.88</v>
      </c>
      <c r="BO53" s="64">
        <f t="shared" si="9"/>
        <v>0.125</v>
      </c>
      <c r="BP53" s="64">
        <f t="shared" si="10"/>
        <v>0.125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8">
        <v>4680115880283</v>
      </c>
      <c r="E54" s="57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8">
        <v>4680115881525</v>
      </c>
      <c r="E55" s="57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8">
        <v>4680115885899</v>
      </c>
      <c r="E56" s="57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8">
        <v>4680115881419</v>
      </c>
      <c r="E57" s="57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82"/>
      <c r="P58" s="570" t="s">
        <v>71</v>
      </c>
      <c r="Q58" s="571"/>
      <c r="R58" s="571"/>
      <c r="S58" s="571"/>
      <c r="T58" s="571"/>
      <c r="U58" s="571"/>
      <c r="V58" s="572"/>
      <c r="W58" s="37" t="s">
        <v>72</v>
      </c>
      <c r="X58" s="561">
        <f>IFERROR(X52/H52,"0")+IFERROR(X53/H53,"0")+IFERROR(X54/H54,"0")+IFERROR(X55/H55,"0")+IFERROR(X56/H56,"0")+IFERROR(X57/H57,"0")</f>
        <v>8</v>
      </c>
      <c r="Y58" s="561">
        <f>IFERROR(Y52/H52,"0")+IFERROR(Y53/H53,"0")+IFERROR(Y54/H54,"0")+IFERROR(Y55/H55,"0")+IFERROR(Y56/H56,"0")+IFERROR(Y57/H57,"0")</f>
        <v>8</v>
      </c>
      <c r="Z58" s="561">
        <f>IFERROR(IF(Z52="",0,Z52),"0")+IFERROR(IF(Z53="",0,Z53),"0")+IFERROR(IF(Z54="",0,Z54),"0")+IFERROR(IF(Z55="",0,Z55),"0")+IFERROR(IF(Z56="",0,Z56),"0")+IFERROR(IF(Z57="",0,Z57),"0")</f>
        <v>0.15184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82"/>
      <c r="P59" s="570" t="s">
        <v>71</v>
      </c>
      <c r="Q59" s="571"/>
      <c r="R59" s="571"/>
      <c r="S59" s="571"/>
      <c r="T59" s="571"/>
      <c r="U59" s="571"/>
      <c r="V59" s="572"/>
      <c r="W59" s="37" t="s">
        <v>69</v>
      </c>
      <c r="X59" s="561">
        <f>IFERROR(SUM(X52:X57),"0")</f>
        <v>86.4</v>
      </c>
      <c r="Y59" s="561">
        <f>IFERROR(SUM(Y52:Y57),"0")</f>
        <v>86.4</v>
      </c>
      <c r="Z59" s="37"/>
      <c r="AA59" s="562"/>
      <c r="AB59" s="562"/>
      <c r="AC59" s="562"/>
    </row>
    <row r="60" spans="1:68" ht="14.25" hidden="1" customHeight="1" x14ac:dyDescent="0.25">
      <c r="A60" s="591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8">
        <v>4680115881440</v>
      </c>
      <c r="E61" s="57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8">
        <v>4680115882751</v>
      </c>
      <c r="E62" s="57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8">
        <v>4680115885950</v>
      </c>
      <c r="E63" s="57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8">
        <v>4680115881433</v>
      </c>
      <c r="E64" s="57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1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82"/>
      <c r="P65" s="570" t="s">
        <v>71</v>
      </c>
      <c r="Q65" s="571"/>
      <c r="R65" s="571"/>
      <c r="S65" s="571"/>
      <c r="T65" s="571"/>
      <c r="U65" s="571"/>
      <c r="V65" s="572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82"/>
      <c r="P66" s="570" t="s">
        <v>71</v>
      </c>
      <c r="Q66" s="571"/>
      <c r="R66" s="571"/>
      <c r="S66" s="571"/>
      <c r="T66" s="571"/>
      <c r="U66" s="571"/>
      <c r="V66" s="572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91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8">
        <v>4680115885073</v>
      </c>
      <c r="E68" s="57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8">
        <v>4680115885059</v>
      </c>
      <c r="E69" s="57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8">
        <v>4680115885097</v>
      </c>
      <c r="E70" s="57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1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82"/>
      <c r="P71" s="570" t="s">
        <v>71</v>
      </c>
      <c r="Q71" s="571"/>
      <c r="R71" s="571"/>
      <c r="S71" s="571"/>
      <c r="T71" s="571"/>
      <c r="U71" s="571"/>
      <c r="V71" s="572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82"/>
      <c r="P72" s="570" t="s">
        <v>71</v>
      </c>
      <c r="Q72" s="571"/>
      <c r="R72" s="571"/>
      <c r="S72" s="571"/>
      <c r="T72" s="571"/>
      <c r="U72" s="571"/>
      <c r="V72" s="572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91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8">
        <v>4680115881891</v>
      </c>
      <c r="E74" s="57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8">
        <v>4680115885769</v>
      </c>
      <c r="E75" s="57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3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8">
        <v>4680115884410</v>
      </c>
      <c r="E76" s="57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8">
        <v>4680115884311</v>
      </c>
      <c r="E77" s="57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8">
        <v>4680115885929</v>
      </c>
      <c r="E78" s="57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8">
        <v>4680115884403</v>
      </c>
      <c r="E79" s="57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1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82"/>
      <c r="P80" s="570" t="s">
        <v>71</v>
      </c>
      <c r="Q80" s="571"/>
      <c r="R80" s="571"/>
      <c r="S80" s="571"/>
      <c r="T80" s="571"/>
      <c r="U80" s="571"/>
      <c r="V80" s="572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82"/>
      <c r="P81" s="570" t="s">
        <v>71</v>
      </c>
      <c r="Q81" s="571"/>
      <c r="R81" s="571"/>
      <c r="S81" s="571"/>
      <c r="T81" s="571"/>
      <c r="U81" s="571"/>
      <c r="V81" s="572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91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8">
        <v>4680115881532</v>
      </c>
      <c r="E83" s="57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8">
        <v>4680115881464</v>
      </c>
      <c r="E84" s="57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1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82"/>
      <c r="P85" s="570" t="s">
        <v>71</v>
      </c>
      <c r="Q85" s="571"/>
      <c r="R85" s="571"/>
      <c r="S85" s="571"/>
      <c r="T85" s="571"/>
      <c r="U85" s="571"/>
      <c r="V85" s="572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82"/>
      <c r="P86" s="570" t="s">
        <v>71</v>
      </c>
      <c r="Q86" s="571"/>
      <c r="R86" s="571"/>
      <c r="S86" s="571"/>
      <c r="T86" s="571"/>
      <c r="U86" s="571"/>
      <c r="V86" s="572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9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hidden="1" customHeight="1" x14ac:dyDescent="0.25">
      <c r="A88" s="591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8">
        <v>4680115881327</v>
      </c>
      <c r="E89" s="57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8">
        <v>4680115881518</v>
      </c>
      <c r="E90" s="57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8">
        <v>4680115881303</v>
      </c>
      <c r="E91" s="57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1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82"/>
      <c r="P92" s="570" t="s">
        <v>71</v>
      </c>
      <c r="Q92" s="571"/>
      <c r="R92" s="571"/>
      <c r="S92" s="571"/>
      <c r="T92" s="571"/>
      <c r="U92" s="571"/>
      <c r="V92" s="572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82"/>
      <c r="P93" s="570" t="s">
        <v>71</v>
      </c>
      <c r="Q93" s="571"/>
      <c r="R93" s="571"/>
      <c r="S93" s="571"/>
      <c r="T93" s="571"/>
      <c r="U93" s="571"/>
      <c r="V93" s="572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91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8">
        <v>4607091386967</v>
      </c>
      <c r="E95" s="57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56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8">
        <v>4680115884953</v>
      </c>
      <c r="E96" s="57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8">
        <v>4607091385731</v>
      </c>
      <c r="E97" s="57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8">
        <v>4607091385731</v>
      </c>
      <c r="E98" s="57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8">
        <v>4680115880894</v>
      </c>
      <c r="E99" s="57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81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82"/>
      <c r="P100" s="570" t="s">
        <v>71</v>
      </c>
      <c r="Q100" s="571"/>
      <c r="R100" s="571"/>
      <c r="S100" s="571"/>
      <c r="T100" s="571"/>
      <c r="U100" s="571"/>
      <c r="V100" s="572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82"/>
      <c r="P101" s="570" t="s">
        <v>71</v>
      </c>
      <c r="Q101" s="571"/>
      <c r="R101" s="571"/>
      <c r="S101" s="571"/>
      <c r="T101" s="571"/>
      <c r="U101" s="571"/>
      <c r="V101" s="572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90" t="s">
        <v>198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hidden="1" customHeight="1" x14ac:dyDescent="0.25">
      <c r="A103" s="591" t="s">
        <v>102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8">
        <v>4680115882133</v>
      </c>
      <c r="E104" s="57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8">
        <v>4680115880269</v>
      </c>
      <c r="E105" s="57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6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8">
        <v>4680115880429</v>
      </c>
      <c r="E106" s="57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8">
        <v>4680115881457</v>
      </c>
      <c r="E107" s="57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81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82"/>
      <c r="P108" s="570" t="s">
        <v>71</v>
      </c>
      <c r="Q108" s="571"/>
      <c r="R108" s="571"/>
      <c r="S108" s="571"/>
      <c r="T108" s="571"/>
      <c r="U108" s="571"/>
      <c r="V108" s="572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82"/>
      <c r="P109" s="570" t="s">
        <v>71</v>
      </c>
      <c r="Q109" s="571"/>
      <c r="R109" s="571"/>
      <c r="S109" s="571"/>
      <c r="T109" s="571"/>
      <c r="U109" s="571"/>
      <c r="V109" s="572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91" t="s">
        <v>134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8">
        <v>4680115881488</v>
      </c>
      <c r="E111" s="57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6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8">
        <v>4680115882775</v>
      </c>
      <c r="E112" s="57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8">
        <v>4680115880658</v>
      </c>
      <c r="E113" s="57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2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81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82"/>
      <c r="P114" s="570" t="s">
        <v>71</v>
      </c>
      <c r="Q114" s="571"/>
      <c r="R114" s="571"/>
      <c r="S114" s="571"/>
      <c r="T114" s="571"/>
      <c r="U114" s="571"/>
      <c r="V114" s="572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82"/>
      <c r="P115" s="570" t="s">
        <v>71</v>
      </c>
      <c r="Q115" s="571"/>
      <c r="R115" s="571"/>
      <c r="S115" s="571"/>
      <c r="T115" s="571"/>
      <c r="U115" s="571"/>
      <c r="V115" s="572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91" t="s">
        <v>73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8">
        <v>4607091385168</v>
      </c>
      <c r="E117" s="57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7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64.8</v>
      </c>
      <c r="Y117" s="560">
        <f>IFERROR(IF(X117="",0,CEILING((X117/$H117),1)*$H117),"")</f>
        <v>64.8</v>
      </c>
      <c r="Z117" s="36">
        <f>IFERROR(IF(Y117=0,"",ROUNDUP(Y117/H117,0)*0.01898),"")</f>
        <v>0.15184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68.903999999999996</v>
      </c>
      <c r="BN117" s="64">
        <f>IFERROR(Y117*I117/H117,"0")</f>
        <v>68.903999999999996</v>
      </c>
      <c r="BO117" s="64">
        <f>IFERROR(1/J117*(X117/H117),"0")</f>
        <v>0.125</v>
      </c>
      <c r="BP117" s="64">
        <f>IFERROR(1/J117*(Y117/H117),"0")</f>
        <v>0.125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8">
        <v>4607091383256</v>
      </c>
      <c r="E118" s="57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9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8">
        <v>4607091385748</v>
      </c>
      <c r="E119" s="57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8">
        <v>4680115884533</v>
      </c>
      <c r="E120" s="57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4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82"/>
      <c r="P121" s="570" t="s">
        <v>71</v>
      </c>
      <c r="Q121" s="571"/>
      <c r="R121" s="571"/>
      <c r="S121" s="571"/>
      <c r="T121" s="571"/>
      <c r="U121" s="571"/>
      <c r="V121" s="572"/>
      <c r="W121" s="37" t="s">
        <v>72</v>
      </c>
      <c r="X121" s="561">
        <f>IFERROR(X117/H117,"0")+IFERROR(X118/H118,"0")+IFERROR(X119/H119,"0")+IFERROR(X120/H120,"0")</f>
        <v>8</v>
      </c>
      <c r="Y121" s="561">
        <f>IFERROR(Y117/H117,"0")+IFERROR(Y118/H118,"0")+IFERROR(Y119/H119,"0")+IFERROR(Y120/H120,"0")</f>
        <v>8</v>
      </c>
      <c r="Z121" s="561">
        <f>IFERROR(IF(Z117="",0,Z117),"0")+IFERROR(IF(Z118="",0,Z118),"0")+IFERROR(IF(Z119="",0,Z119),"0")+IFERROR(IF(Z120="",0,Z120),"0")</f>
        <v>0.15184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82"/>
      <c r="P122" s="570" t="s">
        <v>71</v>
      </c>
      <c r="Q122" s="571"/>
      <c r="R122" s="571"/>
      <c r="S122" s="571"/>
      <c r="T122" s="571"/>
      <c r="U122" s="571"/>
      <c r="V122" s="572"/>
      <c r="W122" s="37" t="s">
        <v>69</v>
      </c>
      <c r="X122" s="561">
        <f>IFERROR(SUM(X117:X120),"0")</f>
        <v>64.8</v>
      </c>
      <c r="Y122" s="561">
        <f>IFERROR(SUM(Y117:Y120),"0")</f>
        <v>64.8</v>
      </c>
      <c r="Z122" s="37"/>
      <c r="AA122" s="562"/>
      <c r="AB122" s="562"/>
      <c r="AC122" s="562"/>
    </row>
    <row r="123" spans="1:68" ht="14.25" hidden="1" customHeight="1" x14ac:dyDescent="0.25">
      <c r="A123" s="591" t="s">
        <v>169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8">
        <v>4680115882652</v>
      </c>
      <c r="E124" s="57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7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8">
        <v>4680115880238</v>
      </c>
      <c r="E125" s="57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81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82"/>
      <c r="P126" s="570" t="s">
        <v>71</v>
      </c>
      <c r="Q126" s="571"/>
      <c r="R126" s="571"/>
      <c r="S126" s="571"/>
      <c r="T126" s="571"/>
      <c r="U126" s="571"/>
      <c r="V126" s="572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82"/>
      <c r="P127" s="570" t="s">
        <v>71</v>
      </c>
      <c r="Q127" s="571"/>
      <c r="R127" s="571"/>
      <c r="S127" s="571"/>
      <c r="T127" s="571"/>
      <c r="U127" s="571"/>
      <c r="V127" s="572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90" t="s">
        <v>231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hidden="1" customHeight="1" x14ac:dyDescent="0.25">
      <c r="A129" s="591" t="s">
        <v>102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8">
        <v>4680115882577</v>
      </c>
      <c r="E130" s="57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8">
        <v>4680115882577</v>
      </c>
      <c r="E131" s="57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81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82"/>
      <c r="P132" s="570" t="s">
        <v>71</v>
      </c>
      <c r="Q132" s="571"/>
      <c r="R132" s="571"/>
      <c r="S132" s="571"/>
      <c r="T132" s="571"/>
      <c r="U132" s="571"/>
      <c r="V132" s="572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82"/>
      <c r="P133" s="570" t="s">
        <v>71</v>
      </c>
      <c r="Q133" s="571"/>
      <c r="R133" s="571"/>
      <c r="S133" s="571"/>
      <c r="T133" s="571"/>
      <c r="U133" s="571"/>
      <c r="V133" s="572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91" t="s">
        <v>63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8">
        <v>4680115883444</v>
      </c>
      <c r="E135" s="57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8">
        <v>4680115883444</v>
      </c>
      <c r="E136" s="57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5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1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82"/>
      <c r="P137" s="570" t="s">
        <v>71</v>
      </c>
      <c r="Q137" s="571"/>
      <c r="R137" s="571"/>
      <c r="S137" s="571"/>
      <c r="T137" s="571"/>
      <c r="U137" s="571"/>
      <c r="V137" s="572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82"/>
      <c r="P138" s="570" t="s">
        <v>71</v>
      </c>
      <c r="Q138" s="571"/>
      <c r="R138" s="571"/>
      <c r="S138" s="571"/>
      <c r="T138" s="571"/>
      <c r="U138" s="571"/>
      <c r="V138" s="572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91" t="s">
        <v>73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8">
        <v>4680115882584</v>
      </c>
      <c r="E140" s="57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8">
        <v>4680115882584</v>
      </c>
      <c r="E141" s="57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1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82"/>
      <c r="P142" s="570" t="s">
        <v>71</v>
      </c>
      <c r="Q142" s="571"/>
      <c r="R142" s="571"/>
      <c r="S142" s="571"/>
      <c r="T142" s="571"/>
      <c r="U142" s="571"/>
      <c r="V142" s="572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82"/>
      <c r="P143" s="570" t="s">
        <v>71</v>
      </c>
      <c r="Q143" s="571"/>
      <c r="R143" s="571"/>
      <c r="S143" s="571"/>
      <c r="T143" s="571"/>
      <c r="U143" s="571"/>
      <c r="V143" s="572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90" t="s">
        <v>100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hidden="1" customHeight="1" x14ac:dyDescent="0.25">
      <c r="A145" s="591" t="s">
        <v>102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8">
        <v>4607091384604</v>
      </c>
      <c r="E146" s="57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1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82"/>
      <c r="P147" s="570" t="s">
        <v>71</v>
      </c>
      <c r="Q147" s="571"/>
      <c r="R147" s="571"/>
      <c r="S147" s="571"/>
      <c r="T147" s="571"/>
      <c r="U147" s="571"/>
      <c r="V147" s="572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82"/>
      <c r="P148" s="570" t="s">
        <v>71</v>
      </c>
      <c r="Q148" s="571"/>
      <c r="R148" s="571"/>
      <c r="S148" s="571"/>
      <c r="T148" s="571"/>
      <c r="U148" s="571"/>
      <c r="V148" s="572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91" t="s">
        <v>63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8">
        <v>4607091387667</v>
      </c>
      <c r="E150" s="57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8">
        <v>4607091387636</v>
      </c>
      <c r="E151" s="57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8">
        <v>4607091382426</v>
      </c>
      <c r="E152" s="57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8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81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82"/>
      <c r="P153" s="570" t="s">
        <v>71</v>
      </c>
      <c r="Q153" s="571"/>
      <c r="R153" s="571"/>
      <c r="S153" s="571"/>
      <c r="T153" s="571"/>
      <c r="U153" s="571"/>
      <c r="V153" s="572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82"/>
      <c r="P154" s="570" t="s">
        <v>71</v>
      </c>
      <c r="Q154" s="571"/>
      <c r="R154" s="571"/>
      <c r="S154" s="571"/>
      <c r="T154" s="571"/>
      <c r="U154" s="571"/>
      <c r="V154" s="572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17" t="s">
        <v>255</v>
      </c>
      <c r="B155" s="618"/>
      <c r="C155" s="618"/>
      <c r="D155" s="618"/>
      <c r="E155" s="618"/>
      <c r="F155" s="618"/>
      <c r="G155" s="618"/>
      <c r="H155" s="618"/>
      <c r="I155" s="618"/>
      <c r="J155" s="618"/>
      <c r="K155" s="618"/>
      <c r="L155" s="618"/>
      <c r="M155" s="618"/>
      <c r="N155" s="618"/>
      <c r="O155" s="618"/>
      <c r="P155" s="618"/>
      <c r="Q155" s="618"/>
      <c r="R155" s="618"/>
      <c r="S155" s="618"/>
      <c r="T155" s="618"/>
      <c r="U155" s="618"/>
      <c r="V155" s="618"/>
      <c r="W155" s="618"/>
      <c r="X155" s="618"/>
      <c r="Y155" s="618"/>
      <c r="Z155" s="618"/>
      <c r="AA155" s="48"/>
      <c r="AB155" s="48"/>
      <c r="AC155" s="48"/>
    </row>
    <row r="156" spans="1:68" ht="16.5" hidden="1" customHeight="1" x14ac:dyDescent="0.25">
      <c r="A156" s="590" t="s">
        <v>256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hidden="1" customHeight="1" x14ac:dyDescent="0.25">
      <c r="A157" s="591" t="s">
        <v>134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8">
        <v>4680115886223</v>
      </c>
      <c r="E158" s="57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8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81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82"/>
      <c r="P159" s="570" t="s">
        <v>71</v>
      </c>
      <c r="Q159" s="571"/>
      <c r="R159" s="571"/>
      <c r="S159" s="571"/>
      <c r="T159" s="571"/>
      <c r="U159" s="571"/>
      <c r="V159" s="572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82"/>
      <c r="P160" s="570" t="s">
        <v>71</v>
      </c>
      <c r="Q160" s="571"/>
      <c r="R160" s="571"/>
      <c r="S160" s="571"/>
      <c r="T160" s="571"/>
      <c r="U160" s="571"/>
      <c r="V160" s="572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91" t="s">
        <v>63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8">
        <v>4680115880993</v>
      </c>
      <c r="E162" s="57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8">
        <v>4680115881761</v>
      </c>
      <c r="E163" s="57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8">
        <v>4680115881563</v>
      </c>
      <c r="E164" s="57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8">
        <v>4680115880986</v>
      </c>
      <c r="E165" s="57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8">
        <v>4680115881785</v>
      </c>
      <c r="E166" s="57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8">
        <v>4680115886537</v>
      </c>
      <c r="E167" s="57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9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8">
        <v>4680115881679</v>
      </c>
      <c r="E168" s="57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8">
        <v>4680115880191</v>
      </c>
      <c r="E169" s="57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7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8">
        <v>4680115883963</v>
      </c>
      <c r="E170" s="57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81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82"/>
      <c r="P171" s="570" t="s">
        <v>71</v>
      </c>
      <c r="Q171" s="571"/>
      <c r="R171" s="571"/>
      <c r="S171" s="571"/>
      <c r="T171" s="571"/>
      <c r="U171" s="571"/>
      <c r="V171" s="572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82"/>
      <c r="P172" s="570" t="s">
        <v>71</v>
      </c>
      <c r="Q172" s="571"/>
      <c r="R172" s="571"/>
      <c r="S172" s="571"/>
      <c r="T172" s="571"/>
      <c r="U172" s="571"/>
      <c r="V172" s="572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91" t="s">
        <v>94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8">
        <v>4680115886780</v>
      </c>
      <c r="E174" s="57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68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8">
        <v>4680115886742</v>
      </c>
      <c r="E175" s="57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8">
        <v>4680115886766</v>
      </c>
      <c r="E176" s="57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6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1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82"/>
      <c r="P177" s="570" t="s">
        <v>71</v>
      </c>
      <c r="Q177" s="571"/>
      <c r="R177" s="571"/>
      <c r="S177" s="571"/>
      <c r="T177" s="571"/>
      <c r="U177" s="571"/>
      <c r="V177" s="572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82"/>
      <c r="P178" s="570" t="s">
        <v>71</v>
      </c>
      <c r="Q178" s="571"/>
      <c r="R178" s="571"/>
      <c r="S178" s="571"/>
      <c r="T178" s="571"/>
      <c r="U178" s="571"/>
      <c r="V178" s="572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91" t="s">
        <v>293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8">
        <v>4680115886797</v>
      </c>
      <c r="E180" s="57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81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82"/>
      <c r="P181" s="570" t="s">
        <v>71</v>
      </c>
      <c r="Q181" s="571"/>
      <c r="R181" s="571"/>
      <c r="S181" s="571"/>
      <c r="T181" s="571"/>
      <c r="U181" s="571"/>
      <c r="V181" s="572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82"/>
      <c r="P182" s="570" t="s">
        <v>71</v>
      </c>
      <c r="Q182" s="571"/>
      <c r="R182" s="571"/>
      <c r="S182" s="571"/>
      <c r="T182" s="571"/>
      <c r="U182" s="571"/>
      <c r="V182" s="572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90" t="s">
        <v>296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hidden="1" customHeight="1" x14ac:dyDescent="0.25">
      <c r="A184" s="591" t="s">
        <v>102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8">
        <v>4680115881402</v>
      </c>
      <c r="E185" s="57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8">
        <v>4680115881396</v>
      </c>
      <c r="E186" s="57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81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82"/>
      <c r="P187" s="570" t="s">
        <v>71</v>
      </c>
      <c r="Q187" s="571"/>
      <c r="R187" s="571"/>
      <c r="S187" s="571"/>
      <c r="T187" s="571"/>
      <c r="U187" s="571"/>
      <c r="V187" s="572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82"/>
      <c r="P188" s="570" t="s">
        <v>71</v>
      </c>
      <c r="Q188" s="571"/>
      <c r="R188" s="571"/>
      <c r="S188" s="571"/>
      <c r="T188" s="571"/>
      <c r="U188" s="571"/>
      <c r="V188" s="572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91" t="s">
        <v>134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8">
        <v>4680115882935</v>
      </c>
      <c r="E190" s="57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8">
        <v>4680115880764</v>
      </c>
      <c r="E191" s="57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1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82"/>
      <c r="P192" s="570" t="s">
        <v>71</v>
      </c>
      <c r="Q192" s="571"/>
      <c r="R192" s="571"/>
      <c r="S192" s="571"/>
      <c r="T192" s="571"/>
      <c r="U192" s="571"/>
      <c r="V192" s="572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82"/>
      <c r="P193" s="570" t="s">
        <v>71</v>
      </c>
      <c r="Q193" s="571"/>
      <c r="R193" s="571"/>
      <c r="S193" s="571"/>
      <c r="T193" s="571"/>
      <c r="U193" s="571"/>
      <c r="V193" s="572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91" t="s">
        <v>63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8">
        <v>4680115882683</v>
      </c>
      <c r="E195" s="57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8">
        <v>4680115882690</v>
      </c>
      <c r="E196" s="57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8">
        <v>4680115882669</v>
      </c>
      <c r="E197" s="57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8">
        <v>4680115882676</v>
      </c>
      <c r="E198" s="57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8">
        <v>4680115884014</v>
      </c>
      <c r="E199" s="57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8">
        <v>4680115884007</v>
      </c>
      <c r="E200" s="57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8">
        <v>4680115884038</v>
      </c>
      <c r="E201" s="57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8">
        <v>4680115884021</v>
      </c>
      <c r="E202" s="57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81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82"/>
      <c r="P203" s="570" t="s">
        <v>71</v>
      </c>
      <c r="Q203" s="571"/>
      <c r="R203" s="571"/>
      <c r="S203" s="571"/>
      <c r="T203" s="571"/>
      <c r="U203" s="571"/>
      <c r="V203" s="572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82"/>
      <c r="P204" s="570" t="s">
        <v>71</v>
      </c>
      <c r="Q204" s="571"/>
      <c r="R204" s="571"/>
      <c r="S204" s="571"/>
      <c r="T204" s="571"/>
      <c r="U204" s="571"/>
      <c r="V204" s="572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91" t="s">
        <v>73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8">
        <v>4680115881594</v>
      </c>
      <c r="E206" s="57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8">
        <v>4680115881617</v>
      </c>
      <c r="E207" s="57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8">
        <v>4680115880573</v>
      </c>
      <c r="E208" s="57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69.599999999999994</v>
      </c>
      <c r="Y208" s="560">
        <f t="shared" si="26"/>
        <v>69.599999999999994</v>
      </c>
      <c r="Z208" s="36">
        <f>IFERROR(IF(Y208=0,"",ROUNDUP(Y208/H208,0)*0.01898),"")</f>
        <v>0.15184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73.751999999999995</v>
      </c>
      <c r="BN208" s="64">
        <f t="shared" si="28"/>
        <v>73.751999999999995</v>
      </c>
      <c r="BO208" s="64">
        <f t="shared" si="29"/>
        <v>0.125</v>
      </c>
      <c r="BP208" s="64">
        <f t="shared" si="30"/>
        <v>0.125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8">
        <v>4680115882195</v>
      </c>
      <c r="E209" s="57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8">
        <v>4680115882607</v>
      </c>
      <c r="E210" s="57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78">
        <v>4680115880092</v>
      </c>
      <c r="E211" s="57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78">
        <v>4680115880221</v>
      </c>
      <c r="E212" s="57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8">
        <v>4680115880504</v>
      </c>
      <c r="E213" s="57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8">
        <v>4680115882164</v>
      </c>
      <c r="E214" s="57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82"/>
      <c r="P215" s="570" t="s">
        <v>71</v>
      </c>
      <c r="Q215" s="571"/>
      <c r="R215" s="571"/>
      <c r="S215" s="571"/>
      <c r="T215" s="571"/>
      <c r="U215" s="571"/>
      <c r="V215" s="572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8</v>
      </c>
      <c r="Y215" s="561">
        <f>IFERROR(Y206/H206,"0")+IFERROR(Y207/H207,"0")+IFERROR(Y208/H208,"0")+IFERROR(Y209/H209,"0")+IFERROR(Y210/H210,"0")+IFERROR(Y211/H211,"0")+IFERROR(Y212/H212,"0")+IFERROR(Y213/H213,"0")+IFERROR(Y214/H214,"0")</f>
        <v>8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0.15184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82"/>
      <c r="P216" s="570" t="s">
        <v>71</v>
      </c>
      <c r="Q216" s="571"/>
      <c r="R216" s="571"/>
      <c r="S216" s="571"/>
      <c r="T216" s="571"/>
      <c r="U216" s="571"/>
      <c r="V216" s="572"/>
      <c r="W216" s="37" t="s">
        <v>69</v>
      </c>
      <c r="X216" s="561">
        <f>IFERROR(SUM(X206:X214),"0")</f>
        <v>69.599999999999994</v>
      </c>
      <c r="Y216" s="561">
        <f>IFERROR(SUM(Y206:Y214),"0")</f>
        <v>69.599999999999994</v>
      </c>
      <c r="Z216" s="37"/>
      <c r="AA216" s="562"/>
      <c r="AB216" s="562"/>
      <c r="AC216" s="562"/>
    </row>
    <row r="217" spans="1:68" ht="14.25" hidden="1" customHeight="1" x14ac:dyDescent="0.25">
      <c r="A217" s="591" t="s">
        <v>169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8">
        <v>4680115880818</v>
      </c>
      <c r="E218" s="57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8">
        <v>4680115880801</v>
      </c>
      <c r="E219" s="57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81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82"/>
      <c r="P220" s="570" t="s">
        <v>71</v>
      </c>
      <c r="Q220" s="571"/>
      <c r="R220" s="571"/>
      <c r="S220" s="571"/>
      <c r="T220" s="571"/>
      <c r="U220" s="571"/>
      <c r="V220" s="572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82"/>
      <c r="P221" s="570" t="s">
        <v>71</v>
      </c>
      <c r="Q221" s="571"/>
      <c r="R221" s="571"/>
      <c r="S221" s="571"/>
      <c r="T221" s="571"/>
      <c r="U221" s="571"/>
      <c r="V221" s="572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90" t="s">
        <v>357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hidden="1" customHeight="1" x14ac:dyDescent="0.25">
      <c r="A223" s="591" t="s">
        <v>102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8">
        <v>4680115884137</v>
      </c>
      <c r="E224" s="57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8">
        <v>4680115884236</v>
      </c>
      <c r="E225" s="57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2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8">
        <v>4680115884175</v>
      </c>
      <c r="E226" s="57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8">
        <v>4680115884144</v>
      </c>
      <c r="E227" s="57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8">
        <v>4680115886551</v>
      </c>
      <c r="E228" s="57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8">
        <v>4680115884182</v>
      </c>
      <c r="E229" s="57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8">
        <v>4680115884205</v>
      </c>
      <c r="E230" s="57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81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82"/>
      <c r="P231" s="570" t="s">
        <v>71</v>
      </c>
      <c r="Q231" s="571"/>
      <c r="R231" s="571"/>
      <c r="S231" s="571"/>
      <c r="T231" s="571"/>
      <c r="U231" s="571"/>
      <c r="V231" s="572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82"/>
      <c r="P232" s="570" t="s">
        <v>71</v>
      </c>
      <c r="Q232" s="571"/>
      <c r="R232" s="571"/>
      <c r="S232" s="571"/>
      <c r="T232" s="571"/>
      <c r="U232" s="571"/>
      <c r="V232" s="572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91" t="s">
        <v>134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8">
        <v>4680115885981</v>
      </c>
      <c r="E234" s="57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86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81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82"/>
      <c r="P235" s="570" t="s">
        <v>71</v>
      </c>
      <c r="Q235" s="571"/>
      <c r="R235" s="571"/>
      <c r="S235" s="571"/>
      <c r="T235" s="571"/>
      <c r="U235" s="571"/>
      <c r="V235" s="572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82"/>
      <c r="P236" s="570" t="s">
        <v>71</v>
      </c>
      <c r="Q236" s="571"/>
      <c r="R236" s="571"/>
      <c r="S236" s="571"/>
      <c r="T236" s="571"/>
      <c r="U236" s="571"/>
      <c r="V236" s="572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91" t="s">
        <v>379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8">
        <v>4680115886803</v>
      </c>
      <c r="E238" s="57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1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82"/>
      <c r="P239" s="570" t="s">
        <v>71</v>
      </c>
      <c r="Q239" s="571"/>
      <c r="R239" s="571"/>
      <c r="S239" s="571"/>
      <c r="T239" s="571"/>
      <c r="U239" s="571"/>
      <c r="V239" s="572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82"/>
      <c r="P240" s="570" t="s">
        <v>71</v>
      </c>
      <c r="Q240" s="571"/>
      <c r="R240" s="571"/>
      <c r="S240" s="571"/>
      <c r="T240" s="571"/>
      <c r="U240" s="571"/>
      <c r="V240" s="572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91" t="s">
        <v>384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8">
        <v>4680115886704</v>
      </c>
      <c r="E242" s="57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8">
        <v>4680115886681</v>
      </c>
      <c r="E243" s="57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598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8">
        <v>4680115886735</v>
      </c>
      <c r="E244" s="57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8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8">
        <v>4680115886728</v>
      </c>
      <c r="E245" s="57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8">
        <v>4680115886711</v>
      </c>
      <c r="E246" s="57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81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82"/>
      <c r="P247" s="570" t="s">
        <v>71</v>
      </c>
      <c r="Q247" s="571"/>
      <c r="R247" s="571"/>
      <c r="S247" s="571"/>
      <c r="T247" s="571"/>
      <c r="U247" s="571"/>
      <c r="V247" s="572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82"/>
      <c r="P248" s="570" t="s">
        <v>71</v>
      </c>
      <c r="Q248" s="571"/>
      <c r="R248" s="571"/>
      <c r="S248" s="571"/>
      <c r="T248" s="571"/>
      <c r="U248" s="571"/>
      <c r="V248" s="572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90" t="s">
        <v>397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hidden="1" customHeight="1" x14ac:dyDescent="0.25">
      <c r="A250" s="591" t="s">
        <v>102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8">
        <v>4680115885837</v>
      </c>
      <c r="E251" s="57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8">
        <v>4680115885806</v>
      </c>
      <c r="E252" s="57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8">
        <v>4680115885851</v>
      </c>
      <c r="E253" s="57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8">
        <v>4680115885844</v>
      </c>
      <c r="E254" s="57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8">
        <v>4680115885820</v>
      </c>
      <c r="E255" s="57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81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82"/>
      <c r="P256" s="570" t="s">
        <v>71</v>
      </c>
      <c r="Q256" s="571"/>
      <c r="R256" s="571"/>
      <c r="S256" s="571"/>
      <c r="T256" s="571"/>
      <c r="U256" s="571"/>
      <c r="V256" s="572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82"/>
      <c r="P257" s="570" t="s">
        <v>71</v>
      </c>
      <c r="Q257" s="571"/>
      <c r="R257" s="571"/>
      <c r="S257" s="571"/>
      <c r="T257" s="571"/>
      <c r="U257" s="571"/>
      <c r="V257" s="572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90" t="s">
        <v>413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hidden="1" customHeight="1" x14ac:dyDescent="0.25">
      <c r="A259" s="591" t="s">
        <v>102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8">
        <v>4607091383423</v>
      </c>
      <c r="E260" s="57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8">
        <v>4680115885691</v>
      </c>
      <c r="E261" s="57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8">
        <v>4680115885660</v>
      </c>
      <c r="E262" s="57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8">
        <v>4680115886773</v>
      </c>
      <c r="E263" s="57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86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81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82"/>
      <c r="P264" s="570" t="s">
        <v>71</v>
      </c>
      <c r="Q264" s="571"/>
      <c r="R264" s="571"/>
      <c r="S264" s="571"/>
      <c r="T264" s="571"/>
      <c r="U264" s="571"/>
      <c r="V264" s="572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82"/>
      <c r="P265" s="570" t="s">
        <v>71</v>
      </c>
      <c r="Q265" s="571"/>
      <c r="R265" s="571"/>
      <c r="S265" s="571"/>
      <c r="T265" s="571"/>
      <c r="U265" s="571"/>
      <c r="V265" s="572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90" t="s">
        <v>426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hidden="1" customHeight="1" x14ac:dyDescent="0.25">
      <c r="A267" s="591" t="s">
        <v>73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8">
        <v>4680115886186</v>
      </c>
      <c r="E268" s="57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2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8">
        <v>4680115881228</v>
      </c>
      <c r="E269" s="57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33.6</v>
      </c>
      <c r="Y269" s="560">
        <f>IFERROR(IF(X269="",0,CEILING((X269/$H269),1)*$H269),"")</f>
        <v>33.6</v>
      </c>
      <c r="Z269" s="36">
        <f>IFERROR(IF(Y269=0,"",ROUNDUP(Y269/H269,0)*0.00651),"")</f>
        <v>9.1139999999999999E-2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37.128000000000007</v>
      </c>
      <c r="BN269" s="64">
        <f>IFERROR(Y269*I269/H269,"0")</f>
        <v>37.128000000000007</v>
      </c>
      <c r="BO269" s="64">
        <f>IFERROR(1/J269*(X269/H269),"0")</f>
        <v>7.6923076923076941E-2</v>
      </c>
      <c r="BP269" s="64">
        <f>IFERROR(1/J269*(Y269/H269),"0")</f>
        <v>7.6923076923076941E-2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8">
        <v>4680115881211</v>
      </c>
      <c r="E270" s="57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67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100.8</v>
      </c>
      <c r="Y270" s="560">
        <f>IFERROR(IF(X270="",0,CEILING((X270/$H270),1)*$H270),"")</f>
        <v>100.8</v>
      </c>
      <c r="Z270" s="36">
        <f>IFERROR(IF(Y270=0,"",ROUNDUP(Y270/H270,0)*0.00651),"")</f>
        <v>0.27342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108.36000000000001</v>
      </c>
      <c r="BN270" s="64">
        <f>IFERROR(Y270*I270/H270,"0")</f>
        <v>108.36000000000001</v>
      </c>
      <c r="BO270" s="64">
        <f>IFERROR(1/J270*(X270/H270),"0")</f>
        <v>0.23076923076923078</v>
      </c>
      <c r="BP270" s="64">
        <f>IFERROR(1/J270*(Y270/H270),"0")</f>
        <v>0.23076923076923078</v>
      </c>
    </row>
    <row r="271" spans="1:68" x14ac:dyDescent="0.2">
      <c r="A271" s="581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82"/>
      <c r="P271" s="570" t="s">
        <v>71</v>
      </c>
      <c r="Q271" s="571"/>
      <c r="R271" s="571"/>
      <c r="S271" s="571"/>
      <c r="T271" s="571"/>
      <c r="U271" s="571"/>
      <c r="V271" s="572"/>
      <c r="W271" s="37" t="s">
        <v>72</v>
      </c>
      <c r="X271" s="561">
        <f>IFERROR(X268/H268,"0")+IFERROR(X269/H269,"0")+IFERROR(X270/H270,"0")</f>
        <v>56</v>
      </c>
      <c r="Y271" s="561">
        <f>IFERROR(Y268/H268,"0")+IFERROR(Y269/H269,"0")+IFERROR(Y270/H270,"0")</f>
        <v>56</v>
      </c>
      <c r="Z271" s="561">
        <f>IFERROR(IF(Z268="",0,Z268),"0")+IFERROR(IF(Z269="",0,Z269),"0")+IFERROR(IF(Z270="",0,Z270),"0")</f>
        <v>0.36456</v>
      </c>
      <c r="AA271" s="562"/>
      <c r="AB271" s="562"/>
      <c r="AC271" s="562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82"/>
      <c r="P272" s="570" t="s">
        <v>71</v>
      </c>
      <c r="Q272" s="571"/>
      <c r="R272" s="571"/>
      <c r="S272" s="571"/>
      <c r="T272" s="571"/>
      <c r="U272" s="571"/>
      <c r="V272" s="572"/>
      <c r="W272" s="37" t="s">
        <v>69</v>
      </c>
      <c r="X272" s="561">
        <f>IFERROR(SUM(X268:X270),"0")</f>
        <v>134.4</v>
      </c>
      <c r="Y272" s="561">
        <f>IFERROR(SUM(Y268:Y270),"0")</f>
        <v>134.4</v>
      </c>
      <c r="Z272" s="37"/>
      <c r="AA272" s="562"/>
      <c r="AB272" s="562"/>
      <c r="AC272" s="562"/>
    </row>
    <row r="273" spans="1:68" ht="16.5" hidden="1" customHeight="1" x14ac:dyDescent="0.25">
      <c r="A273" s="590" t="s">
        <v>436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hidden="1" customHeight="1" x14ac:dyDescent="0.25">
      <c r="A274" s="591" t="s">
        <v>63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8">
        <v>4680115880344</v>
      </c>
      <c r="E275" s="57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1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82"/>
      <c r="P276" s="570" t="s">
        <v>71</v>
      </c>
      <c r="Q276" s="571"/>
      <c r="R276" s="571"/>
      <c r="S276" s="571"/>
      <c r="T276" s="571"/>
      <c r="U276" s="571"/>
      <c r="V276" s="572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82"/>
      <c r="P277" s="570" t="s">
        <v>71</v>
      </c>
      <c r="Q277" s="571"/>
      <c r="R277" s="571"/>
      <c r="S277" s="571"/>
      <c r="T277" s="571"/>
      <c r="U277" s="571"/>
      <c r="V277" s="572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91" t="s">
        <v>73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8">
        <v>4680115884618</v>
      </c>
      <c r="E279" s="57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1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82"/>
      <c r="P280" s="570" t="s">
        <v>71</v>
      </c>
      <c r="Q280" s="571"/>
      <c r="R280" s="571"/>
      <c r="S280" s="571"/>
      <c r="T280" s="571"/>
      <c r="U280" s="571"/>
      <c r="V280" s="572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82"/>
      <c r="P281" s="570" t="s">
        <v>71</v>
      </c>
      <c r="Q281" s="571"/>
      <c r="R281" s="571"/>
      <c r="S281" s="571"/>
      <c r="T281" s="571"/>
      <c r="U281" s="571"/>
      <c r="V281" s="572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90" t="s">
        <v>443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hidden="1" customHeight="1" x14ac:dyDescent="0.25">
      <c r="A283" s="591" t="s">
        <v>102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8">
        <v>4680115883703</v>
      </c>
      <c r="E284" s="57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2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1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82"/>
      <c r="P285" s="570" t="s">
        <v>71</v>
      </c>
      <c r="Q285" s="571"/>
      <c r="R285" s="571"/>
      <c r="S285" s="571"/>
      <c r="T285" s="571"/>
      <c r="U285" s="571"/>
      <c r="V285" s="572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82"/>
      <c r="P286" s="570" t="s">
        <v>71</v>
      </c>
      <c r="Q286" s="571"/>
      <c r="R286" s="571"/>
      <c r="S286" s="571"/>
      <c r="T286" s="571"/>
      <c r="U286" s="571"/>
      <c r="V286" s="572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90" t="s">
        <v>448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hidden="1" customHeight="1" x14ac:dyDescent="0.25">
      <c r="A288" s="591" t="s">
        <v>102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8">
        <v>4680115885615</v>
      </c>
      <c r="E289" s="57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8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8">
        <v>4680115885554</v>
      </c>
      <c r="E290" s="57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8">
        <v>4680115885554</v>
      </c>
      <c r="E291" s="579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6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8">
        <v>4680115885646</v>
      </c>
      <c r="E292" s="579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6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8">
        <v>4680115885622</v>
      </c>
      <c r="E293" s="579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8">
        <v>4680115885608</v>
      </c>
      <c r="E294" s="57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81"/>
      <c r="B295" s="576"/>
      <c r="C295" s="576"/>
      <c r="D295" s="576"/>
      <c r="E295" s="576"/>
      <c r="F295" s="576"/>
      <c r="G295" s="576"/>
      <c r="H295" s="576"/>
      <c r="I295" s="576"/>
      <c r="J295" s="576"/>
      <c r="K295" s="576"/>
      <c r="L295" s="576"/>
      <c r="M295" s="576"/>
      <c r="N295" s="576"/>
      <c r="O295" s="582"/>
      <c r="P295" s="570" t="s">
        <v>71</v>
      </c>
      <c r="Q295" s="571"/>
      <c r="R295" s="571"/>
      <c r="S295" s="571"/>
      <c r="T295" s="571"/>
      <c r="U295" s="571"/>
      <c r="V295" s="572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76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82"/>
      <c r="P296" s="570" t="s">
        <v>71</v>
      </c>
      <c r="Q296" s="571"/>
      <c r="R296" s="571"/>
      <c r="S296" s="571"/>
      <c r="T296" s="571"/>
      <c r="U296" s="571"/>
      <c r="V296" s="572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91" t="s">
        <v>63</v>
      </c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6"/>
      <c r="P297" s="576"/>
      <c r="Q297" s="576"/>
      <c r="R297" s="576"/>
      <c r="S297" s="576"/>
      <c r="T297" s="576"/>
      <c r="U297" s="576"/>
      <c r="V297" s="576"/>
      <c r="W297" s="576"/>
      <c r="X297" s="576"/>
      <c r="Y297" s="576"/>
      <c r="Z297" s="576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8">
        <v>4607091387193</v>
      </c>
      <c r="E298" s="579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8">
        <v>4607091387230</v>
      </c>
      <c r="E299" s="57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8">
        <v>4607091387292</v>
      </c>
      <c r="E300" s="579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8">
        <v>4607091387285</v>
      </c>
      <c r="E301" s="579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8">
        <v>4607091389845</v>
      </c>
      <c r="E302" s="579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9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8">
        <v>4680115882881</v>
      </c>
      <c r="E303" s="579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84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8">
        <v>4607091383836</v>
      </c>
      <c r="E304" s="579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81"/>
      <c r="B305" s="576"/>
      <c r="C305" s="576"/>
      <c r="D305" s="576"/>
      <c r="E305" s="576"/>
      <c r="F305" s="576"/>
      <c r="G305" s="576"/>
      <c r="H305" s="576"/>
      <c r="I305" s="576"/>
      <c r="J305" s="576"/>
      <c r="K305" s="576"/>
      <c r="L305" s="576"/>
      <c r="M305" s="576"/>
      <c r="N305" s="576"/>
      <c r="O305" s="582"/>
      <c r="P305" s="570" t="s">
        <v>71</v>
      </c>
      <c r="Q305" s="571"/>
      <c r="R305" s="571"/>
      <c r="S305" s="571"/>
      <c r="T305" s="571"/>
      <c r="U305" s="571"/>
      <c r="V305" s="572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76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82"/>
      <c r="P306" s="570" t="s">
        <v>71</v>
      </c>
      <c r="Q306" s="571"/>
      <c r="R306" s="571"/>
      <c r="S306" s="571"/>
      <c r="T306" s="571"/>
      <c r="U306" s="571"/>
      <c r="V306" s="572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91" t="s">
        <v>73</v>
      </c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6"/>
      <c r="P307" s="576"/>
      <c r="Q307" s="576"/>
      <c r="R307" s="576"/>
      <c r="S307" s="576"/>
      <c r="T307" s="576"/>
      <c r="U307" s="576"/>
      <c r="V307" s="576"/>
      <c r="W307" s="576"/>
      <c r="X307" s="576"/>
      <c r="Y307" s="576"/>
      <c r="Z307" s="576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8">
        <v>4607091387766</v>
      </c>
      <c r="E308" s="579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8">
        <v>4607091387957</v>
      </c>
      <c r="E309" s="579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8">
        <v>4607091387964</v>
      </c>
      <c r="E310" s="579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8">
        <v>4680115884588</v>
      </c>
      <c r="E311" s="579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8">
        <v>4607091387513</v>
      </c>
      <c r="E312" s="579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8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81"/>
      <c r="B313" s="576"/>
      <c r="C313" s="576"/>
      <c r="D313" s="576"/>
      <c r="E313" s="576"/>
      <c r="F313" s="576"/>
      <c r="G313" s="576"/>
      <c r="H313" s="576"/>
      <c r="I313" s="576"/>
      <c r="J313" s="576"/>
      <c r="K313" s="576"/>
      <c r="L313" s="576"/>
      <c r="M313" s="576"/>
      <c r="N313" s="576"/>
      <c r="O313" s="582"/>
      <c r="P313" s="570" t="s">
        <v>71</v>
      </c>
      <c r="Q313" s="571"/>
      <c r="R313" s="571"/>
      <c r="S313" s="571"/>
      <c r="T313" s="571"/>
      <c r="U313" s="571"/>
      <c r="V313" s="572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76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82"/>
      <c r="P314" s="570" t="s">
        <v>71</v>
      </c>
      <c r="Q314" s="571"/>
      <c r="R314" s="571"/>
      <c r="S314" s="571"/>
      <c r="T314" s="571"/>
      <c r="U314" s="571"/>
      <c r="V314" s="572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91" t="s">
        <v>169</v>
      </c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6"/>
      <c r="P315" s="576"/>
      <c r="Q315" s="576"/>
      <c r="R315" s="576"/>
      <c r="S315" s="576"/>
      <c r="T315" s="576"/>
      <c r="U315" s="576"/>
      <c r="V315" s="576"/>
      <c r="W315" s="576"/>
      <c r="X315" s="576"/>
      <c r="Y315" s="576"/>
      <c r="Z315" s="576"/>
      <c r="AA315" s="555"/>
      <c r="AB315" s="555"/>
      <c r="AC315" s="555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8">
        <v>4607091380880</v>
      </c>
      <c r="E316" s="579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8">
        <v>4607091384482</v>
      </c>
      <c r="E317" s="579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3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124.8</v>
      </c>
      <c r="Y317" s="560">
        <f>IFERROR(IF(X317="",0,CEILING((X317/$H317),1)*$H317),"")</f>
        <v>124.8</v>
      </c>
      <c r="Z317" s="36">
        <f>IFERROR(IF(Y317=0,"",ROUNDUP(Y317/H317,0)*0.01898),"")</f>
        <v>0.30368000000000001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133.10400000000001</v>
      </c>
      <c r="BN317" s="64">
        <f>IFERROR(Y317*I317/H317,"0")</f>
        <v>133.10400000000001</v>
      </c>
      <c r="BO317" s="64">
        <f>IFERROR(1/J317*(X317/H317),"0")</f>
        <v>0.25</v>
      </c>
      <c r="BP317" s="64">
        <f>IFERROR(1/J317*(Y317/H317),"0")</f>
        <v>0.25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8">
        <v>4607091380897</v>
      </c>
      <c r="E318" s="579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81"/>
      <c r="B319" s="576"/>
      <c r="C319" s="576"/>
      <c r="D319" s="576"/>
      <c r="E319" s="576"/>
      <c r="F319" s="576"/>
      <c r="G319" s="576"/>
      <c r="H319" s="576"/>
      <c r="I319" s="576"/>
      <c r="J319" s="576"/>
      <c r="K319" s="576"/>
      <c r="L319" s="576"/>
      <c r="M319" s="576"/>
      <c r="N319" s="576"/>
      <c r="O319" s="582"/>
      <c r="P319" s="570" t="s">
        <v>71</v>
      </c>
      <c r="Q319" s="571"/>
      <c r="R319" s="571"/>
      <c r="S319" s="571"/>
      <c r="T319" s="571"/>
      <c r="U319" s="571"/>
      <c r="V319" s="572"/>
      <c r="W319" s="37" t="s">
        <v>72</v>
      </c>
      <c r="X319" s="561">
        <f>IFERROR(X316/H316,"0")+IFERROR(X317/H317,"0")+IFERROR(X318/H318,"0")</f>
        <v>16</v>
      </c>
      <c r="Y319" s="561">
        <f>IFERROR(Y316/H316,"0")+IFERROR(Y317/H317,"0")+IFERROR(Y318/H318,"0")</f>
        <v>16</v>
      </c>
      <c r="Z319" s="561">
        <f>IFERROR(IF(Z316="",0,Z316),"0")+IFERROR(IF(Z317="",0,Z317),"0")+IFERROR(IF(Z318="",0,Z318),"0")</f>
        <v>0.30368000000000001</v>
      </c>
      <c r="AA319" s="562"/>
      <c r="AB319" s="562"/>
      <c r="AC319" s="562"/>
    </row>
    <row r="320" spans="1:68" x14ac:dyDescent="0.2">
      <c r="A320" s="576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82"/>
      <c r="P320" s="570" t="s">
        <v>71</v>
      </c>
      <c r="Q320" s="571"/>
      <c r="R320" s="571"/>
      <c r="S320" s="571"/>
      <c r="T320" s="571"/>
      <c r="U320" s="571"/>
      <c r="V320" s="572"/>
      <c r="W320" s="37" t="s">
        <v>69</v>
      </c>
      <c r="X320" s="561">
        <f>IFERROR(SUM(X316:X318),"0")</f>
        <v>124.8</v>
      </c>
      <c r="Y320" s="561">
        <f>IFERROR(SUM(Y316:Y318),"0")</f>
        <v>124.8</v>
      </c>
      <c r="Z320" s="37"/>
      <c r="AA320" s="562"/>
      <c r="AB320" s="562"/>
      <c r="AC320" s="562"/>
    </row>
    <row r="321" spans="1:68" ht="14.25" hidden="1" customHeight="1" x14ac:dyDescent="0.25">
      <c r="A321" s="591" t="s">
        <v>94</v>
      </c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6"/>
      <c r="P321" s="576"/>
      <c r="Q321" s="576"/>
      <c r="R321" s="576"/>
      <c r="S321" s="576"/>
      <c r="T321" s="576"/>
      <c r="U321" s="576"/>
      <c r="V321" s="576"/>
      <c r="W321" s="576"/>
      <c r="X321" s="576"/>
      <c r="Y321" s="576"/>
      <c r="Z321" s="576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8">
        <v>4607091388381</v>
      </c>
      <c r="E322" s="579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55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8">
        <v>4607091388374</v>
      </c>
      <c r="E323" s="579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65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8">
        <v>4607091383102</v>
      </c>
      <c r="E324" s="579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8">
        <v>4607091388404</v>
      </c>
      <c r="E325" s="579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81"/>
      <c r="B326" s="576"/>
      <c r="C326" s="576"/>
      <c r="D326" s="576"/>
      <c r="E326" s="576"/>
      <c r="F326" s="576"/>
      <c r="G326" s="576"/>
      <c r="H326" s="576"/>
      <c r="I326" s="576"/>
      <c r="J326" s="576"/>
      <c r="K326" s="576"/>
      <c r="L326" s="576"/>
      <c r="M326" s="576"/>
      <c r="N326" s="576"/>
      <c r="O326" s="582"/>
      <c r="P326" s="570" t="s">
        <v>71</v>
      </c>
      <c r="Q326" s="571"/>
      <c r="R326" s="571"/>
      <c r="S326" s="571"/>
      <c r="T326" s="571"/>
      <c r="U326" s="571"/>
      <c r="V326" s="572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76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82"/>
      <c r="P327" s="570" t="s">
        <v>71</v>
      </c>
      <c r="Q327" s="571"/>
      <c r="R327" s="571"/>
      <c r="S327" s="571"/>
      <c r="T327" s="571"/>
      <c r="U327" s="571"/>
      <c r="V327" s="572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91" t="s">
        <v>521</v>
      </c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6"/>
      <c r="P328" s="576"/>
      <c r="Q328" s="576"/>
      <c r="R328" s="576"/>
      <c r="S328" s="576"/>
      <c r="T328" s="576"/>
      <c r="U328" s="576"/>
      <c r="V328" s="576"/>
      <c r="W328" s="576"/>
      <c r="X328" s="576"/>
      <c r="Y328" s="576"/>
      <c r="Z328" s="576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8">
        <v>4680115881808</v>
      </c>
      <c r="E329" s="579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8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8">
        <v>4680115881822</v>
      </c>
      <c r="E330" s="57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8">
        <v>4680115880016</v>
      </c>
      <c r="E331" s="57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81"/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82"/>
      <c r="P332" s="570" t="s">
        <v>71</v>
      </c>
      <c r="Q332" s="571"/>
      <c r="R332" s="571"/>
      <c r="S332" s="571"/>
      <c r="T332" s="571"/>
      <c r="U332" s="571"/>
      <c r="V332" s="572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76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82"/>
      <c r="P333" s="570" t="s">
        <v>71</v>
      </c>
      <c r="Q333" s="571"/>
      <c r="R333" s="571"/>
      <c r="S333" s="571"/>
      <c r="T333" s="571"/>
      <c r="U333" s="571"/>
      <c r="V333" s="572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90" t="s">
        <v>530</v>
      </c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6"/>
      <c r="P334" s="576"/>
      <c r="Q334" s="576"/>
      <c r="R334" s="576"/>
      <c r="S334" s="576"/>
      <c r="T334" s="576"/>
      <c r="U334" s="576"/>
      <c r="V334" s="576"/>
      <c r="W334" s="576"/>
      <c r="X334" s="576"/>
      <c r="Y334" s="576"/>
      <c r="Z334" s="576"/>
      <c r="AA334" s="554"/>
      <c r="AB334" s="554"/>
      <c r="AC334" s="554"/>
    </row>
    <row r="335" spans="1:68" ht="14.25" hidden="1" customHeight="1" x14ac:dyDescent="0.25">
      <c r="A335" s="591" t="s">
        <v>73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8">
        <v>4607091387919</v>
      </c>
      <c r="E336" s="579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8">
        <v>4680115883604</v>
      </c>
      <c r="E337" s="579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8">
        <v>4680115883567</v>
      </c>
      <c r="E338" s="579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81"/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82"/>
      <c r="P339" s="570" t="s">
        <v>71</v>
      </c>
      <c r="Q339" s="571"/>
      <c r="R339" s="571"/>
      <c r="S339" s="571"/>
      <c r="T339" s="571"/>
      <c r="U339" s="571"/>
      <c r="V339" s="572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hidden="1" x14ac:dyDescent="0.2">
      <c r="A340" s="576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82"/>
      <c r="P340" s="570" t="s">
        <v>71</v>
      </c>
      <c r="Q340" s="571"/>
      <c r="R340" s="571"/>
      <c r="S340" s="571"/>
      <c r="T340" s="571"/>
      <c r="U340" s="571"/>
      <c r="V340" s="572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hidden="1" customHeight="1" x14ac:dyDescent="0.2">
      <c r="A341" s="617" t="s">
        <v>540</v>
      </c>
      <c r="B341" s="618"/>
      <c r="C341" s="618"/>
      <c r="D341" s="618"/>
      <c r="E341" s="618"/>
      <c r="F341" s="618"/>
      <c r="G341" s="618"/>
      <c r="H341" s="618"/>
      <c r="I341" s="618"/>
      <c r="J341" s="618"/>
      <c r="K341" s="618"/>
      <c r="L341" s="618"/>
      <c r="M341" s="618"/>
      <c r="N341" s="618"/>
      <c r="O341" s="618"/>
      <c r="P341" s="618"/>
      <c r="Q341" s="618"/>
      <c r="R341" s="618"/>
      <c r="S341" s="618"/>
      <c r="T341" s="618"/>
      <c r="U341" s="618"/>
      <c r="V341" s="618"/>
      <c r="W341" s="618"/>
      <c r="X341" s="618"/>
      <c r="Y341" s="618"/>
      <c r="Z341" s="618"/>
      <c r="AA341" s="48"/>
      <c r="AB341" s="48"/>
      <c r="AC341" s="48"/>
    </row>
    <row r="342" spans="1:68" ht="16.5" hidden="1" customHeight="1" x14ac:dyDescent="0.25">
      <c r="A342" s="590" t="s">
        <v>541</v>
      </c>
      <c r="B342" s="576"/>
      <c r="C342" s="576"/>
      <c r="D342" s="576"/>
      <c r="E342" s="576"/>
      <c r="F342" s="576"/>
      <c r="G342" s="576"/>
      <c r="H342" s="576"/>
      <c r="I342" s="576"/>
      <c r="J342" s="576"/>
      <c r="K342" s="576"/>
      <c r="L342" s="576"/>
      <c r="M342" s="576"/>
      <c r="N342" s="576"/>
      <c r="O342" s="576"/>
      <c r="P342" s="576"/>
      <c r="Q342" s="576"/>
      <c r="R342" s="576"/>
      <c r="S342" s="576"/>
      <c r="T342" s="576"/>
      <c r="U342" s="576"/>
      <c r="V342" s="576"/>
      <c r="W342" s="576"/>
      <c r="X342" s="576"/>
      <c r="Y342" s="576"/>
      <c r="Z342" s="576"/>
      <c r="AA342" s="554"/>
      <c r="AB342" s="554"/>
      <c r="AC342" s="554"/>
    </row>
    <row r="343" spans="1:68" ht="14.25" hidden="1" customHeight="1" x14ac:dyDescent="0.25">
      <c r="A343" s="591" t="s">
        <v>102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5"/>
      <c r="AB343" s="555"/>
      <c r="AC343" s="555"/>
    </row>
    <row r="344" spans="1:68" ht="37.5" hidden="1" customHeight="1" x14ac:dyDescent="0.25">
      <c r="A344" s="54" t="s">
        <v>542</v>
      </c>
      <c r="B344" s="54" t="s">
        <v>543</v>
      </c>
      <c r="C344" s="31">
        <v>4301011869</v>
      </c>
      <c r="D344" s="578">
        <v>4680115884847</v>
      </c>
      <c r="E344" s="579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0</v>
      </c>
      <c r="Y344" s="560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4301011870</v>
      </c>
      <c r="D345" s="578">
        <v>4680115884854</v>
      </c>
      <c r="E345" s="57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0</v>
      </c>
      <c r="Y345" s="560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8">
        <v>4607091383997</v>
      </c>
      <c r="E346" s="57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hidden="1" customHeight="1" x14ac:dyDescent="0.25">
      <c r="A347" s="54" t="s">
        <v>551</v>
      </c>
      <c r="B347" s="54" t="s">
        <v>552</v>
      </c>
      <c r="C347" s="31">
        <v>4301011867</v>
      </c>
      <c r="D347" s="578">
        <v>4680115884830</v>
      </c>
      <c r="E347" s="57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8">
        <v>4680115882638</v>
      </c>
      <c r="E348" s="579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8">
        <v>4680115884922</v>
      </c>
      <c r="E349" s="579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8">
        <v>4680115884861</v>
      </c>
      <c r="E350" s="57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idden="1" x14ac:dyDescent="0.2">
      <c r="A351" s="581"/>
      <c r="B351" s="576"/>
      <c r="C351" s="576"/>
      <c r="D351" s="576"/>
      <c r="E351" s="576"/>
      <c r="F351" s="576"/>
      <c r="G351" s="576"/>
      <c r="H351" s="576"/>
      <c r="I351" s="576"/>
      <c r="J351" s="576"/>
      <c r="K351" s="576"/>
      <c r="L351" s="576"/>
      <c r="M351" s="576"/>
      <c r="N351" s="576"/>
      <c r="O351" s="582"/>
      <c r="P351" s="570" t="s">
        <v>71</v>
      </c>
      <c r="Q351" s="571"/>
      <c r="R351" s="571"/>
      <c r="S351" s="571"/>
      <c r="T351" s="571"/>
      <c r="U351" s="571"/>
      <c r="V351" s="572"/>
      <c r="W351" s="37" t="s">
        <v>72</v>
      </c>
      <c r="X351" s="561">
        <f>IFERROR(X344/H344,"0")+IFERROR(X345/H345,"0")+IFERROR(X346/H346,"0")+IFERROR(X347/H347,"0")+IFERROR(X348/H348,"0")+IFERROR(X349/H349,"0")+IFERROR(X350/H350,"0")</f>
        <v>0</v>
      </c>
      <c r="Y351" s="561">
        <f>IFERROR(Y344/H344,"0")+IFERROR(Y345/H345,"0")+IFERROR(Y346/H346,"0")+IFERROR(Y347/H347,"0")+IFERROR(Y348/H348,"0")+IFERROR(Y349/H349,"0")+IFERROR(Y350/H350,"0")</f>
        <v>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62"/>
      <c r="AB351" s="562"/>
      <c r="AC351" s="562"/>
    </row>
    <row r="352" spans="1:68" hidden="1" x14ac:dyDescent="0.2">
      <c r="A352" s="576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82"/>
      <c r="P352" s="570" t="s">
        <v>71</v>
      </c>
      <c r="Q352" s="571"/>
      <c r="R352" s="571"/>
      <c r="S352" s="571"/>
      <c r="T352" s="571"/>
      <c r="U352" s="571"/>
      <c r="V352" s="572"/>
      <c r="W352" s="37" t="s">
        <v>69</v>
      </c>
      <c r="X352" s="561">
        <f>IFERROR(SUM(X344:X350),"0")</f>
        <v>0</v>
      </c>
      <c r="Y352" s="561">
        <f>IFERROR(SUM(Y344:Y350),"0")</f>
        <v>0</v>
      </c>
      <c r="Z352" s="37"/>
      <c r="AA352" s="562"/>
      <c r="AB352" s="562"/>
      <c r="AC352" s="562"/>
    </row>
    <row r="353" spans="1:68" ht="14.25" hidden="1" customHeight="1" x14ac:dyDescent="0.25">
      <c r="A353" s="591" t="s">
        <v>134</v>
      </c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6"/>
      <c r="P353" s="576"/>
      <c r="Q353" s="576"/>
      <c r="R353" s="576"/>
      <c r="S353" s="576"/>
      <c r="T353" s="576"/>
      <c r="U353" s="576"/>
      <c r="V353" s="576"/>
      <c r="W353" s="576"/>
      <c r="X353" s="576"/>
      <c r="Y353" s="576"/>
      <c r="Z353" s="576"/>
      <c r="AA353" s="555"/>
      <c r="AB353" s="555"/>
      <c r="AC353" s="555"/>
    </row>
    <row r="354" spans="1:68" ht="27" hidden="1" customHeight="1" x14ac:dyDescent="0.25">
      <c r="A354" s="54" t="s">
        <v>561</v>
      </c>
      <c r="B354" s="54" t="s">
        <v>562</v>
      </c>
      <c r="C354" s="31">
        <v>4301020178</v>
      </c>
      <c r="D354" s="578">
        <v>4607091383980</v>
      </c>
      <c r="E354" s="579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0</v>
      </c>
      <c r="Y354" s="560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8">
        <v>4607091384178</v>
      </c>
      <c r="E355" s="579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581"/>
      <c r="B356" s="576"/>
      <c r="C356" s="576"/>
      <c r="D356" s="576"/>
      <c r="E356" s="576"/>
      <c r="F356" s="576"/>
      <c r="G356" s="576"/>
      <c r="H356" s="576"/>
      <c r="I356" s="576"/>
      <c r="J356" s="576"/>
      <c r="K356" s="576"/>
      <c r="L356" s="576"/>
      <c r="M356" s="576"/>
      <c r="N356" s="576"/>
      <c r="O356" s="582"/>
      <c r="P356" s="570" t="s">
        <v>71</v>
      </c>
      <c r="Q356" s="571"/>
      <c r="R356" s="571"/>
      <c r="S356" s="571"/>
      <c r="T356" s="571"/>
      <c r="U356" s="571"/>
      <c r="V356" s="572"/>
      <c r="W356" s="37" t="s">
        <v>72</v>
      </c>
      <c r="X356" s="561">
        <f>IFERROR(X354/H354,"0")+IFERROR(X355/H355,"0")</f>
        <v>0</v>
      </c>
      <c r="Y356" s="561">
        <f>IFERROR(Y354/H354,"0")+IFERROR(Y355/H355,"0")</f>
        <v>0</v>
      </c>
      <c r="Z356" s="561">
        <f>IFERROR(IF(Z354="",0,Z354),"0")+IFERROR(IF(Z355="",0,Z355),"0")</f>
        <v>0</v>
      </c>
      <c r="AA356" s="562"/>
      <c r="AB356" s="562"/>
      <c r="AC356" s="562"/>
    </row>
    <row r="357" spans="1:68" hidden="1" x14ac:dyDescent="0.2">
      <c r="A357" s="576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82"/>
      <c r="P357" s="570" t="s">
        <v>71</v>
      </c>
      <c r="Q357" s="571"/>
      <c r="R357" s="571"/>
      <c r="S357" s="571"/>
      <c r="T357" s="571"/>
      <c r="U357" s="571"/>
      <c r="V357" s="572"/>
      <c r="W357" s="37" t="s">
        <v>69</v>
      </c>
      <c r="X357" s="561">
        <f>IFERROR(SUM(X354:X355),"0")</f>
        <v>0</v>
      </c>
      <c r="Y357" s="561">
        <f>IFERROR(SUM(Y354:Y355),"0")</f>
        <v>0</v>
      </c>
      <c r="Z357" s="37"/>
      <c r="AA357" s="562"/>
      <c r="AB357" s="562"/>
      <c r="AC357" s="562"/>
    </row>
    <row r="358" spans="1:68" ht="14.25" hidden="1" customHeight="1" x14ac:dyDescent="0.25">
      <c r="A358" s="591" t="s">
        <v>73</v>
      </c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6"/>
      <c r="P358" s="576"/>
      <c r="Q358" s="576"/>
      <c r="R358" s="576"/>
      <c r="S358" s="576"/>
      <c r="T358" s="576"/>
      <c r="U358" s="576"/>
      <c r="V358" s="576"/>
      <c r="W358" s="576"/>
      <c r="X358" s="576"/>
      <c r="Y358" s="576"/>
      <c r="Z358" s="576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8">
        <v>4607091383928</v>
      </c>
      <c r="E359" s="579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8">
        <v>4607091384260</v>
      </c>
      <c r="E360" s="579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81"/>
      <c r="B361" s="576"/>
      <c r="C361" s="576"/>
      <c r="D361" s="576"/>
      <c r="E361" s="576"/>
      <c r="F361" s="576"/>
      <c r="G361" s="576"/>
      <c r="H361" s="576"/>
      <c r="I361" s="576"/>
      <c r="J361" s="576"/>
      <c r="K361" s="576"/>
      <c r="L361" s="576"/>
      <c r="M361" s="576"/>
      <c r="N361" s="576"/>
      <c r="O361" s="582"/>
      <c r="P361" s="570" t="s">
        <v>71</v>
      </c>
      <c r="Q361" s="571"/>
      <c r="R361" s="571"/>
      <c r="S361" s="571"/>
      <c r="T361" s="571"/>
      <c r="U361" s="571"/>
      <c r="V361" s="572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hidden="1" x14ac:dyDescent="0.2">
      <c r="A362" s="576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82"/>
      <c r="P362" s="570" t="s">
        <v>71</v>
      </c>
      <c r="Q362" s="571"/>
      <c r="R362" s="571"/>
      <c r="S362" s="571"/>
      <c r="T362" s="571"/>
      <c r="U362" s="571"/>
      <c r="V362" s="572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hidden="1" customHeight="1" x14ac:dyDescent="0.25">
      <c r="A363" s="591" t="s">
        <v>169</v>
      </c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6"/>
      <c r="P363" s="576"/>
      <c r="Q363" s="576"/>
      <c r="R363" s="576"/>
      <c r="S363" s="576"/>
      <c r="T363" s="576"/>
      <c r="U363" s="576"/>
      <c r="V363" s="576"/>
      <c r="W363" s="576"/>
      <c r="X363" s="576"/>
      <c r="Y363" s="576"/>
      <c r="Z363" s="576"/>
      <c r="AA363" s="555"/>
      <c r="AB363" s="555"/>
      <c r="AC363" s="555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8">
        <v>4607091384673</v>
      </c>
      <c r="E364" s="579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64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1"/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82"/>
      <c r="P365" s="570" t="s">
        <v>71</v>
      </c>
      <c r="Q365" s="571"/>
      <c r="R365" s="571"/>
      <c r="S365" s="571"/>
      <c r="T365" s="571"/>
      <c r="U365" s="571"/>
      <c r="V365" s="572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76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82"/>
      <c r="P366" s="570" t="s">
        <v>71</v>
      </c>
      <c r="Q366" s="571"/>
      <c r="R366" s="571"/>
      <c r="S366" s="571"/>
      <c r="T366" s="571"/>
      <c r="U366" s="571"/>
      <c r="V366" s="572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90" t="s">
        <v>575</v>
      </c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6"/>
      <c r="P367" s="576"/>
      <c r="Q367" s="576"/>
      <c r="R367" s="576"/>
      <c r="S367" s="576"/>
      <c r="T367" s="576"/>
      <c r="U367" s="576"/>
      <c r="V367" s="576"/>
      <c r="W367" s="576"/>
      <c r="X367" s="576"/>
      <c r="Y367" s="576"/>
      <c r="Z367" s="576"/>
      <c r="AA367" s="554"/>
      <c r="AB367" s="554"/>
      <c r="AC367" s="554"/>
    </row>
    <row r="368" spans="1:68" ht="14.25" hidden="1" customHeight="1" x14ac:dyDescent="0.25">
      <c r="A368" s="591" t="s">
        <v>102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8">
        <v>4680115881907</v>
      </c>
      <c r="E369" s="579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8">
        <v>4680115884892</v>
      </c>
      <c r="E370" s="57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6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259.2</v>
      </c>
      <c r="Y370" s="560">
        <f>IFERROR(IF(X370="",0,CEILING((X370/$H370),1)*$H370),"")</f>
        <v>259.20000000000005</v>
      </c>
      <c r="Z370" s="36">
        <f>IFERROR(IF(Y370=0,"",ROUNDUP(Y370/H370,0)*0.01898),"")</f>
        <v>0.45552000000000004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269.63999999999993</v>
      </c>
      <c r="BN370" s="64">
        <f>IFERROR(Y370*I370/H370,"0")</f>
        <v>269.64000000000004</v>
      </c>
      <c r="BO370" s="64">
        <f>IFERROR(1/J370*(X370/H370),"0")</f>
        <v>0.37499999999999994</v>
      </c>
      <c r="BP370" s="64">
        <f>IFERROR(1/J370*(Y370/H370),"0")</f>
        <v>0.37500000000000006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8">
        <v>4680115884885</v>
      </c>
      <c r="E371" s="57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8">
        <v>4680115884908</v>
      </c>
      <c r="E372" s="57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82"/>
      <c r="P373" s="570" t="s">
        <v>71</v>
      </c>
      <c r="Q373" s="571"/>
      <c r="R373" s="571"/>
      <c r="S373" s="571"/>
      <c r="T373" s="571"/>
      <c r="U373" s="571"/>
      <c r="V373" s="572"/>
      <c r="W373" s="37" t="s">
        <v>72</v>
      </c>
      <c r="X373" s="561">
        <f>IFERROR(X369/H369,"0")+IFERROR(X370/H370,"0")+IFERROR(X371/H371,"0")+IFERROR(X372/H372,"0")</f>
        <v>23.999999999999996</v>
      </c>
      <c r="Y373" s="561">
        <f>IFERROR(Y369/H369,"0")+IFERROR(Y370/H370,"0")+IFERROR(Y371/H371,"0")+IFERROR(Y372/H372,"0")</f>
        <v>24.000000000000004</v>
      </c>
      <c r="Z373" s="561">
        <f>IFERROR(IF(Z369="",0,Z369),"0")+IFERROR(IF(Z370="",0,Z370),"0")+IFERROR(IF(Z371="",0,Z371),"0")+IFERROR(IF(Z372="",0,Z372),"0")</f>
        <v>0.45552000000000004</v>
      </c>
      <c r="AA373" s="562"/>
      <c r="AB373" s="562"/>
      <c r="AC373" s="562"/>
    </row>
    <row r="374" spans="1:68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82"/>
      <c r="P374" s="570" t="s">
        <v>71</v>
      </c>
      <c r="Q374" s="571"/>
      <c r="R374" s="571"/>
      <c r="S374" s="571"/>
      <c r="T374" s="571"/>
      <c r="U374" s="571"/>
      <c r="V374" s="572"/>
      <c r="W374" s="37" t="s">
        <v>69</v>
      </c>
      <c r="X374" s="561">
        <f>IFERROR(SUM(X369:X372),"0")</f>
        <v>259.2</v>
      </c>
      <c r="Y374" s="561">
        <f>IFERROR(SUM(Y369:Y372),"0")</f>
        <v>259.20000000000005</v>
      </c>
      <c r="Z374" s="37"/>
      <c r="AA374" s="562"/>
      <c r="AB374" s="562"/>
      <c r="AC374" s="562"/>
    </row>
    <row r="375" spans="1:68" ht="14.25" hidden="1" customHeight="1" x14ac:dyDescent="0.25">
      <c r="A375" s="591" t="s">
        <v>63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8">
        <v>4607091384802</v>
      </c>
      <c r="E376" s="57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8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1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82"/>
      <c r="P377" s="570" t="s">
        <v>71</v>
      </c>
      <c r="Q377" s="571"/>
      <c r="R377" s="571"/>
      <c r="S377" s="571"/>
      <c r="T377" s="571"/>
      <c r="U377" s="571"/>
      <c r="V377" s="572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82"/>
      <c r="P378" s="570" t="s">
        <v>71</v>
      </c>
      <c r="Q378" s="571"/>
      <c r="R378" s="571"/>
      <c r="S378" s="571"/>
      <c r="T378" s="571"/>
      <c r="U378" s="571"/>
      <c r="V378" s="572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91" t="s">
        <v>73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8">
        <v>4607091384246</v>
      </c>
      <c r="E380" s="57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3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144</v>
      </c>
      <c r="Y380" s="560">
        <f>IFERROR(IF(X380="",0,CEILING((X380/$H380),1)*$H380),"")</f>
        <v>144</v>
      </c>
      <c r="Z380" s="36">
        <f>IFERROR(IF(Y380=0,"",ROUNDUP(Y380/H380,0)*0.01898),"")</f>
        <v>0.30368000000000001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152.304</v>
      </c>
      <c r="BN380" s="64">
        <f>IFERROR(Y380*I380/H380,"0")</f>
        <v>152.304</v>
      </c>
      <c r="BO380" s="64">
        <f>IFERROR(1/J380*(X380/H380),"0")</f>
        <v>0.25</v>
      </c>
      <c r="BP380" s="64">
        <f>IFERROR(1/J380*(Y380/H380),"0")</f>
        <v>0.25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8">
        <v>4607091384253</v>
      </c>
      <c r="E381" s="57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33.6</v>
      </c>
      <c r="Y381" s="560">
        <f>IFERROR(IF(X381="",0,CEILING((X381/$H381),1)*$H381),"")</f>
        <v>33.6</v>
      </c>
      <c r="Z381" s="36">
        <f>IFERROR(IF(Y381=0,"",ROUNDUP(Y381/H381,0)*0.00651),"")</f>
        <v>9.1139999999999999E-2</v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37.296000000000006</v>
      </c>
      <c r="BN381" s="64">
        <f>IFERROR(Y381*I381/H381,"0")</f>
        <v>37.296000000000006</v>
      </c>
      <c r="BO381" s="64">
        <f>IFERROR(1/J381*(X381/H381),"0")</f>
        <v>7.6923076923076941E-2</v>
      </c>
      <c r="BP381" s="64">
        <f>IFERROR(1/J381*(Y381/H381),"0")</f>
        <v>7.6923076923076941E-2</v>
      </c>
    </row>
    <row r="382" spans="1:68" x14ac:dyDescent="0.2">
      <c r="A382" s="581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82"/>
      <c r="P382" s="570" t="s">
        <v>71</v>
      </c>
      <c r="Q382" s="571"/>
      <c r="R382" s="571"/>
      <c r="S382" s="571"/>
      <c r="T382" s="571"/>
      <c r="U382" s="571"/>
      <c r="V382" s="572"/>
      <c r="W382" s="37" t="s">
        <v>72</v>
      </c>
      <c r="X382" s="561">
        <f>IFERROR(X380/H380,"0")+IFERROR(X381/H381,"0")</f>
        <v>30</v>
      </c>
      <c r="Y382" s="561">
        <f>IFERROR(Y380/H380,"0")+IFERROR(Y381/H381,"0")</f>
        <v>30</v>
      </c>
      <c r="Z382" s="561">
        <f>IFERROR(IF(Z380="",0,Z380),"0")+IFERROR(IF(Z381="",0,Z381),"0")</f>
        <v>0.39482</v>
      </c>
      <c r="AA382" s="562"/>
      <c r="AB382" s="562"/>
      <c r="AC382" s="562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82"/>
      <c r="P383" s="570" t="s">
        <v>71</v>
      </c>
      <c r="Q383" s="571"/>
      <c r="R383" s="571"/>
      <c r="S383" s="571"/>
      <c r="T383" s="571"/>
      <c r="U383" s="571"/>
      <c r="V383" s="572"/>
      <c r="W383" s="37" t="s">
        <v>69</v>
      </c>
      <c r="X383" s="561">
        <f>IFERROR(SUM(X380:X381),"0")</f>
        <v>177.6</v>
      </c>
      <c r="Y383" s="561">
        <f>IFERROR(SUM(Y380:Y381),"0")</f>
        <v>177.6</v>
      </c>
      <c r="Z383" s="37"/>
      <c r="AA383" s="562"/>
      <c r="AB383" s="562"/>
      <c r="AC383" s="562"/>
    </row>
    <row r="384" spans="1:68" ht="14.25" hidden="1" customHeight="1" x14ac:dyDescent="0.25">
      <c r="A384" s="591" t="s">
        <v>169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8">
        <v>4607091389357</v>
      </c>
      <c r="E385" s="57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6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1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82"/>
      <c r="P386" s="570" t="s">
        <v>71</v>
      </c>
      <c r="Q386" s="571"/>
      <c r="R386" s="571"/>
      <c r="S386" s="571"/>
      <c r="T386" s="571"/>
      <c r="U386" s="571"/>
      <c r="V386" s="572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82"/>
      <c r="P387" s="570" t="s">
        <v>71</v>
      </c>
      <c r="Q387" s="571"/>
      <c r="R387" s="571"/>
      <c r="S387" s="571"/>
      <c r="T387" s="571"/>
      <c r="U387" s="571"/>
      <c r="V387" s="572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17" t="s">
        <v>597</v>
      </c>
      <c r="B388" s="618"/>
      <c r="C388" s="618"/>
      <c r="D388" s="618"/>
      <c r="E388" s="618"/>
      <c r="F388" s="618"/>
      <c r="G388" s="618"/>
      <c r="H388" s="618"/>
      <c r="I388" s="618"/>
      <c r="J388" s="618"/>
      <c r="K388" s="618"/>
      <c r="L388" s="618"/>
      <c r="M388" s="618"/>
      <c r="N388" s="618"/>
      <c r="O388" s="618"/>
      <c r="P388" s="618"/>
      <c r="Q388" s="618"/>
      <c r="R388" s="618"/>
      <c r="S388" s="618"/>
      <c r="T388" s="618"/>
      <c r="U388" s="618"/>
      <c r="V388" s="618"/>
      <c r="W388" s="618"/>
      <c r="X388" s="618"/>
      <c r="Y388" s="618"/>
      <c r="Z388" s="618"/>
      <c r="AA388" s="48"/>
      <c r="AB388" s="48"/>
      <c r="AC388" s="48"/>
    </row>
    <row r="389" spans="1:68" ht="16.5" hidden="1" customHeight="1" x14ac:dyDescent="0.25">
      <c r="A389" s="590" t="s">
        <v>598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hidden="1" customHeight="1" x14ac:dyDescent="0.25">
      <c r="A390" s="591" t="s">
        <v>63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8">
        <v>4680115886100</v>
      </c>
      <c r="E391" s="57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8">
        <v>4680115886117</v>
      </c>
      <c r="E392" s="57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8">
        <v>4680115886117</v>
      </c>
      <c r="E393" s="57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8">
        <v>4680115886124</v>
      </c>
      <c r="E394" s="57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8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8">
        <v>4680115883147</v>
      </c>
      <c r="E395" s="57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8">
        <v>4607091384338</v>
      </c>
      <c r="E396" s="57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8">
        <v>4607091389524</v>
      </c>
      <c r="E397" s="57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8">
        <v>4680115883161</v>
      </c>
      <c r="E398" s="57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9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8">
        <v>4607091389531</v>
      </c>
      <c r="E399" s="57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8">
        <v>4607091384345</v>
      </c>
      <c r="E400" s="57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8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81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82"/>
      <c r="P401" s="570" t="s">
        <v>71</v>
      </c>
      <c r="Q401" s="571"/>
      <c r="R401" s="571"/>
      <c r="S401" s="571"/>
      <c r="T401" s="571"/>
      <c r="U401" s="571"/>
      <c r="V401" s="572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82"/>
      <c r="P402" s="570" t="s">
        <v>71</v>
      </c>
      <c r="Q402" s="571"/>
      <c r="R402" s="571"/>
      <c r="S402" s="571"/>
      <c r="T402" s="571"/>
      <c r="U402" s="571"/>
      <c r="V402" s="572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91" t="s">
        <v>73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8">
        <v>4607091384352</v>
      </c>
      <c r="E404" s="57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8">
        <v>4607091389654</v>
      </c>
      <c r="E405" s="57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81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82"/>
      <c r="P406" s="570" t="s">
        <v>71</v>
      </c>
      <c r="Q406" s="571"/>
      <c r="R406" s="571"/>
      <c r="S406" s="571"/>
      <c r="T406" s="571"/>
      <c r="U406" s="571"/>
      <c r="V406" s="572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82"/>
      <c r="P407" s="570" t="s">
        <v>71</v>
      </c>
      <c r="Q407" s="571"/>
      <c r="R407" s="571"/>
      <c r="S407" s="571"/>
      <c r="T407" s="571"/>
      <c r="U407" s="571"/>
      <c r="V407" s="572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90" t="s">
        <v>630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hidden="1" customHeight="1" x14ac:dyDescent="0.25">
      <c r="A409" s="591" t="s">
        <v>134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8">
        <v>4680115885240</v>
      </c>
      <c r="E410" s="57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6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1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82"/>
      <c r="P411" s="570" t="s">
        <v>71</v>
      </c>
      <c r="Q411" s="571"/>
      <c r="R411" s="571"/>
      <c r="S411" s="571"/>
      <c r="T411" s="571"/>
      <c r="U411" s="571"/>
      <c r="V411" s="572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82"/>
      <c r="P412" s="570" t="s">
        <v>71</v>
      </c>
      <c r="Q412" s="571"/>
      <c r="R412" s="571"/>
      <c r="S412" s="571"/>
      <c r="T412" s="571"/>
      <c r="U412" s="571"/>
      <c r="V412" s="572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91" t="s">
        <v>63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hidden="1" customHeight="1" x14ac:dyDescent="0.25">
      <c r="A414" s="54" t="s">
        <v>634</v>
      </c>
      <c r="B414" s="54" t="s">
        <v>635</v>
      </c>
      <c r="C414" s="31">
        <v>4301031403</v>
      </c>
      <c r="D414" s="578">
        <v>4680115886094</v>
      </c>
      <c r="E414" s="57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1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8">
        <v>4607091389425</v>
      </c>
      <c r="E415" s="57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8">
        <v>4680115880771</v>
      </c>
      <c r="E416" s="57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8">
        <v>4607091389500</v>
      </c>
      <c r="E417" s="57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6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81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82"/>
      <c r="P418" s="570" t="s">
        <v>71</v>
      </c>
      <c r="Q418" s="571"/>
      <c r="R418" s="571"/>
      <c r="S418" s="571"/>
      <c r="T418" s="571"/>
      <c r="U418" s="571"/>
      <c r="V418" s="572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82"/>
      <c r="P419" s="570" t="s">
        <v>71</v>
      </c>
      <c r="Q419" s="571"/>
      <c r="R419" s="571"/>
      <c r="S419" s="571"/>
      <c r="T419" s="571"/>
      <c r="U419" s="571"/>
      <c r="V419" s="572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90" t="s">
        <v>645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hidden="1" customHeight="1" x14ac:dyDescent="0.25">
      <c r="A421" s="591" t="s">
        <v>63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8">
        <v>4680115885110</v>
      </c>
      <c r="E422" s="57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1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82"/>
      <c r="P423" s="570" t="s">
        <v>71</v>
      </c>
      <c r="Q423" s="571"/>
      <c r="R423" s="571"/>
      <c r="S423" s="571"/>
      <c r="T423" s="571"/>
      <c r="U423" s="571"/>
      <c r="V423" s="572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82"/>
      <c r="P424" s="570" t="s">
        <v>71</v>
      </c>
      <c r="Q424" s="571"/>
      <c r="R424" s="571"/>
      <c r="S424" s="571"/>
      <c r="T424" s="571"/>
      <c r="U424" s="571"/>
      <c r="V424" s="572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90" t="s">
        <v>649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hidden="1" customHeight="1" x14ac:dyDescent="0.25">
      <c r="A426" s="591" t="s">
        <v>63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8">
        <v>4680115885103</v>
      </c>
      <c r="E427" s="57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1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82"/>
      <c r="P428" s="570" t="s">
        <v>71</v>
      </c>
      <c r="Q428" s="571"/>
      <c r="R428" s="571"/>
      <c r="S428" s="571"/>
      <c r="T428" s="571"/>
      <c r="U428" s="571"/>
      <c r="V428" s="572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82"/>
      <c r="P429" s="570" t="s">
        <v>71</v>
      </c>
      <c r="Q429" s="571"/>
      <c r="R429" s="571"/>
      <c r="S429" s="571"/>
      <c r="T429" s="571"/>
      <c r="U429" s="571"/>
      <c r="V429" s="572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17" t="s">
        <v>653</v>
      </c>
      <c r="B430" s="618"/>
      <c r="C430" s="618"/>
      <c r="D430" s="618"/>
      <c r="E430" s="618"/>
      <c r="F430" s="618"/>
      <c r="G430" s="618"/>
      <c r="H430" s="618"/>
      <c r="I430" s="618"/>
      <c r="J430" s="618"/>
      <c r="K430" s="618"/>
      <c r="L430" s="618"/>
      <c r="M430" s="618"/>
      <c r="N430" s="618"/>
      <c r="O430" s="618"/>
      <c r="P430" s="618"/>
      <c r="Q430" s="618"/>
      <c r="R430" s="618"/>
      <c r="S430" s="618"/>
      <c r="T430" s="618"/>
      <c r="U430" s="618"/>
      <c r="V430" s="618"/>
      <c r="W430" s="618"/>
      <c r="X430" s="618"/>
      <c r="Y430" s="618"/>
      <c r="Z430" s="618"/>
      <c r="AA430" s="48"/>
      <c r="AB430" s="48"/>
      <c r="AC430" s="48"/>
    </row>
    <row r="431" spans="1:68" ht="16.5" hidden="1" customHeight="1" x14ac:dyDescent="0.25">
      <c r="A431" s="590" t="s">
        <v>653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hidden="1" customHeight="1" x14ac:dyDescent="0.25">
      <c r="A432" s="591" t="s">
        <v>102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hidden="1" customHeight="1" x14ac:dyDescent="0.25">
      <c r="A433" s="54" t="s">
        <v>654</v>
      </c>
      <c r="B433" s="54" t="s">
        <v>655</v>
      </c>
      <c r="C433" s="31">
        <v>4301011795</v>
      </c>
      <c r="D433" s="578">
        <v>4607091389067</v>
      </c>
      <c r="E433" s="57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657</v>
      </c>
      <c r="B434" s="54" t="s">
        <v>658</v>
      </c>
      <c r="C434" s="31">
        <v>4301011961</v>
      </c>
      <c r="D434" s="578">
        <v>4680115885271</v>
      </c>
      <c r="E434" s="57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8">
        <v>4680115885226</v>
      </c>
      <c r="E435" s="57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42.24</v>
      </c>
      <c r="Y435" s="560">
        <f t="shared" si="58"/>
        <v>42.24</v>
      </c>
      <c r="Z435" s="36">
        <f t="shared" si="59"/>
        <v>9.5680000000000001E-2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45.12</v>
      </c>
      <c r="BN435" s="64">
        <f t="shared" si="61"/>
        <v>45.12</v>
      </c>
      <c r="BO435" s="64">
        <f t="shared" si="62"/>
        <v>7.6923076923076927E-2</v>
      </c>
      <c r="BP435" s="64">
        <f t="shared" si="63"/>
        <v>7.6923076923076927E-2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8">
        <v>4607091383522</v>
      </c>
      <c r="E436" s="57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9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8">
        <v>4680115884502</v>
      </c>
      <c r="E437" s="57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8">
        <v>4607091389104</v>
      </c>
      <c r="E438" s="57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168.96</v>
      </c>
      <c r="Y438" s="560">
        <f t="shared" si="58"/>
        <v>168.96</v>
      </c>
      <c r="Z438" s="36">
        <f t="shared" si="59"/>
        <v>0.38272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180.48</v>
      </c>
      <c r="BN438" s="64">
        <f t="shared" si="61"/>
        <v>180.48</v>
      </c>
      <c r="BO438" s="64">
        <f t="shared" si="62"/>
        <v>0.30769230769230771</v>
      </c>
      <c r="BP438" s="64">
        <f t="shared" si="63"/>
        <v>0.30769230769230771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8">
        <v>4680115884519</v>
      </c>
      <c r="E439" s="57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8">
        <v>4680115886391</v>
      </c>
      <c r="E440" s="57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6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8">
        <v>4680115880603</v>
      </c>
      <c r="E441" s="57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8">
        <v>4607091389999</v>
      </c>
      <c r="E442" s="57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05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8">
        <v>4680115882782</v>
      </c>
      <c r="E443" s="57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8">
        <v>4680115885479</v>
      </c>
      <c r="E444" s="57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56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8">
        <v>4607091389982</v>
      </c>
      <c r="E445" s="57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8">
        <v>4607091389982</v>
      </c>
      <c r="E446" s="57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82"/>
      <c r="P447" s="570" t="s">
        <v>71</v>
      </c>
      <c r="Q447" s="571"/>
      <c r="R447" s="571"/>
      <c r="S447" s="571"/>
      <c r="T447" s="571"/>
      <c r="U447" s="571"/>
      <c r="V447" s="572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0.47839999999999999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82"/>
      <c r="P448" s="570" t="s">
        <v>71</v>
      </c>
      <c r="Q448" s="571"/>
      <c r="R448" s="571"/>
      <c r="S448" s="571"/>
      <c r="T448" s="571"/>
      <c r="U448" s="571"/>
      <c r="V448" s="572"/>
      <c r="W448" s="37" t="s">
        <v>69</v>
      </c>
      <c r="X448" s="561">
        <f>IFERROR(SUM(X433:X446),"0")</f>
        <v>211.20000000000002</v>
      </c>
      <c r="Y448" s="561">
        <f>IFERROR(SUM(Y433:Y446),"0")</f>
        <v>211.20000000000002</v>
      </c>
      <c r="Z448" s="37"/>
      <c r="AA448" s="562"/>
      <c r="AB448" s="562"/>
      <c r="AC448" s="562"/>
    </row>
    <row r="449" spans="1:68" ht="14.25" hidden="1" customHeight="1" x14ac:dyDescent="0.25">
      <c r="A449" s="591" t="s">
        <v>134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hidden="1" customHeight="1" x14ac:dyDescent="0.25">
      <c r="A450" s="54" t="s">
        <v>690</v>
      </c>
      <c r="B450" s="54" t="s">
        <v>691</v>
      </c>
      <c r="C450" s="31">
        <v>4301020334</v>
      </c>
      <c r="D450" s="578">
        <v>4607091388930</v>
      </c>
      <c r="E450" s="57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8">
        <v>4680115886407</v>
      </c>
      <c r="E451" s="57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8">
        <v>4680115880054</v>
      </c>
      <c r="E452" s="57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1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82"/>
      <c r="P453" s="570" t="s">
        <v>71</v>
      </c>
      <c r="Q453" s="571"/>
      <c r="R453" s="571"/>
      <c r="S453" s="571"/>
      <c r="T453" s="571"/>
      <c r="U453" s="571"/>
      <c r="V453" s="572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82"/>
      <c r="P454" s="570" t="s">
        <v>71</v>
      </c>
      <c r="Q454" s="571"/>
      <c r="R454" s="571"/>
      <c r="S454" s="571"/>
      <c r="T454" s="571"/>
      <c r="U454" s="571"/>
      <c r="V454" s="572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91" t="s">
        <v>63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hidden="1" customHeight="1" x14ac:dyDescent="0.25">
      <c r="A456" s="54" t="s">
        <v>697</v>
      </c>
      <c r="B456" s="54" t="s">
        <v>698</v>
      </c>
      <c r="C456" s="31">
        <v>4301031349</v>
      </c>
      <c r="D456" s="578">
        <v>4680115883116</v>
      </c>
      <c r="E456" s="57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1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8">
        <v>4680115883093</v>
      </c>
      <c r="E457" s="57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8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42.24</v>
      </c>
      <c r="Y457" s="560">
        <f t="shared" si="64"/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45.12</v>
      </c>
      <c r="BN457" s="64">
        <f t="shared" si="66"/>
        <v>45.12</v>
      </c>
      <c r="BO457" s="64">
        <f t="shared" si="67"/>
        <v>7.6923076923076927E-2</v>
      </c>
      <c r="BP457" s="64">
        <f t="shared" si="68"/>
        <v>7.6923076923076927E-2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8">
        <v>4680115883109</v>
      </c>
      <c r="E458" s="57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84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42.24</v>
      </c>
      <c r="Y458" s="560">
        <f t="shared" si="64"/>
        <v>42.24</v>
      </c>
      <c r="Z458" s="36">
        <f>IFERROR(IF(Y458=0,"",ROUNDUP(Y458/H458,0)*0.01196),"")</f>
        <v>9.5680000000000001E-2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45.12</v>
      </c>
      <c r="BN458" s="64">
        <f t="shared" si="66"/>
        <v>45.12</v>
      </c>
      <c r="BO458" s="64">
        <f t="shared" si="67"/>
        <v>7.6923076923076927E-2</v>
      </c>
      <c r="BP458" s="64">
        <f t="shared" si="68"/>
        <v>7.6923076923076927E-2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8">
        <v>4680115882072</v>
      </c>
      <c r="E459" s="57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8">
        <v>4680115882072</v>
      </c>
      <c r="E460" s="57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6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8">
        <v>4680115882102</v>
      </c>
      <c r="E461" s="57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61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8">
        <v>4680115882096</v>
      </c>
      <c r="E462" s="57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82"/>
      <c r="P463" s="570" t="s">
        <v>71</v>
      </c>
      <c r="Q463" s="571"/>
      <c r="R463" s="571"/>
      <c r="S463" s="571"/>
      <c r="T463" s="571"/>
      <c r="U463" s="571"/>
      <c r="V463" s="572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16</v>
      </c>
      <c r="Y463" s="561">
        <f>IFERROR(Y456/H456,"0")+IFERROR(Y457/H457,"0")+IFERROR(Y458/H458,"0")+IFERROR(Y459/H459,"0")+IFERROR(Y460/H460,"0")+IFERROR(Y461/H461,"0")+IFERROR(Y462/H462,"0")</f>
        <v>16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0.19136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82"/>
      <c r="P464" s="570" t="s">
        <v>71</v>
      </c>
      <c r="Q464" s="571"/>
      <c r="R464" s="571"/>
      <c r="S464" s="571"/>
      <c r="T464" s="571"/>
      <c r="U464" s="571"/>
      <c r="V464" s="572"/>
      <c r="W464" s="37" t="s">
        <v>69</v>
      </c>
      <c r="X464" s="561">
        <f>IFERROR(SUM(X456:X462),"0")</f>
        <v>84.48</v>
      </c>
      <c r="Y464" s="561">
        <f>IFERROR(SUM(Y456:Y462),"0")</f>
        <v>84.48</v>
      </c>
      <c r="Z464" s="37"/>
      <c r="AA464" s="562"/>
      <c r="AB464" s="562"/>
      <c r="AC464" s="562"/>
    </row>
    <row r="465" spans="1:68" ht="14.25" hidden="1" customHeight="1" x14ac:dyDescent="0.25">
      <c r="A465" s="591" t="s">
        <v>73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8">
        <v>4607091383409</v>
      </c>
      <c r="E466" s="57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8">
        <v>4607091383416</v>
      </c>
      <c r="E467" s="57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8">
        <v>4680115883536</v>
      </c>
      <c r="E468" s="57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1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82"/>
      <c r="P469" s="570" t="s">
        <v>71</v>
      </c>
      <c r="Q469" s="571"/>
      <c r="R469" s="571"/>
      <c r="S469" s="571"/>
      <c r="T469" s="571"/>
      <c r="U469" s="571"/>
      <c r="V469" s="572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82"/>
      <c r="P470" s="570" t="s">
        <v>71</v>
      </c>
      <c r="Q470" s="571"/>
      <c r="R470" s="571"/>
      <c r="S470" s="571"/>
      <c r="T470" s="571"/>
      <c r="U470" s="571"/>
      <c r="V470" s="572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17" t="s">
        <v>722</v>
      </c>
      <c r="B471" s="618"/>
      <c r="C471" s="618"/>
      <c r="D471" s="618"/>
      <c r="E471" s="618"/>
      <c r="F471" s="618"/>
      <c r="G471" s="618"/>
      <c r="H471" s="618"/>
      <c r="I471" s="618"/>
      <c r="J471" s="618"/>
      <c r="K471" s="618"/>
      <c r="L471" s="618"/>
      <c r="M471" s="618"/>
      <c r="N471" s="618"/>
      <c r="O471" s="618"/>
      <c r="P471" s="618"/>
      <c r="Q471" s="618"/>
      <c r="R471" s="618"/>
      <c r="S471" s="618"/>
      <c r="T471" s="618"/>
      <c r="U471" s="618"/>
      <c r="V471" s="618"/>
      <c r="W471" s="618"/>
      <c r="X471" s="618"/>
      <c r="Y471" s="618"/>
      <c r="Z471" s="618"/>
      <c r="AA471" s="48"/>
      <c r="AB471" s="48"/>
      <c r="AC471" s="48"/>
    </row>
    <row r="472" spans="1:68" ht="16.5" hidden="1" customHeight="1" x14ac:dyDescent="0.25">
      <c r="A472" s="590" t="s">
        <v>722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hidden="1" customHeight="1" x14ac:dyDescent="0.25">
      <c r="A473" s="591" t="s">
        <v>102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8">
        <v>4640242181011</v>
      </c>
      <c r="E474" s="57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40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8">
        <v>4640242180441</v>
      </c>
      <c r="E475" s="57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11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8">
        <v>4640242180564</v>
      </c>
      <c r="E476" s="57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4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8">
        <v>4640242181189</v>
      </c>
      <c r="E477" s="57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7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1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82"/>
      <c r="P478" s="570" t="s">
        <v>71</v>
      </c>
      <c r="Q478" s="571"/>
      <c r="R478" s="571"/>
      <c r="S478" s="571"/>
      <c r="T478" s="571"/>
      <c r="U478" s="571"/>
      <c r="V478" s="572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82"/>
      <c r="P479" s="570" t="s">
        <v>71</v>
      </c>
      <c r="Q479" s="571"/>
      <c r="R479" s="571"/>
      <c r="S479" s="571"/>
      <c r="T479" s="571"/>
      <c r="U479" s="571"/>
      <c r="V479" s="572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91" t="s">
        <v>134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8">
        <v>4640242180519</v>
      </c>
      <c r="E481" s="57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3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8">
        <v>4640242180526</v>
      </c>
      <c r="E482" s="57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58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8">
        <v>4640242181363</v>
      </c>
      <c r="E483" s="57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7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1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82"/>
      <c r="P484" s="570" t="s">
        <v>71</v>
      </c>
      <c r="Q484" s="571"/>
      <c r="R484" s="571"/>
      <c r="S484" s="571"/>
      <c r="T484" s="571"/>
      <c r="U484" s="571"/>
      <c r="V484" s="572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82"/>
      <c r="P485" s="570" t="s">
        <v>71</v>
      </c>
      <c r="Q485" s="571"/>
      <c r="R485" s="571"/>
      <c r="S485" s="571"/>
      <c r="T485" s="571"/>
      <c r="U485" s="571"/>
      <c r="V485" s="572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91" t="s">
        <v>63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8">
        <v>4640242180816</v>
      </c>
      <c r="E487" s="57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15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8">
        <v>4640242180595</v>
      </c>
      <c r="E488" s="57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680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81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82"/>
      <c r="P489" s="570" t="s">
        <v>71</v>
      </c>
      <c r="Q489" s="571"/>
      <c r="R489" s="571"/>
      <c r="S489" s="571"/>
      <c r="T489" s="571"/>
      <c r="U489" s="571"/>
      <c r="V489" s="572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82"/>
      <c r="P490" s="570" t="s">
        <v>71</v>
      </c>
      <c r="Q490" s="571"/>
      <c r="R490" s="571"/>
      <c r="S490" s="571"/>
      <c r="T490" s="571"/>
      <c r="U490" s="571"/>
      <c r="V490" s="572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91" t="s">
        <v>73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8">
        <v>4640242180533</v>
      </c>
      <c r="E492" s="57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831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8">
        <v>4640242181233</v>
      </c>
      <c r="E493" s="57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835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81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82"/>
      <c r="P494" s="570" t="s">
        <v>71</v>
      </c>
      <c r="Q494" s="571"/>
      <c r="R494" s="571"/>
      <c r="S494" s="571"/>
      <c r="T494" s="571"/>
      <c r="U494" s="571"/>
      <c r="V494" s="572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82"/>
      <c r="P495" s="570" t="s">
        <v>71</v>
      </c>
      <c r="Q495" s="571"/>
      <c r="R495" s="571"/>
      <c r="S495" s="571"/>
      <c r="T495" s="571"/>
      <c r="U495" s="571"/>
      <c r="V495" s="572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91" t="s">
        <v>169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8">
        <v>4640242180120</v>
      </c>
      <c r="E497" s="57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583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8">
        <v>4640242180137</v>
      </c>
      <c r="E498" s="57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834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81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82"/>
      <c r="P499" s="570" t="s">
        <v>71</v>
      </c>
      <c r="Q499" s="571"/>
      <c r="R499" s="571"/>
      <c r="S499" s="571"/>
      <c r="T499" s="571"/>
      <c r="U499" s="571"/>
      <c r="V499" s="572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82"/>
      <c r="P500" s="570" t="s">
        <v>71</v>
      </c>
      <c r="Q500" s="571"/>
      <c r="R500" s="571"/>
      <c r="S500" s="571"/>
      <c r="T500" s="571"/>
      <c r="U500" s="571"/>
      <c r="V500" s="572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90" t="s">
        <v>773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hidden="1" customHeight="1" x14ac:dyDescent="0.25">
      <c r="A502" s="591" t="s">
        <v>134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8">
        <v>4640242180090</v>
      </c>
      <c r="E503" s="57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33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81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82"/>
      <c r="P504" s="570" t="s">
        <v>71</v>
      </c>
      <c r="Q504" s="571"/>
      <c r="R504" s="571"/>
      <c r="S504" s="571"/>
      <c r="T504" s="571"/>
      <c r="U504" s="571"/>
      <c r="V504" s="572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82"/>
      <c r="P505" s="570" t="s">
        <v>71</v>
      </c>
      <c r="Q505" s="571"/>
      <c r="R505" s="571"/>
      <c r="S505" s="571"/>
      <c r="T505" s="571"/>
      <c r="U505" s="571"/>
      <c r="V505" s="572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5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77"/>
      <c r="P506" s="666" t="s">
        <v>778</v>
      </c>
      <c r="Q506" s="667"/>
      <c r="R506" s="667"/>
      <c r="S506" s="667"/>
      <c r="T506" s="667"/>
      <c r="U506" s="667"/>
      <c r="V506" s="62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1298.8799999999999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1298.8800000000001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77"/>
      <c r="P507" s="666" t="s">
        <v>779</v>
      </c>
      <c r="Q507" s="667"/>
      <c r="R507" s="667"/>
      <c r="S507" s="667"/>
      <c r="T507" s="667"/>
      <c r="U507" s="667"/>
      <c r="V507" s="626"/>
      <c r="W507" s="37" t="s">
        <v>69</v>
      </c>
      <c r="X507" s="561">
        <f>IFERROR(SUM(BM22:BM503),"0")</f>
        <v>1376.0879999999995</v>
      </c>
      <c r="Y507" s="561">
        <f>IFERROR(SUM(BN22:BN503),"0")</f>
        <v>1376.0879999999997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77"/>
      <c r="P508" s="666" t="s">
        <v>780</v>
      </c>
      <c r="Q508" s="667"/>
      <c r="R508" s="667"/>
      <c r="S508" s="667"/>
      <c r="T508" s="667"/>
      <c r="U508" s="667"/>
      <c r="V508" s="626"/>
      <c r="W508" s="37" t="s">
        <v>781</v>
      </c>
      <c r="X508" s="38">
        <f>ROUNDUP(SUM(BO22:BO503),0)</f>
        <v>3</v>
      </c>
      <c r="Y508" s="38">
        <f>ROUNDUP(SUM(BP22:BP503),0)</f>
        <v>3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77"/>
      <c r="P509" s="666" t="s">
        <v>782</v>
      </c>
      <c r="Q509" s="667"/>
      <c r="R509" s="667"/>
      <c r="S509" s="667"/>
      <c r="T509" s="667"/>
      <c r="U509" s="667"/>
      <c r="V509" s="626"/>
      <c r="W509" s="37" t="s">
        <v>69</v>
      </c>
      <c r="X509" s="561">
        <f>GrossWeightTotal+PalletQtyTotal*25</f>
        <v>1451.0879999999995</v>
      </c>
      <c r="Y509" s="561">
        <f>GrossWeightTotalR+PalletQtyTotalR*25</f>
        <v>1451.0879999999997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77"/>
      <c r="P510" s="666" t="s">
        <v>783</v>
      </c>
      <c r="Q510" s="667"/>
      <c r="R510" s="667"/>
      <c r="S510" s="667"/>
      <c r="T510" s="667"/>
      <c r="U510" s="667"/>
      <c r="V510" s="62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214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214</v>
      </c>
      <c r="Z510" s="37"/>
      <c r="AA510" s="562"/>
      <c r="AB510" s="562"/>
      <c r="AC510" s="562"/>
    </row>
    <row r="511" spans="1:68" ht="14.25" hidden="1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77"/>
      <c r="P511" s="666" t="s">
        <v>784</v>
      </c>
      <c r="Q511" s="667"/>
      <c r="R511" s="667"/>
      <c r="S511" s="667"/>
      <c r="T511" s="667"/>
      <c r="U511" s="667"/>
      <c r="V511" s="62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2.7957000000000005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68" t="s">
        <v>100</v>
      </c>
      <c r="D513" s="661"/>
      <c r="E513" s="661"/>
      <c r="F513" s="661"/>
      <c r="G513" s="661"/>
      <c r="H513" s="639"/>
      <c r="I513" s="568" t="s">
        <v>255</v>
      </c>
      <c r="J513" s="661"/>
      <c r="K513" s="661"/>
      <c r="L513" s="661"/>
      <c r="M513" s="661"/>
      <c r="N513" s="661"/>
      <c r="O513" s="661"/>
      <c r="P513" s="661"/>
      <c r="Q513" s="661"/>
      <c r="R513" s="661"/>
      <c r="S513" s="639"/>
      <c r="T513" s="568" t="s">
        <v>540</v>
      </c>
      <c r="U513" s="639"/>
      <c r="V513" s="568" t="s">
        <v>597</v>
      </c>
      <c r="W513" s="661"/>
      <c r="X513" s="661"/>
      <c r="Y513" s="639"/>
      <c r="Z513" s="556" t="s">
        <v>653</v>
      </c>
      <c r="AA513" s="568" t="s">
        <v>722</v>
      </c>
      <c r="AB513" s="639"/>
      <c r="AC513" s="52"/>
      <c r="AF513" s="557"/>
    </row>
    <row r="514" spans="1:32" ht="14.25" customHeight="1" thickTop="1" x14ac:dyDescent="0.2">
      <c r="A514" s="744" t="s">
        <v>787</v>
      </c>
      <c r="B514" s="568" t="s">
        <v>62</v>
      </c>
      <c r="C514" s="568" t="s">
        <v>101</v>
      </c>
      <c r="D514" s="568" t="s">
        <v>116</v>
      </c>
      <c r="E514" s="568" t="s">
        <v>176</v>
      </c>
      <c r="F514" s="568" t="s">
        <v>198</v>
      </c>
      <c r="G514" s="568" t="s">
        <v>231</v>
      </c>
      <c r="H514" s="568" t="s">
        <v>100</v>
      </c>
      <c r="I514" s="568" t="s">
        <v>256</v>
      </c>
      <c r="J514" s="568" t="s">
        <v>296</v>
      </c>
      <c r="K514" s="568" t="s">
        <v>357</v>
      </c>
      <c r="L514" s="568" t="s">
        <v>397</v>
      </c>
      <c r="M514" s="568" t="s">
        <v>413</v>
      </c>
      <c r="N514" s="557"/>
      <c r="O514" s="568" t="s">
        <v>426</v>
      </c>
      <c r="P514" s="568" t="s">
        <v>436</v>
      </c>
      <c r="Q514" s="568" t="s">
        <v>443</v>
      </c>
      <c r="R514" s="568" t="s">
        <v>448</v>
      </c>
      <c r="S514" s="568" t="s">
        <v>530</v>
      </c>
      <c r="T514" s="568" t="s">
        <v>541</v>
      </c>
      <c r="U514" s="568" t="s">
        <v>575</v>
      </c>
      <c r="V514" s="568" t="s">
        <v>598</v>
      </c>
      <c r="W514" s="568" t="s">
        <v>630</v>
      </c>
      <c r="X514" s="568" t="s">
        <v>645</v>
      </c>
      <c r="Y514" s="568" t="s">
        <v>649</v>
      </c>
      <c r="Z514" s="568" t="s">
        <v>653</v>
      </c>
      <c r="AA514" s="568" t="s">
        <v>722</v>
      </c>
      <c r="AB514" s="568" t="s">
        <v>773</v>
      </c>
      <c r="AC514" s="52"/>
      <c r="AF514" s="557"/>
    </row>
    <row r="515" spans="1:32" ht="13.5" customHeight="1" thickBot="1" x14ac:dyDescent="0.25">
      <c r="A515" s="745"/>
      <c r="B515" s="569"/>
      <c r="C515" s="569"/>
      <c r="D515" s="569"/>
      <c r="E515" s="569"/>
      <c r="F515" s="569"/>
      <c r="G515" s="569"/>
      <c r="H515" s="569"/>
      <c r="I515" s="569"/>
      <c r="J515" s="569"/>
      <c r="K515" s="569"/>
      <c r="L515" s="569"/>
      <c r="M515" s="569"/>
      <c r="N515" s="557"/>
      <c r="O515" s="569"/>
      <c r="P515" s="569"/>
      <c r="Q515" s="569"/>
      <c r="R515" s="569"/>
      <c r="S515" s="569"/>
      <c r="T515" s="569"/>
      <c r="U515" s="569"/>
      <c r="V515" s="569"/>
      <c r="W515" s="569"/>
      <c r="X515" s="569"/>
      <c r="Y515" s="569"/>
      <c r="Z515" s="569"/>
      <c r="AA515" s="569"/>
      <c r="AB515" s="569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86.4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86.4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64.8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69.599999999999994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134.4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124.8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6" s="46">
        <f>IFERROR(Y369*1,"0")+IFERROR(Y370*1,"0")+IFERROR(Y371*1,"0")+IFERROR(Y372*1,"0")+IFERROR(Y376*1,"0")+IFERROR(Y380*1,"0")+IFERROR(Y381*1,"0")+IFERROR(Y385*1,"0")</f>
        <v>436.80000000000007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295.68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98,88"/>
        <filter val="1 376,09"/>
        <filter val="1 451,09"/>
        <filter val="100,80"/>
        <filter val="124,80"/>
        <filter val="134,40"/>
        <filter val="144,00"/>
        <filter val="16,00"/>
        <filter val="168,96"/>
        <filter val="177,60"/>
        <filter val="211,20"/>
        <filter val="214,00"/>
        <filter val="24,00"/>
        <filter val="259,20"/>
        <filter val="3"/>
        <filter val="30,00"/>
        <filter val="33,60"/>
        <filter val="40,00"/>
        <filter val="42,24"/>
        <filter val="56,00"/>
        <filter val="64,80"/>
        <filter val="69,60"/>
        <filter val="8,00"/>
        <filter val="84,48"/>
        <filter val="86,40"/>
      </filters>
    </filterColumn>
    <filterColumn colId="29" showButton="0"/>
    <filterColumn colId="30" showButton="0"/>
  </autoFilter>
  <mergeCells count="904"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D106:E106"/>
    <mergeCell ref="A51:Z51"/>
    <mergeCell ref="D170:E170"/>
    <mergeCell ref="A215:O216"/>
    <mergeCell ref="A142:O143"/>
    <mergeCell ref="A373:O374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A431:Z431"/>
    <mergeCell ref="P427:T427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P240:V240"/>
    <mergeCell ref="A114:O115"/>
    <mergeCell ref="P111:T111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P488:T488"/>
    <mergeCell ref="D225:E225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2025-07-31T10:37:55Z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