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4A7DD5B-CF21-48A9-AD15-934D7153DC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BO441" i="1"/>
  <c r="BM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BP354" i="1" s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BP344" i="1" s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N146" i="1"/>
  <c r="BM146" i="1"/>
  <c r="Z146" i="1"/>
  <c r="Z147" i="1" s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BP131" i="1" s="1"/>
  <c r="P131" i="1"/>
  <c r="BO130" i="1"/>
  <c r="BM130" i="1"/>
  <c r="Y130" i="1"/>
  <c r="Y132" i="1" s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Z77" i="1" l="1"/>
  <c r="BN77" i="1"/>
  <c r="Z104" i="1"/>
  <c r="BN104" i="1"/>
  <c r="Z197" i="1"/>
  <c r="BN197" i="1"/>
  <c r="Z260" i="1"/>
  <c r="BN260" i="1"/>
  <c r="Z268" i="1"/>
  <c r="BN268" i="1"/>
  <c r="Z344" i="1"/>
  <c r="BN344" i="1"/>
  <c r="Z417" i="1"/>
  <c r="BN417" i="1"/>
  <c r="Z440" i="1"/>
  <c r="BN440" i="1"/>
  <c r="Z443" i="1"/>
  <c r="BN443" i="1"/>
  <c r="X506" i="1"/>
  <c r="Z61" i="1"/>
  <c r="BN61" i="1"/>
  <c r="Z120" i="1"/>
  <c r="BN120" i="1"/>
  <c r="Z174" i="1"/>
  <c r="BN174" i="1"/>
  <c r="Z209" i="1"/>
  <c r="BN209" i="1"/>
  <c r="Z246" i="1"/>
  <c r="BN246" i="1"/>
  <c r="Z299" i="1"/>
  <c r="BN299" i="1"/>
  <c r="Z331" i="1"/>
  <c r="BN331" i="1"/>
  <c r="Z354" i="1"/>
  <c r="BN354" i="1"/>
  <c r="Z398" i="1"/>
  <c r="BN398" i="1"/>
  <c r="Z459" i="1"/>
  <c r="BN459" i="1"/>
  <c r="BP168" i="1"/>
  <c r="BN168" i="1"/>
  <c r="Z168" i="1"/>
  <c r="BP201" i="1"/>
  <c r="BN201" i="1"/>
  <c r="Z201" i="1"/>
  <c r="BP230" i="1"/>
  <c r="BN230" i="1"/>
  <c r="Z230" i="1"/>
  <c r="BP291" i="1"/>
  <c r="BN291" i="1"/>
  <c r="Z291" i="1"/>
  <c r="BP325" i="1"/>
  <c r="BN325" i="1"/>
  <c r="Z325" i="1"/>
  <c r="BP348" i="1"/>
  <c r="BN348" i="1"/>
  <c r="Z348" i="1"/>
  <c r="BP394" i="1"/>
  <c r="BN394" i="1"/>
  <c r="Z394" i="1"/>
  <c r="BP435" i="1"/>
  <c r="BN435" i="1"/>
  <c r="Z435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Z28" i="1"/>
  <c r="BN28" i="1"/>
  <c r="Z55" i="1"/>
  <c r="BN55" i="1"/>
  <c r="Z69" i="1"/>
  <c r="BN69" i="1"/>
  <c r="Z83" i="1"/>
  <c r="BN83" i="1"/>
  <c r="Z97" i="1"/>
  <c r="BN97" i="1"/>
  <c r="Z112" i="1"/>
  <c r="BN112" i="1"/>
  <c r="Z131" i="1"/>
  <c r="BN131" i="1"/>
  <c r="Z135" i="1"/>
  <c r="BN135" i="1"/>
  <c r="Y147" i="1"/>
  <c r="BP146" i="1"/>
  <c r="BP150" i="1"/>
  <c r="BN150" i="1"/>
  <c r="Z150" i="1"/>
  <c r="Y182" i="1"/>
  <c r="Y181" i="1"/>
  <c r="BP180" i="1"/>
  <c r="BN180" i="1"/>
  <c r="Z180" i="1"/>
  <c r="Z181" i="1" s="1"/>
  <c r="BP185" i="1"/>
  <c r="BN185" i="1"/>
  <c r="Z185" i="1"/>
  <c r="BP213" i="1"/>
  <c r="BN213" i="1"/>
  <c r="Z213" i="1"/>
  <c r="BP253" i="1"/>
  <c r="BN253" i="1"/>
  <c r="Z253" i="1"/>
  <c r="BP303" i="1"/>
  <c r="BN303" i="1"/>
  <c r="Z303" i="1"/>
  <c r="BP336" i="1"/>
  <c r="BN336" i="1"/>
  <c r="Z336" i="1"/>
  <c r="BN364" i="1"/>
  <c r="Z364" i="1"/>
  <c r="Z365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Z489" i="1" s="1"/>
  <c r="Q516" i="1"/>
  <c r="Y285" i="1"/>
  <c r="BP284" i="1"/>
  <c r="BN284" i="1"/>
  <c r="BP293" i="1"/>
  <c r="BN293" i="1"/>
  <c r="Z293" i="1"/>
  <c r="BP309" i="1"/>
  <c r="BN309" i="1"/>
  <c r="Z309" i="1"/>
  <c r="BP322" i="1"/>
  <c r="BN322" i="1"/>
  <c r="Z322" i="1"/>
  <c r="Y333" i="1"/>
  <c r="BP329" i="1"/>
  <c r="BN329" i="1"/>
  <c r="Z329" i="1"/>
  <c r="BP346" i="1"/>
  <c r="BN346" i="1"/>
  <c r="Z346" i="1"/>
  <c r="BP360" i="1"/>
  <c r="BN360" i="1"/>
  <c r="Z360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98" i="1"/>
  <c r="BN498" i="1"/>
  <c r="Z498" i="1"/>
  <c r="Z22" i="1"/>
  <c r="Z23" i="1" s="1"/>
  <c r="BN22" i="1"/>
  <c r="BP22" i="1"/>
  <c r="Z26" i="1"/>
  <c r="BN26" i="1"/>
  <c r="BP26" i="1"/>
  <c r="Z30" i="1"/>
  <c r="BN30" i="1"/>
  <c r="C516" i="1"/>
  <c r="Z53" i="1"/>
  <c r="BN53" i="1"/>
  <c r="Z57" i="1"/>
  <c r="BN57" i="1"/>
  <c r="Y65" i="1"/>
  <c r="Z63" i="1"/>
  <c r="BN63" i="1"/>
  <c r="Z75" i="1"/>
  <c r="BN75" i="1"/>
  <c r="Z79" i="1"/>
  <c r="BN79" i="1"/>
  <c r="Z90" i="1"/>
  <c r="BN90" i="1"/>
  <c r="Z95" i="1"/>
  <c r="BN95" i="1"/>
  <c r="BP95" i="1"/>
  <c r="Z99" i="1"/>
  <c r="BN99" i="1"/>
  <c r="F516" i="1"/>
  <c r="Z106" i="1"/>
  <c r="BN106" i="1"/>
  <c r="Z118" i="1"/>
  <c r="BN118" i="1"/>
  <c r="Z124" i="1"/>
  <c r="BN124" i="1"/>
  <c r="BP124" i="1"/>
  <c r="Z141" i="1"/>
  <c r="BN141" i="1"/>
  <c r="Y154" i="1"/>
  <c r="Z152" i="1"/>
  <c r="BN152" i="1"/>
  <c r="Y153" i="1"/>
  <c r="Z158" i="1"/>
  <c r="Z159" i="1" s="1"/>
  <c r="BN158" i="1"/>
  <c r="BP158" i="1"/>
  <c r="Z162" i="1"/>
  <c r="BN162" i="1"/>
  <c r="Z166" i="1"/>
  <c r="BN166" i="1"/>
  <c r="Z170" i="1"/>
  <c r="BN170" i="1"/>
  <c r="Z176" i="1"/>
  <c r="BN176" i="1"/>
  <c r="Z191" i="1"/>
  <c r="BN191" i="1"/>
  <c r="Z195" i="1"/>
  <c r="BN195" i="1"/>
  <c r="Z199" i="1"/>
  <c r="BN199" i="1"/>
  <c r="Z207" i="1"/>
  <c r="BN207" i="1"/>
  <c r="Z211" i="1"/>
  <c r="BN211" i="1"/>
  <c r="Z219" i="1"/>
  <c r="BN219" i="1"/>
  <c r="Z224" i="1"/>
  <c r="BN224" i="1"/>
  <c r="Z228" i="1"/>
  <c r="BN228" i="1"/>
  <c r="Z234" i="1"/>
  <c r="Z235" i="1" s="1"/>
  <c r="BN234" i="1"/>
  <c r="BP234" i="1"/>
  <c r="Y235" i="1"/>
  <c r="Z244" i="1"/>
  <c r="BN244" i="1"/>
  <c r="Z251" i="1"/>
  <c r="BN251" i="1"/>
  <c r="Z255" i="1"/>
  <c r="BN255" i="1"/>
  <c r="Z262" i="1"/>
  <c r="BN262" i="1"/>
  <c r="Z263" i="1"/>
  <c r="BN263" i="1"/>
  <c r="Y272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P289" i="1"/>
  <c r="BN289" i="1"/>
  <c r="Z289" i="1"/>
  <c r="BP301" i="1"/>
  <c r="BN301" i="1"/>
  <c r="Z301" i="1"/>
  <c r="BP317" i="1"/>
  <c r="BN317" i="1"/>
  <c r="Z317" i="1"/>
  <c r="BP323" i="1"/>
  <c r="BN323" i="1"/>
  <c r="Z323" i="1"/>
  <c r="Y332" i="1"/>
  <c r="BP338" i="1"/>
  <c r="BN338" i="1"/>
  <c r="Z338" i="1"/>
  <c r="BP350" i="1"/>
  <c r="BN350" i="1"/>
  <c r="Z350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Y500" i="1"/>
  <c r="Y499" i="1"/>
  <c r="BP497" i="1"/>
  <c r="BN497" i="1"/>
  <c r="Z497" i="1"/>
  <c r="Z499" i="1" s="1"/>
  <c r="Y382" i="1"/>
  <c r="H9" i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BP163" i="1"/>
  <c r="BN163" i="1"/>
  <c r="Z163" i="1"/>
  <c r="BP167" i="1"/>
  <c r="BN167" i="1"/>
  <c r="Z167" i="1"/>
  <c r="Y171" i="1"/>
  <c r="BP175" i="1"/>
  <c r="BN175" i="1"/>
  <c r="Z175" i="1"/>
  <c r="BP196" i="1"/>
  <c r="BN196" i="1"/>
  <c r="Z196" i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Y231" i="1"/>
  <c r="BP229" i="1"/>
  <c r="BN229" i="1"/>
  <c r="Z229" i="1"/>
  <c r="BP290" i="1"/>
  <c r="BN290" i="1"/>
  <c r="Z290" i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Y361" i="1"/>
  <c r="F9" i="1"/>
  <c r="J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BP96" i="1"/>
  <c r="BN96" i="1"/>
  <c r="Z96" i="1"/>
  <c r="Y100" i="1"/>
  <c r="BP105" i="1"/>
  <c r="BN105" i="1"/>
  <c r="Z105" i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Y188" i="1"/>
  <c r="Y193" i="1"/>
  <c r="BP190" i="1"/>
  <c r="BN190" i="1"/>
  <c r="Z190" i="1"/>
  <c r="BP198" i="1"/>
  <c r="BN198" i="1"/>
  <c r="Z198" i="1"/>
  <c r="BP202" i="1"/>
  <c r="BN202" i="1"/>
  <c r="Z202" i="1"/>
  <c r="BP243" i="1"/>
  <c r="BN243" i="1"/>
  <c r="Z243" i="1"/>
  <c r="Y247" i="1"/>
  <c r="BP252" i="1"/>
  <c r="BN252" i="1"/>
  <c r="Z252" i="1"/>
  <c r="Y256" i="1"/>
  <c r="BP261" i="1"/>
  <c r="BN261" i="1"/>
  <c r="Z261" i="1"/>
  <c r="Y264" i="1"/>
  <c r="BP337" i="1"/>
  <c r="BN337" i="1"/>
  <c r="Z337" i="1"/>
  <c r="Y339" i="1"/>
  <c r="BP393" i="1"/>
  <c r="BN393" i="1"/>
  <c r="Z393" i="1"/>
  <c r="BP397" i="1"/>
  <c r="BN397" i="1"/>
  <c r="Z397" i="1"/>
  <c r="Y401" i="1"/>
  <c r="BP405" i="1"/>
  <c r="BN405" i="1"/>
  <c r="Z405" i="1"/>
  <c r="Y407" i="1"/>
  <c r="Y411" i="1"/>
  <c r="BP410" i="1"/>
  <c r="BN410" i="1"/>
  <c r="Z410" i="1"/>
  <c r="Z411" i="1" s="1"/>
  <c r="W516" i="1"/>
  <c r="Y412" i="1"/>
  <c r="Y419" i="1"/>
  <c r="BP414" i="1"/>
  <c r="BN414" i="1"/>
  <c r="Z414" i="1"/>
  <c r="Y418" i="1"/>
  <c r="Y108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9" i="1"/>
  <c r="BN269" i="1"/>
  <c r="Z269" i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7" i="1"/>
  <c r="BP330" i="1"/>
  <c r="BN330" i="1"/>
  <c r="Z330" i="1"/>
  <c r="S516" i="1"/>
  <c r="BP345" i="1"/>
  <c r="BN345" i="1"/>
  <c r="Z345" i="1"/>
  <c r="BP349" i="1"/>
  <c r="BN349" i="1"/>
  <c r="Z349" i="1"/>
  <c r="Y356" i="1"/>
  <c r="BP371" i="1"/>
  <c r="BN371" i="1"/>
  <c r="Z371" i="1"/>
  <c r="O516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271" i="1" l="1"/>
  <c r="Z264" i="1"/>
  <c r="Z177" i="1"/>
  <c r="Z494" i="1"/>
  <c r="Z484" i="1"/>
  <c r="Z463" i="1"/>
  <c r="Z332" i="1"/>
  <c r="Z319" i="1"/>
  <c r="Z247" i="1"/>
  <c r="Z406" i="1"/>
  <c r="Z203" i="1"/>
  <c r="Z187" i="1"/>
  <c r="Z171" i="1"/>
  <c r="Z153" i="1"/>
  <c r="Z65" i="1"/>
  <c r="Z361" i="1"/>
  <c r="Z142" i="1"/>
  <c r="Z85" i="1"/>
  <c r="Z100" i="1"/>
  <c r="Z478" i="1"/>
  <c r="Z126" i="1"/>
  <c r="Z121" i="1"/>
  <c r="Z108" i="1"/>
  <c r="Z256" i="1"/>
  <c r="Y507" i="1"/>
  <c r="Z231" i="1"/>
  <c r="Z373" i="1"/>
  <c r="Z447" i="1"/>
  <c r="Z351" i="1"/>
  <c r="Z339" i="1"/>
  <c r="Z192" i="1"/>
  <c r="Z58" i="1"/>
  <c r="Y510" i="1"/>
  <c r="Y508" i="1"/>
  <c r="Z32" i="1"/>
  <c r="Z326" i="1"/>
  <c r="Z295" i="1"/>
  <c r="Z469" i="1"/>
  <c r="Z453" i="1"/>
  <c r="Z313" i="1"/>
  <c r="Z215" i="1"/>
  <c r="Z80" i="1"/>
  <c r="Z44" i="1"/>
  <c r="Y506" i="1"/>
  <c r="Z305" i="1"/>
  <c r="Z92" i="1"/>
  <c r="Z401" i="1"/>
  <c r="Z418" i="1"/>
  <c r="X509" i="1"/>
  <c r="Z114" i="1"/>
  <c r="Z71" i="1"/>
  <c r="Y509" i="1" l="1"/>
  <c r="Z511" i="1"/>
</calcChain>
</file>

<file path=xl/sharedStrings.xml><?xml version="1.0" encoding="utf-8"?>
<sst xmlns="http://schemas.openxmlformats.org/spreadsheetml/2006/main" count="2254" uniqueCount="826">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</sst>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821" t="s">
        <v>0</v>
      </c>
      <c r="E1" s="658"/>
      <c r="F1" s="658"/>
      <c r="G1" s="12" t="s">
        <v>1</v>
      </c>
      <c r="H1" s="821" t="s">
        <v>2</v>
      </c>
      <c r="I1" s="658"/>
      <c r="J1" s="658"/>
      <c r="K1" s="658"/>
      <c r="L1" s="658"/>
      <c r="M1" s="658"/>
      <c r="N1" s="658"/>
      <c r="O1" s="658"/>
      <c r="P1" s="658"/>
      <c r="Q1" s="658"/>
      <c r="R1" s="872" t="s">
        <v>3</v>
      </c>
      <c r="S1" s="658"/>
      <c r="T1" s="6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784" t="s">
        <v>8</v>
      </c>
      <c r="B5" s="667"/>
      <c r="C5" s="626"/>
      <c r="D5" s="634"/>
      <c r="E5" s="636"/>
      <c r="F5" s="625" t="s">
        <v>9</v>
      </c>
      <c r="G5" s="626"/>
      <c r="H5" s="634" t="s">
        <v>825</v>
      </c>
      <c r="I5" s="635"/>
      <c r="J5" s="635"/>
      <c r="K5" s="635"/>
      <c r="L5" s="635"/>
      <c r="M5" s="636"/>
      <c r="N5" s="58"/>
      <c r="P5" s="24" t="s">
        <v>10</v>
      </c>
      <c r="Q5" s="654">
        <v>45871</v>
      </c>
      <c r="R5" s="655"/>
      <c r="T5" s="760" t="s">
        <v>11</v>
      </c>
      <c r="U5" s="577"/>
      <c r="V5" s="762" t="s">
        <v>12</v>
      </c>
      <c r="W5" s="655"/>
      <c r="AB5" s="51"/>
      <c r="AC5" s="51"/>
      <c r="AD5" s="51"/>
      <c r="AE5" s="51"/>
    </row>
    <row r="6" spans="1:32" s="553" customFormat="1" ht="24" customHeight="1" x14ac:dyDescent="0.2">
      <c r="A6" s="784" t="s">
        <v>13</v>
      </c>
      <c r="B6" s="667"/>
      <c r="C6" s="626"/>
      <c r="D6" s="689" t="s">
        <v>805</v>
      </c>
      <c r="E6" s="690"/>
      <c r="F6" s="690"/>
      <c r="G6" s="690"/>
      <c r="H6" s="690"/>
      <c r="I6" s="690"/>
      <c r="J6" s="690"/>
      <c r="K6" s="690"/>
      <c r="L6" s="690"/>
      <c r="M6" s="655"/>
      <c r="N6" s="59"/>
      <c r="P6" s="24" t="s">
        <v>15</v>
      </c>
      <c r="Q6" s="596" t="str">
        <f>IF(Q5=0," ",CHOOSE(WEEKDAY(Q5,2),"Понедельник","Вторник","Среда","Четверг","Пятница","Суббота","Воскресенье"))</f>
        <v>Суббота</v>
      </c>
      <c r="R6" s="579"/>
      <c r="T6" s="741" t="s">
        <v>16</v>
      </c>
      <c r="U6" s="577"/>
      <c r="V6" s="697" t="s">
        <v>17</v>
      </c>
      <c r="W6" s="698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861" t="str">
        <f>IFERROR(VLOOKUP(DeliveryAddress,Table,3,0),1)</f>
        <v>6</v>
      </c>
      <c r="E7" s="862"/>
      <c r="F7" s="862"/>
      <c r="G7" s="862"/>
      <c r="H7" s="862"/>
      <c r="I7" s="862"/>
      <c r="J7" s="862"/>
      <c r="K7" s="862"/>
      <c r="L7" s="862"/>
      <c r="M7" s="748"/>
      <c r="N7" s="60"/>
      <c r="P7" s="24"/>
      <c r="Q7" s="42"/>
      <c r="R7" s="42"/>
      <c r="T7" s="576"/>
      <c r="U7" s="577"/>
      <c r="V7" s="699"/>
      <c r="W7" s="700"/>
      <c r="AB7" s="51"/>
      <c r="AC7" s="51"/>
      <c r="AD7" s="51"/>
      <c r="AE7" s="51"/>
    </row>
    <row r="8" spans="1:32" s="553" customFormat="1" ht="25.5" customHeight="1" x14ac:dyDescent="0.2">
      <c r="A8" s="588" t="s">
        <v>18</v>
      </c>
      <c r="B8" s="571"/>
      <c r="C8" s="572"/>
      <c r="D8" s="850"/>
      <c r="E8" s="851"/>
      <c r="F8" s="851"/>
      <c r="G8" s="851"/>
      <c r="H8" s="851"/>
      <c r="I8" s="851"/>
      <c r="J8" s="851"/>
      <c r="K8" s="851"/>
      <c r="L8" s="851"/>
      <c r="M8" s="852"/>
      <c r="N8" s="61"/>
      <c r="P8" s="24" t="s">
        <v>19</v>
      </c>
      <c r="Q8" s="747">
        <v>0.41666666666666669</v>
      </c>
      <c r="R8" s="748"/>
      <c r="T8" s="576"/>
      <c r="U8" s="577"/>
      <c r="V8" s="699"/>
      <c r="W8" s="700"/>
      <c r="AB8" s="51"/>
      <c r="AC8" s="51"/>
      <c r="AD8" s="51"/>
      <c r="AE8" s="51"/>
    </row>
    <row r="9" spans="1:32" s="553" customFormat="1" ht="39.950000000000003" customHeight="1" x14ac:dyDescent="0.2">
      <c r="A9" s="5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643"/>
      <c r="E9" s="644"/>
      <c r="F9" s="5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767" t="str">
        <f>IF(AND($A$9="Тип доверенности/получателя при получении в адресе перегруза:",$D$9="Разовая доверенность"),"Введите ФИО","")</f>
        <v/>
      </c>
      <c r="I9" s="644"/>
      <c r="J9" s="7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4"/>
      <c r="L9" s="644"/>
      <c r="M9" s="644"/>
      <c r="N9" s="551"/>
      <c r="P9" s="26" t="s">
        <v>20</v>
      </c>
      <c r="Q9" s="799"/>
      <c r="R9" s="630"/>
      <c r="T9" s="576"/>
      <c r="U9" s="577"/>
      <c r="V9" s="701"/>
      <c r="W9" s="702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5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643"/>
      <c r="E10" s="644"/>
      <c r="F10" s="5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05" t="str">
        <f>IFERROR(VLOOKUP($D$10,Proxy,2,FALSE),"")</f>
        <v/>
      </c>
      <c r="I10" s="576"/>
      <c r="J10" s="576"/>
      <c r="K10" s="576"/>
      <c r="L10" s="576"/>
      <c r="M10" s="576"/>
      <c r="N10" s="552"/>
      <c r="P10" s="26" t="s">
        <v>21</v>
      </c>
      <c r="Q10" s="742"/>
      <c r="R10" s="743"/>
      <c r="U10" s="24" t="s">
        <v>22</v>
      </c>
      <c r="V10" s="886" t="s">
        <v>23</v>
      </c>
      <c r="W10" s="698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3"/>
      <c r="R11" s="655"/>
      <c r="U11" s="24" t="s">
        <v>26</v>
      </c>
      <c r="V11" s="629" t="s">
        <v>27</v>
      </c>
      <c r="W11" s="630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63" t="s">
        <v>28</v>
      </c>
      <c r="B12" s="667"/>
      <c r="C12" s="667"/>
      <c r="D12" s="667"/>
      <c r="E12" s="667"/>
      <c r="F12" s="667"/>
      <c r="G12" s="667"/>
      <c r="H12" s="667"/>
      <c r="I12" s="667"/>
      <c r="J12" s="667"/>
      <c r="K12" s="667"/>
      <c r="L12" s="667"/>
      <c r="M12" s="626"/>
      <c r="N12" s="62"/>
      <c r="P12" s="24" t="s">
        <v>29</v>
      </c>
      <c r="Q12" s="747"/>
      <c r="R12" s="748"/>
      <c r="S12" s="23"/>
      <c r="U12" s="24"/>
      <c r="V12" s="658"/>
      <c r="W12" s="576"/>
      <c r="AB12" s="51"/>
      <c r="AC12" s="51"/>
      <c r="AD12" s="51"/>
      <c r="AE12" s="51"/>
    </row>
    <row r="13" spans="1:32" s="553" customFormat="1" ht="23.25" customHeight="1" x14ac:dyDescent="0.2">
      <c r="A13" s="763" t="s">
        <v>30</v>
      </c>
      <c r="B13" s="667"/>
      <c r="C13" s="667"/>
      <c r="D13" s="667"/>
      <c r="E13" s="667"/>
      <c r="F13" s="667"/>
      <c r="G13" s="667"/>
      <c r="H13" s="667"/>
      <c r="I13" s="667"/>
      <c r="J13" s="667"/>
      <c r="K13" s="667"/>
      <c r="L13" s="667"/>
      <c r="M13" s="626"/>
      <c r="N13" s="62"/>
      <c r="O13" s="26"/>
      <c r="P13" s="26" t="s">
        <v>31</v>
      </c>
      <c r="Q13" s="629"/>
      <c r="R13" s="6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63" t="s">
        <v>32</v>
      </c>
      <c r="B14" s="667"/>
      <c r="C14" s="667"/>
      <c r="D14" s="667"/>
      <c r="E14" s="667"/>
      <c r="F14" s="667"/>
      <c r="G14" s="667"/>
      <c r="H14" s="667"/>
      <c r="I14" s="667"/>
      <c r="J14" s="667"/>
      <c r="K14" s="667"/>
      <c r="L14" s="667"/>
      <c r="M14" s="6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64" t="s">
        <v>33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 s="626"/>
      <c r="N15" s="63"/>
      <c r="P15" s="807" t="s">
        <v>34</v>
      </c>
      <c r="Q15" s="658"/>
      <c r="R15" s="658"/>
      <c r="S15" s="658"/>
      <c r="T15" s="6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08"/>
      <c r="Q16" s="808"/>
      <c r="R16" s="808"/>
      <c r="S16" s="808"/>
      <c r="T16" s="8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3" t="s">
        <v>35</v>
      </c>
      <c r="B17" s="563" t="s">
        <v>36</v>
      </c>
      <c r="C17" s="788" t="s">
        <v>37</v>
      </c>
      <c r="D17" s="563" t="s">
        <v>38</v>
      </c>
      <c r="E17" s="815"/>
      <c r="F17" s="563" t="s">
        <v>39</v>
      </c>
      <c r="G17" s="563" t="s">
        <v>40</v>
      </c>
      <c r="H17" s="563" t="s">
        <v>41</v>
      </c>
      <c r="I17" s="563" t="s">
        <v>42</v>
      </c>
      <c r="J17" s="563" t="s">
        <v>43</v>
      </c>
      <c r="K17" s="563" t="s">
        <v>44</v>
      </c>
      <c r="L17" s="563" t="s">
        <v>45</v>
      </c>
      <c r="M17" s="563" t="s">
        <v>46</v>
      </c>
      <c r="N17" s="563" t="s">
        <v>47</v>
      </c>
      <c r="O17" s="563" t="s">
        <v>48</v>
      </c>
      <c r="P17" s="563" t="s">
        <v>49</v>
      </c>
      <c r="Q17" s="825"/>
      <c r="R17" s="825"/>
      <c r="S17" s="825"/>
      <c r="T17" s="815"/>
      <c r="U17" s="814" t="s">
        <v>50</v>
      </c>
      <c r="V17" s="626"/>
      <c r="W17" s="563" t="s">
        <v>51</v>
      </c>
      <c r="X17" s="563" t="s">
        <v>52</v>
      </c>
      <c r="Y17" s="573" t="s">
        <v>53</v>
      </c>
      <c r="Z17" s="703" t="s">
        <v>54</v>
      </c>
      <c r="AA17" s="610" t="s">
        <v>55</v>
      </c>
      <c r="AB17" s="610" t="s">
        <v>56</v>
      </c>
      <c r="AC17" s="610" t="s">
        <v>57</v>
      </c>
      <c r="AD17" s="610" t="s">
        <v>58</v>
      </c>
      <c r="AE17" s="611"/>
      <c r="AF17" s="612"/>
      <c r="AG17" s="66"/>
      <c r="BD17" s="65" t="s">
        <v>59</v>
      </c>
    </row>
    <row r="18" spans="1:68" ht="14.25" customHeight="1" x14ac:dyDescent="0.2">
      <c r="A18" s="564"/>
      <c r="B18" s="564"/>
      <c r="C18" s="564"/>
      <c r="D18" s="816"/>
      <c r="E18" s="817"/>
      <c r="F18" s="564"/>
      <c r="G18" s="564"/>
      <c r="H18" s="564"/>
      <c r="I18" s="564"/>
      <c r="J18" s="564"/>
      <c r="K18" s="564"/>
      <c r="L18" s="564"/>
      <c r="M18" s="564"/>
      <c r="N18" s="564"/>
      <c r="O18" s="564"/>
      <c r="P18" s="816"/>
      <c r="Q18" s="826"/>
      <c r="R18" s="826"/>
      <c r="S18" s="826"/>
      <c r="T18" s="817"/>
      <c r="U18" s="67" t="s">
        <v>60</v>
      </c>
      <c r="V18" s="67" t="s">
        <v>61</v>
      </c>
      <c r="W18" s="564"/>
      <c r="X18" s="564"/>
      <c r="Y18" s="574"/>
      <c r="Z18" s="704"/>
      <c r="AA18" s="622"/>
      <c r="AB18" s="622"/>
      <c r="AC18" s="622"/>
      <c r="AD18" s="613"/>
      <c r="AE18" s="614"/>
      <c r="AF18" s="615"/>
      <c r="AG18" s="66"/>
      <c r="BD18" s="65"/>
    </row>
    <row r="19" spans="1:68" ht="27.75" hidden="1" customHeight="1" x14ac:dyDescent="0.2">
      <c r="A19" s="617" t="s">
        <v>62</v>
      </c>
      <c r="B19" s="618"/>
      <c r="C19" s="618"/>
      <c r="D19" s="618"/>
      <c r="E19" s="618"/>
      <c r="F19" s="618"/>
      <c r="G19" s="618"/>
      <c r="H19" s="618"/>
      <c r="I19" s="618"/>
      <c r="J19" s="618"/>
      <c r="K19" s="618"/>
      <c r="L19" s="618"/>
      <c r="M19" s="618"/>
      <c r="N19" s="618"/>
      <c r="O19" s="618"/>
      <c r="P19" s="618"/>
      <c r="Q19" s="618"/>
      <c r="R19" s="618"/>
      <c r="S19" s="618"/>
      <c r="T19" s="618"/>
      <c r="U19" s="618"/>
      <c r="V19" s="618"/>
      <c r="W19" s="618"/>
      <c r="X19" s="618"/>
      <c r="Y19" s="618"/>
      <c r="Z19" s="618"/>
      <c r="AA19" s="48"/>
      <c r="AB19" s="48"/>
      <c r="AC19" s="48"/>
    </row>
    <row r="20" spans="1:68" ht="16.5" hidden="1" customHeight="1" x14ac:dyDescent="0.25">
      <c r="A20" s="590" t="s">
        <v>62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4"/>
      <c r="AB20" s="554"/>
      <c r="AC20" s="554"/>
    </row>
    <row r="21" spans="1:68" ht="14.25" hidden="1" customHeight="1" x14ac:dyDescent="0.25">
      <c r="A21" s="591" t="s">
        <v>63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5"/>
      <c r="AB21" s="555"/>
      <c r="AC21" s="55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8">
        <v>4680115886643</v>
      </c>
      <c r="E22" s="57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10" t="s">
        <v>68</v>
      </c>
      <c r="Q22" s="566"/>
      <c r="R22" s="566"/>
      <c r="S22" s="566"/>
      <c r="T22" s="56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1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82"/>
      <c r="P23" s="570" t="s">
        <v>71</v>
      </c>
      <c r="Q23" s="571"/>
      <c r="R23" s="571"/>
      <c r="S23" s="571"/>
      <c r="T23" s="571"/>
      <c r="U23" s="571"/>
      <c r="V23" s="572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82"/>
      <c r="P24" s="570" t="s">
        <v>71</v>
      </c>
      <c r="Q24" s="571"/>
      <c r="R24" s="571"/>
      <c r="S24" s="571"/>
      <c r="T24" s="571"/>
      <c r="U24" s="571"/>
      <c r="V24" s="572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91" t="s">
        <v>73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5"/>
      <c r="AB25" s="555"/>
      <c r="AC25" s="55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8">
        <v>4680115885912</v>
      </c>
      <c r="E26" s="57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8">
        <v>4607091388237</v>
      </c>
      <c r="E27" s="57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8">
        <v>4680115886230</v>
      </c>
      <c r="E28" s="57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87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8">
        <v>4680115886247</v>
      </c>
      <c r="E29" s="57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8">
        <v>4680115885905</v>
      </c>
      <c r="E30" s="57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8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8">
        <v>4607091388244</v>
      </c>
      <c r="E31" s="57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1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82"/>
      <c r="P32" s="570" t="s">
        <v>71</v>
      </c>
      <c r="Q32" s="571"/>
      <c r="R32" s="571"/>
      <c r="S32" s="571"/>
      <c r="T32" s="571"/>
      <c r="U32" s="571"/>
      <c r="V32" s="572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82"/>
      <c r="P33" s="570" t="s">
        <v>71</v>
      </c>
      <c r="Q33" s="571"/>
      <c r="R33" s="571"/>
      <c r="S33" s="571"/>
      <c r="T33" s="571"/>
      <c r="U33" s="571"/>
      <c r="V33" s="572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91" t="s">
        <v>94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5"/>
      <c r="AB34" s="555"/>
      <c r="AC34" s="55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8">
        <v>4607091388503</v>
      </c>
      <c r="E35" s="57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1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82"/>
      <c r="P36" s="570" t="s">
        <v>71</v>
      </c>
      <c r="Q36" s="571"/>
      <c r="R36" s="571"/>
      <c r="S36" s="571"/>
      <c r="T36" s="571"/>
      <c r="U36" s="571"/>
      <c r="V36" s="572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82"/>
      <c r="P37" s="570" t="s">
        <v>71</v>
      </c>
      <c r="Q37" s="571"/>
      <c r="R37" s="571"/>
      <c r="S37" s="571"/>
      <c r="T37" s="571"/>
      <c r="U37" s="571"/>
      <c r="V37" s="572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17" t="s">
        <v>100</v>
      </c>
      <c r="B38" s="618"/>
      <c r="C38" s="618"/>
      <c r="D38" s="618"/>
      <c r="E38" s="618"/>
      <c r="F38" s="618"/>
      <c r="G38" s="618"/>
      <c r="H38" s="618"/>
      <c r="I38" s="618"/>
      <c r="J38" s="618"/>
      <c r="K38" s="618"/>
      <c r="L38" s="618"/>
      <c r="M38" s="618"/>
      <c r="N38" s="618"/>
      <c r="O38" s="618"/>
      <c r="P38" s="618"/>
      <c r="Q38" s="618"/>
      <c r="R38" s="618"/>
      <c r="S38" s="618"/>
      <c r="T38" s="618"/>
      <c r="U38" s="618"/>
      <c r="V38" s="618"/>
      <c r="W38" s="618"/>
      <c r="X38" s="618"/>
      <c r="Y38" s="618"/>
      <c r="Z38" s="618"/>
      <c r="AA38" s="48"/>
      <c r="AB38" s="48"/>
      <c r="AC38" s="48"/>
    </row>
    <row r="39" spans="1:68" ht="16.5" hidden="1" customHeight="1" x14ac:dyDescent="0.25">
      <c r="A39" s="590" t="s">
        <v>101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4"/>
      <c r="AB39" s="554"/>
      <c r="AC39" s="554"/>
    </row>
    <row r="40" spans="1:68" ht="14.25" hidden="1" customHeight="1" x14ac:dyDescent="0.25">
      <c r="A40" s="591" t="s">
        <v>102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5"/>
      <c r="AB40" s="555"/>
      <c r="AC40" s="55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8">
        <v>4607091385670</v>
      </c>
      <c r="E41" s="57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7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69</v>
      </c>
      <c r="X41" s="559">
        <v>1123.2</v>
      </c>
      <c r="Y41" s="560">
        <f>IFERROR(IF(X41="",0,CEILING((X41/$H41),1)*$H41),"")</f>
        <v>1123.2</v>
      </c>
      <c r="Z41" s="36">
        <f>IFERROR(IF(Y41=0,"",ROUNDUP(Y41/H41,0)*0.01898),"")</f>
        <v>1.9739200000000001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1168.4399999999998</v>
      </c>
      <c r="BN41" s="64">
        <f>IFERROR(Y41*I41/H41,"0")</f>
        <v>1168.4399999999998</v>
      </c>
      <c r="BO41" s="64">
        <f>IFERROR(1/J41*(X41/H41),"0")</f>
        <v>1.625</v>
      </c>
      <c r="BP41" s="64">
        <f>IFERROR(1/J41*(Y41/H41),"0")</f>
        <v>1.625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8">
        <v>4607091385687</v>
      </c>
      <c r="E42" s="57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8">
        <v>4680115882539</v>
      </c>
      <c r="E43" s="57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0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82"/>
      <c r="P44" s="570" t="s">
        <v>71</v>
      </c>
      <c r="Q44" s="571"/>
      <c r="R44" s="571"/>
      <c r="S44" s="571"/>
      <c r="T44" s="571"/>
      <c r="U44" s="571"/>
      <c r="V44" s="572"/>
      <c r="W44" s="37" t="s">
        <v>72</v>
      </c>
      <c r="X44" s="561">
        <f>IFERROR(X41/H41,"0")+IFERROR(X42/H42,"0")+IFERROR(X43/H43,"0")</f>
        <v>104</v>
      </c>
      <c r="Y44" s="561">
        <f>IFERROR(Y41/H41,"0")+IFERROR(Y42/H42,"0")+IFERROR(Y43/H43,"0")</f>
        <v>104</v>
      </c>
      <c r="Z44" s="561">
        <f>IFERROR(IF(Z41="",0,Z41),"0")+IFERROR(IF(Z42="",0,Z42),"0")+IFERROR(IF(Z43="",0,Z43),"0")</f>
        <v>1.9739200000000001</v>
      </c>
      <c r="AA44" s="562"/>
      <c r="AB44" s="562"/>
      <c r="AC44" s="562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82"/>
      <c r="P45" s="570" t="s">
        <v>71</v>
      </c>
      <c r="Q45" s="571"/>
      <c r="R45" s="571"/>
      <c r="S45" s="571"/>
      <c r="T45" s="571"/>
      <c r="U45" s="571"/>
      <c r="V45" s="572"/>
      <c r="W45" s="37" t="s">
        <v>69</v>
      </c>
      <c r="X45" s="561">
        <f>IFERROR(SUM(X41:X43),"0")</f>
        <v>1123.2</v>
      </c>
      <c r="Y45" s="561">
        <f>IFERROR(SUM(Y41:Y43),"0")</f>
        <v>1123.2</v>
      </c>
      <c r="Z45" s="37"/>
      <c r="AA45" s="562"/>
      <c r="AB45" s="562"/>
      <c r="AC45" s="562"/>
    </row>
    <row r="46" spans="1:68" ht="14.25" hidden="1" customHeight="1" x14ac:dyDescent="0.25">
      <c r="A46" s="591" t="s">
        <v>73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5"/>
      <c r="AB46" s="555"/>
      <c r="AC46" s="55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8">
        <v>4680115884915</v>
      </c>
      <c r="E47" s="57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1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82"/>
      <c r="P48" s="570" t="s">
        <v>71</v>
      </c>
      <c r="Q48" s="571"/>
      <c r="R48" s="571"/>
      <c r="S48" s="571"/>
      <c r="T48" s="571"/>
      <c r="U48" s="571"/>
      <c r="V48" s="572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82"/>
      <c r="P49" s="570" t="s">
        <v>71</v>
      </c>
      <c r="Q49" s="571"/>
      <c r="R49" s="571"/>
      <c r="S49" s="571"/>
      <c r="T49" s="571"/>
      <c r="U49" s="571"/>
      <c r="V49" s="572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90" t="s">
        <v>116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4"/>
      <c r="AB50" s="554"/>
      <c r="AC50" s="554"/>
    </row>
    <row r="51" spans="1:68" ht="14.25" hidden="1" customHeight="1" x14ac:dyDescent="0.25">
      <c r="A51" s="591" t="s">
        <v>102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5"/>
      <c r="AB51" s="555"/>
      <c r="AC51" s="55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8">
        <v>4680115885882</v>
      </c>
      <c r="E52" s="57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69</v>
      </c>
      <c r="X52" s="559">
        <v>448</v>
      </c>
      <c r="Y52" s="560">
        <f t="shared" ref="Y52:Y57" si="6">IFERROR(IF(X52="",0,CEILING((X52/$H52),1)*$H52),"")</f>
        <v>448</v>
      </c>
      <c r="Z52" s="36">
        <f>IFERROR(IF(Y52=0,"",ROUNDUP(Y52/H52,0)*0.01898),"")</f>
        <v>0.75919999999999999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465.4</v>
      </c>
      <c r="BN52" s="64">
        <f t="shared" ref="BN52:BN57" si="8">IFERROR(Y52*I52/H52,"0")</f>
        <v>465.4</v>
      </c>
      <c r="BO52" s="64">
        <f t="shared" ref="BO52:BO57" si="9">IFERROR(1/J52*(X52/H52),"0")</f>
        <v>0.625</v>
      </c>
      <c r="BP52" s="64">
        <f t="shared" ref="BP52:BP57" si="10">IFERROR(1/J52*(Y52/H52),"0")</f>
        <v>0.625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8">
        <v>4680115881426</v>
      </c>
      <c r="E53" s="57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0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69</v>
      </c>
      <c r="X53" s="559">
        <v>1036.8</v>
      </c>
      <c r="Y53" s="560">
        <f t="shared" si="6"/>
        <v>1036.8000000000002</v>
      </c>
      <c r="Z53" s="36">
        <f>IFERROR(IF(Y53=0,"",ROUNDUP(Y53/H53,0)*0.01898),"")</f>
        <v>1.8220800000000001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1078.5599999999997</v>
      </c>
      <c r="BN53" s="64">
        <f t="shared" si="8"/>
        <v>1078.5600000000002</v>
      </c>
      <c r="BO53" s="64">
        <f t="shared" si="9"/>
        <v>1.4999999999999998</v>
      </c>
      <c r="BP53" s="64">
        <f t="shared" si="10"/>
        <v>1.5000000000000002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8">
        <v>4680115880283</v>
      </c>
      <c r="E54" s="57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8">
        <v>4680115881525</v>
      </c>
      <c r="E55" s="57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9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8">
        <v>4680115885899</v>
      </c>
      <c r="E56" s="57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88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8">
        <v>4680115881419</v>
      </c>
      <c r="E57" s="57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3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1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82"/>
      <c r="P58" s="570" t="s">
        <v>71</v>
      </c>
      <c r="Q58" s="571"/>
      <c r="R58" s="571"/>
      <c r="S58" s="571"/>
      <c r="T58" s="571"/>
      <c r="U58" s="571"/>
      <c r="V58" s="572"/>
      <c r="W58" s="37" t="s">
        <v>72</v>
      </c>
      <c r="X58" s="561">
        <f>IFERROR(X52/H52,"0")+IFERROR(X53/H53,"0")+IFERROR(X54/H54,"0")+IFERROR(X55/H55,"0")+IFERROR(X56/H56,"0")+IFERROR(X57/H57,"0")</f>
        <v>136</v>
      </c>
      <c r="Y58" s="561">
        <f>IFERROR(Y52/H52,"0")+IFERROR(Y53/H53,"0")+IFERROR(Y54/H54,"0")+IFERROR(Y55/H55,"0")+IFERROR(Y56/H56,"0")+IFERROR(Y57/H57,"0")</f>
        <v>136</v>
      </c>
      <c r="Z58" s="561">
        <f>IFERROR(IF(Z52="",0,Z52),"0")+IFERROR(IF(Z53="",0,Z53),"0")+IFERROR(IF(Z54="",0,Z54),"0")+IFERROR(IF(Z55="",0,Z55),"0")+IFERROR(IF(Z56="",0,Z56),"0")+IFERROR(IF(Z57="",0,Z57),"0")</f>
        <v>2.58128</v>
      </c>
      <c r="AA58" s="562"/>
      <c r="AB58" s="562"/>
      <c r="AC58" s="562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82"/>
      <c r="P59" s="570" t="s">
        <v>71</v>
      </c>
      <c r="Q59" s="571"/>
      <c r="R59" s="571"/>
      <c r="S59" s="571"/>
      <c r="T59" s="571"/>
      <c r="U59" s="571"/>
      <c r="V59" s="572"/>
      <c r="W59" s="37" t="s">
        <v>69</v>
      </c>
      <c r="X59" s="561">
        <f>IFERROR(SUM(X52:X57),"0")</f>
        <v>1484.8</v>
      </c>
      <c r="Y59" s="561">
        <f>IFERROR(SUM(Y52:Y57),"0")</f>
        <v>1484.8000000000002</v>
      </c>
      <c r="Z59" s="37"/>
      <c r="AA59" s="562"/>
      <c r="AB59" s="562"/>
      <c r="AC59" s="562"/>
    </row>
    <row r="60" spans="1:68" ht="14.25" hidden="1" customHeight="1" x14ac:dyDescent="0.25">
      <c r="A60" s="591" t="s">
        <v>134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5"/>
      <c r="AB60" s="555"/>
      <c r="AC60" s="55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8">
        <v>4680115881440</v>
      </c>
      <c r="E61" s="57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69</v>
      </c>
      <c r="X61" s="559">
        <v>604.79999999999995</v>
      </c>
      <c r="Y61" s="560">
        <f>IFERROR(IF(X61="",0,CEILING((X61/$H61),1)*$H61),"")</f>
        <v>604.80000000000007</v>
      </c>
      <c r="Z61" s="36">
        <f>IFERROR(IF(Y61=0,"",ROUNDUP(Y61/H61,0)*0.01898),"")</f>
        <v>1.06288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629.15999999999985</v>
      </c>
      <c r="BN61" s="64">
        <f>IFERROR(Y61*I61/H61,"0")</f>
        <v>629.16000000000008</v>
      </c>
      <c r="BO61" s="64">
        <f>IFERROR(1/J61*(X61/H61),"0")</f>
        <v>0.87499999999999989</v>
      </c>
      <c r="BP61" s="64">
        <f>IFERROR(1/J61*(Y61/H61),"0")</f>
        <v>0.875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8">
        <v>4680115882751</v>
      </c>
      <c r="E62" s="57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8">
        <v>4680115885950</v>
      </c>
      <c r="E63" s="57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2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8">
        <v>4680115881433</v>
      </c>
      <c r="E64" s="57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1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82"/>
      <c r="P65" s="570" t="s">
        <v>71</v>
      </c>
      <c r="Q65" s="571"/>
      <c r="R65" s="571"/>
      <c r="S65" s="571"/>
      <c r="T65" s="571"/>
      <c r="U65" s="571"/>
      <c r="V65" s="572"/>
      <c r="W65" s="37" t="s">
        <v>72</v>
      </c>
      <c r="X65" s="561">
        <f>IFERROR(X61/H61,"0")+IFERROR(X62/H62,"0")+IFERROR(X63/H63,"0")+IFERROR(X64/H64,"0")</f>
        <v>55.999999999999993</v>
      </c>
      <c r="Y65" s="561">
        <f>IFERROR(Y61/H61,"0")+IFERROR(Y62/H62,"0")+IFERROR(Y63/H63,"0")+IFERROR(Y64/H64,"0")</f>
        <v>56</v>
      </c>
      <c r="Z65" s="561">
        <f>IFERROR(IF(Z61="",0,Z61),"0")+IFERROR(IF(Z62="",0,Z62),"0")+IFERROR(IF(Z63="",0,Z63),"0")+IFERROR(IF(Z64="",0,Z64),"0")</f>
        <v>1.06288</v>
      </c>
      <c r="AA65" s="562"/>
      <c r="AB65" s="562"/>
      <c r="AC65" s="562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82"/>
      <c r="P66" s="570" t="s">
        <v>71</v>
      </c>
      <c r="Q66" s="571"/>
      <c r="R66" s="571"/>
      <c r="S66" s="571"/>
      <c r="T66" s="571"/>
      <c r="U66" s="571"/>
      <c r="V66" s="572"/>
      <c r="W66" s="37" t="s">
        <v>69</v>
      </c>
      <c r="X66" s="561">
        <f>IFERROR(SUM(X61:X64),"0")</f>
        <v>604.79999999999995</v>
      </c>
      <c r="Y66" s="561">
        <f>IFERROR(SUM(Y61:Y64),"0")</f>
        <v>604.80000000000007</v>
      </c>
      <c r="Z66" s="37"/>
      <c r="AA66" s="562"/>
      <c r="AB66" s="562"/>
      <c r="AC66" s="562"/>
    </row>
    <row r="67" spans="1:68" ht="14.25" hidden="1" customHeight="1" x14ac:dyDescent="0.25">
      <c r="A67" s="591" t="s">
        <v>63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5"/>
      <c r="AB67" s="555"/>
      <c r="AC67" s="55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8">
        <v>4680115885073</v>
      </c>
      <c r="E68" s="57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84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8">
        <v>4680115885059</v>
      </c>
      <c r="E69" s="57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8">
        <v>4680115885097</v>
      </c>
      <c r="E70" s="57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1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82"/>
      <c r="P71" s="570" t="s">
        <v>71</v>
      </c>
      <c r="Q71" s="571"/>
      <c r="R71" s="571"/>
      <c r="S71" s="571"/>
      <c r="T71" s="571"/>
      <c r="U71" s="571"/>
      <c r="V71" s="572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82"/>
      <c r="P72" s="570" t="s">
        <v>71</v>
      </c>
      <c r="Q72" s="571"/>
      <c r="R72" s="571"/>
      <c r="S72" s="571"/>
      <c r="T72" s="571"/>
      <c r="U72" s="571"/>
      <c r="V72" s="572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91" t="s">
        <v>73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5"/>
      <c r="AB73" s="555"/>
      <c r="AC73" s="55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8">
        <v>4680115881891</v>
      </c>
      <c r="E74" s="57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7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8">
        <v>4680115885769</v>
      </c>
      <c r="E75" s="57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3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8">
        <v>4680115884410</v>
      </c>
      <c r="E76" s="57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8">
        <v>4680115884311</v>
      </c>
      <c r="E77" s="57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8">
        <v>4680115885929</v>
      </c>
      <c r="E78" s="57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8">
        <v>4680115884403</v>
      </c>
      <c r="E79" s="57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1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1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82"/>
      <c r="P80" s="570" t="s">
        <v>71</v>
      </c>
      <c r="Q80" s="571"/>
      <c r="R80" s="571"/>
      <c r="S80" s="571"/>
      <c r="T80" s="571"/>
      <c r="U80" s="571"/>
      <c r="V80" s="572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82"/>
      <c r="P81" s="570" t="s">
        <v>71</v>
      </c>
      <c r="Q81" s="571"/>
      <c r="R81" s="571"/>
      <c r="S81" s="571"/>
      <c r="T81" s="571"/>
      <c r="U81" s="571"/>
      <c r="V81" s="572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91" t="s">
        <v>169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5"/>
      <c r="AB82" s="555"/>
      <c r="AC82" s="55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8">
        <v>4680115881532</v>
      </c>
      <c r="E83" s="57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69</v>
      </c>
      <c r="X83" s="559">
        <v>124.8</v>
      </c>
      <c r="Y83" s="560">
        <f>IFERROR(IF(X83="",0,CEILING((X83/$H83),1)*$H83),"")</f>
        <v>124.8</v>
      </c>
      <c r="Z83" s="36">
        <f>IFERROR(IF(Y83=0,"",ROUNDUP(Y83/H83,0)*0.01898),"")</f>
        <v>0.30368000000000001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131.76</v>
      </c>
      <c r="BN83" s="64">
        <f>IFERROR(Y83*I83/H83,"0")</f>
        <v>131.76</v>
      </c>
      <c r="BO83" s="64">
        <f>IFERROR(1/J83*(X83/H83),"0")</f>
        <v>0.25</v>
      </c>
      <c r="BP83" s="64">
        <f>IFERROR(1/J83*(Y83/H83),"0")</f>
        <v>0.25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8">
        <v>4680115881464</v>
      </c>
      <c r="E84" s="57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82"/>
      <c r="P85" s="570" t="s">
        <v>71</v>
      </c>
      <c r="Q85" s="571"/>
      <c r="R85" s="571"/>
      <c r="S85" s="571"/>
      <c r="T85" s="571"/>
      <c r="U85" s="571"/>
      <c r="V85" s="572"/>
      <c r="W85" s="37" t="s">
        <v>72</v>
      </c>
      <c r="X85" s="561">
        <f>IFERROR(X83/H83,"0")+IFERROR(X84/H84,"0")</f>
        <v>16</v>
      </c>
      <c r="Y85" s="561">
        <f>IFERROR(Y83/H83,"0")+IFERROR(Y84/H84,"0")</f>
        <v>16</v>
      </c>
      <c r="Z85" s="561">
        <f>IFERROR(IF(Z83="",0,Z83),"0")+IFERROR(IF(Z84="",0,Z84),"0")</f>
        <v>0.30368000000000001</v>
      </c>
      <c r="AA85" s="562"/>
      <c r="AB85" s="562"/>
      <c r="AC85" s="562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82"/>
      <c r="P86" s="570" t="s">
        <v>71</v>
      </c>
      <c r="Q86" s="571"/>
      <c r="R86" s="571"/>
      <c r="S86" s="571"/>
      <c r="T86" s="571"/>
      <c r="U86" s="571"/>
      <c r="V86" s="572"/>
      <c r="W86" s="37" t="s">
        <v>69</v>
      </c>
      <c r="X86" s="561">
        <f>IFERROR(SUM(X83:X84),"0")</f>
        <v>124.8</v>
      </c>
      <c r="Y86" s="561">
        <f>IFERROR(SUM(Y83:Y84),"0")</f>
        <v>124.8</v>
      </c>
      <c r="Z86" s="37"/>
      <c r="AA86" s="562"/>
      <c r="AB86" s="562"/>
      <c r="AC86" s="562"/>
    </row>
    <row r="87" spans="1:68" ht="16.5" hidden="1" customHeight="1" x14ac:dyDescent="0.25">
      <c r="A87" s="590" t="s">
        <v>176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4"/>
      <c r="AB87" s="554"/>
      <c r="AC87" s="554"/>
    </row>
    <row r="88" spans="1:68" ht="14.25" hidden="1" customHeight="1" x14ac:dyDescent="0.25">
      <c r="A88" s="591" t="s">
        <v>102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5"/>
      <c r="AB88" s="555"/>
      <c r="AC88" s="55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8">
        <v>4680115881327</v>
      </c>
      <c r="E89" s="57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69</v>
      </c>
      <c r="X89" s="559">
        <v>432</v>
      </c>
      <c r="Y89" s="560">
        <f>IFERROR(IF(X89="",0,CEILING((X89/$H89),1)*$H89),"")</f>
        <v>432</v>
      </c>
      <c r="Z89" s="36">
        <f>IFERROR(IF(Y89=0,"",ROUNDUP(Y89/H89,0)*0.01898),"")</f>
        <v>0.75919999999999999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449.39999999999992</v>
      </c>
      <c r="BN89" s="64">
        <f>IFERROR(Y89*I89/H89,"0")</f>
        <v>449.39999999999992</v>
      </c>
      <c r="BO89" s="64">
        <f>IFERROR(1/J89*(X89/H89),"0")</f>
        <v>0.625</v>
      </c>
      <c r="BP89" s="64">
        <f>IFERROR(1/J89*(Y89/H89),"0")</f>
        <v>0.625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8">
        <v>4680115881518</v>
      </c>
      <c r="E90" s="57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3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8">
        <v>4680115881303</v>
      </c>
      <c r="E91" s="57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2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1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82"/>
      <c r="P92" s="570" t="s">
        <v>71</v>
      </c>
      <c r="Q92" s="571"/>
      <c r="R92" s="571"/>
      <c r="S92" s="571"/>
      <c r="T92" s="571"/>
      <c r="U92" s="571"/>
      <c r="V92" s="572"/>
      <c r="W92" s="37" t="s">
        <v>72</v>
      </c>
      <c r="X92" s="561">
        <f>IFERROR(X89/H89,"0")+IFERROR(X90/H90,"0")+IFERROR(X91/H91,"0")</f>
        <v>40</v>
      </c>
      <c r="Y92" s="561">
        <f>IFERROR(Y89/H89,"0")+IFERROR(Y90/H90,"0")+IFERROR(Y91/H91,"0")</f>
        <v>40</v>
      </c>
      <c r="Z92" s="561">
        <f>IFERROR(IF(Z89="",0,Z89),"0")+IFERROR(IF(Z90="",0,Z90),"0")+IFERROR(IF(Z91="",0,Z91),"0")</f>
        <v>0.75919999999999999</v>
      </c>
      <c r="AA92" s="562"/>
      <c r="AB92" s="562"/>
      <c r="AC92" s="562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82"/>
      <c r="P93" s="570" t="s">
        <v>71</v>
      </c>
      <c r="Q93" s="571"/>
      <c r="R93" s="571"/>
      <c r="S93" s="571"/>
      <c r="T93" s="571"/>
      <c r="U93" s="571"/>
      <c r="V93" s="572"/>
      <c r="W93" s="37" t="s">
        <v>69</v>
      </c>
      <c r="X93" s="561">
        <f>IFERROR(SUM(X89:X91),"0")</f>
        <v>432</v>
      </c>
      <c r="Y93" s="561">
        <f>IFERROR(SUM(Y89:Y91),"0")</f>
        <v>432</v>
      </c>
      <c r="Z93" s="37"/>
      <c r="AA93" s="562"/>
      <c r="AB93" s="562"/>
      <c r="AC93" s="562"/>
    </row>
    <row r="94" spans="1:68" ht="14.25" hidden="1" customHeight="1" x14ac:dyDescent="0.25">
      <c r="A94" s="591" t="s">
        <v>73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5"/>
      <c r="AB94" s="555"/>
      <c r="AC94" s="55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8">
        <v>4607091386967</v>
      </c>
      <c r="E95" s="57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56" t="s">
        <v>186</v>
      </c>
      <c r="Q95" s="566"/>
      <c r="R95" s="566"/>
      <c r="S95" s="566"/>
      <c r="T95" s="567"/>
      <c r="U95" s="34"/>
      <c r="V95" s="34"/>
      <c r="W95" s="35" t="s">
        <v>69</v>
      </c>
      <c r="X95" s="559">
        <v>324</v>
      </c>
      <c r="Y95" s="560">
        <f>IFERROR(IF(X95="",0,CEILING((X95/$H95),1)*$H95),"")</f>
        <v>324</v>
      </c>
      <c r="Z95" s="36">
        <f>IFERROR(IF(Y95=0,"",ROUNDUP(Y95/H95,0)*0.01898),"")</f>
        <v>0.75919999999999999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344.76000000000005</v>
      </c>
      <c r="BN95" s="64">
        <f>IFERROR(Y95*I95/H95,"0")</f>
        <v>344.76000000000005</v>
      </c>
      <c r="BO95" s="64">
        <f>IFERROR(1/J95*(X95/H95),"0")</f>
        <v>0.625</v>
      </c>
      <c r="BP95" s="64">
        <f>IFERROR(1/J95*(Y95/H95),"0")</f>
        <v>0.625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8">
        <v>4680115884953</v>
      </c>
      <c r="E96" s="57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3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8">
        <v>4607091385731</v>
      </c>
      <c r="E97" s="57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89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8">
        <v>4607091385731</v>
      </c>
      <c r="E98" s="57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63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69</v>
      </c>
      <c r="X98" s="559">
        <v>113.4</v>
      </c>
      <c r="Y98" s="560">
        <f>IFERROR(IF(X98="",0,CEILING((X98/$H98),1)*$H98),"")</f>
        <v>113.4</v>
      </c>
      <c r="Z98" s="36">
        <f>IFERROR(IF(Y98=0,"",ROUNDUP(Y98/H98,0)*0.00651),"")</f>
        <v>0.27342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123.98399999999999</v>
      </c>
      <c r="BN98" s="64">
        <f>IFERROR(Y98*I98/H98,"0")</f>
        <v>123.98399999999999</v>
      </c>
      <c r="BO98" s="64">
        <f>IFERROR(1/J98*(X98/H98),"0")</f>
        <v>0.23076923076923078</v>
      </c>
      <c r="BP98" s="64">
        <f>IFERROR(1/J98*(Y98/H98),"0")</f>
        <v>0.23076923076923078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8">
        <v>4680115880894</v>
      </c>
      <c r="E99" s="57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1"/>
      <c r="B100" s="576"/>
      <c r="C100" s="576"/>
      <c r="D100" s="576"/>
      <c r="E100" s="576"/>
      <c r="F100" s="576"/>
      <c r="G100" s="576"/>
      <c r="H100" s="576"/>
      <c r="I100" s="576"/>
      <c r="J100" s="576"/>
      <c r="K100" s="576"/>
      <c r="L100" s="576"/>
      <c r="M100" s="576"/>
      <c r="N100" s="576"/>
      <c r="O100" s="582"/>
      <c r="P100" s="570" t="s">
        <v>71</v>
      </c>
      <c r="Q100" s="571"/>
      <c r="R100" s="571"/>
      <c r="S100" s="571"/>
      <c r="T100" s="571"/>
      <c r="U100" s="571"/>
      <c r="V100" s="572"/>
      <c r="W100" s="37" t="s">
        <v>72</v>
      </c>
      <c r="X100" s="561">
        <f>IFERROR(X95/H95,"0")+IFERROR(X96/H96,"0")+IFERROR(X97/H97,"0")+IFERROR(X98/H98,"0")+IFERROR(X99/H99,"0")</f>
        <v>82</v>
      </c>
      <c r="Y100" s="561">
        <f>IFERROR(Y95/H95,"0")+IFERROR(Y96/H96,"0")+IFERROR(Y97/H97,"0")+IFERROR(Y98/H98,"0")+IFERROR(Y99/H99,"0")</f>
        <v>82</v>
      </c>
      <c r="Z100" s="561">
        <f>IFERROR(IF(Z95="",0,Z95),"0")+IFERROR(IF(Z96="",0,Z96),"0")+IFERROR(IF(Z97="",0,Z97),"0")+IFERROR(IF(Z98="",0,Z98),"0")+IFERROR(IF(Z99="",0,Z99),"0")</f>
        <v>1.0326200000000001</v>
      </c>
      <c r="AA100" s="562"/>
      <c r="AB100" s="562"/>
      <c r="AC100" s="562"/>
    </row>
    <row r="101" spans="1:68" x14ac:dyDescent="0.2">
      <c r="A101" s="576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82"/>
      <c r="P101" s="570" t="s">
        <v>71</v>
      </c>
      <c r="Q101" s="571"/>
      <c r="R101" s="571"/>
      <c r="S101" s="571"/>
      <c r="T101" s="571"/>
      <c r="U101" s="571"/>
      <c r="V101" s="572"/>
      <c r="W101" s="37" t="s">
        <v>69</v>
      </c>
      <c r="X101" s="561">
        <f>IFERROR(SUM(X95:X99),"0")</f>
        <v>437.4</v>
      </c>
      <c r="Y101" s="561">
        <f>IFERROR(SUM(Y95:Y99),"0")</f>
        <v>437.4</v>
      </c>
      <c r="Z101" s="37"/>
      <c r="AA101" s="562"/>
      <c r="AB101" s="562"/>
      <c r="AC101" s="562"/>
    </row>
    <row r="102" spans="1:68" ht="16.5" hidden="1" customHeight="1" x14ac:dyDescent="0.25">
      <c r="A102" s="590" t="s">
        <v>198</v>
      </c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76"/>
      <c r="P102" s="576"/>
      <c r="Q102" s="576"/>
      <c r="R102" s="576"/>
      <c r="S102" s="576"/>
      <c r="T102" s="576"/>
      <c r="U102" s="576"/>
      <c r="V102" s="576"/>
      <c r="W102" s="576"/>
      <c r="X102" s="576"/>
      <c r="Y102" s="576"/>
      <c r="Z102" s="576"/>
      <c r="AA102" s="554"/>
      <c r="AB102" s="554"/>
      <c r="AC102" s="554"/>
    </row>
    <row r="103" spans="1:68" ht="14.25" hidden="1" customHeight="1" x14ac:dyDescent="0.25">
      <c r="A103" s="591" t="s">
        <v>102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5"/>
      <c r="AB103" s="555"/>
      <c r="AC103" s="555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8">
        <v>4680115882133</v>
      </c>
      <c r="E104" s="57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8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69</v>
      </c>
      <c r="X104" s="559">
        <v>1036.8</v>
      </c>
      <c r="Y104" s="560">
        <f>IFERROR(IF(X104="",0,CEILING((X104/$H104),1)*$H104),"")</f>
        <v>1036.8000000000002</v>
      </c>
      <c r="Z104" s="36">
        <f>IFERROR(IF(Y104=0,"",ROUNDUP(Y104/H104,0)*0.01898),"")</f>
        <v>1.8220800000000001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1078.5599999999997</v>
      </c>
      <c r="BN104" s="64">
        <f>IFERROR(Y104*I104/H104,"0")</f>
        <v>1078.5600000000002</v>
      </c>
      <c r="BO104" s="64">
        <f>IFERROR(1/J104*(X104/H104),"0")</f>
        <v>1.4999999999999998</v>
      </c>
      <c r="BP104" s="64">
        <f>IFERROR(1/J104*(Y104/H104),"0")</f>
        <v>1.5000000000000002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8">
        <v>4680115880269</v>
      </c>
      <c r="E105" s="57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6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204</v>
      </c>
      <c r="B106" s="54" t="s">
        <v>205</v>
      </c>
      <c r="C106" s="31">
        <v>4301011415</v>
      </c>
      <c r="D106" s="578">
        <v>4680115880429</v>
      </c>
      <c r="E106" s="57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6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8">
        <v>4680115881457</v>
      </c>
      <c r="E107" s="57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5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1"/>
      <c r="B108" s="576"/>
      <c r="C108" s="576"/>
      <c r="D108" s="576"/>
      <c r="E108" s="576"/>
      <c r="F108" s="576"/>
      <c r="G108" s="576"/>
      <c r="H108" s="576"/>
      <c r="I108" s="576"/>
      <c r="J108" s="576"/>
      <c r="K108" s="576"/>
      <c r="L108" s="576"/>
      <c r="M108" s="576"/>
      <c r="N108" s="576"/>
      <c r="O108" s="582"/>
      <c r="P108" s="570" t="s">
        <v>71</v>
      </c>
      <c r="Q108" s="571"/>
      <c r="R108" s="571"/>
      <c r="S108" s="571"/>
      <c r="T108" s="571"/>
      <c r="U108" s="571"/>
      <c r="V108" s="572"/>
      <c r="W108" s="37" t="s">
        <v>72</v>
      </c>
      <c r="X108" s="561">
        <f>IFERROR(X104/H104,"0")+IFERROR(X105/H105,"0")+IFERROR(X106/H106,"0")+IFERROR(X107/H107,"0")</f>
        <v>95.999999999999986</v>
      </c>
      <c r="Y108" s="561">
        <f>IFERROR(Y104/H104,"0")+IFERROR(Y105/H105,"0")+IFERROR(Y106/H106,"0")+IFERROR(Y107/H107,"0")</f>
        <v>96.000000000000014</v>
      </c>
      <c r="Z108" s="561">
        <f>IFERROR(IF(Z104="",0,Z104),"0")+IFERROR(IF(Z105="",0,Z105),"0")+IFERROR(IF(Z106="",0,Z106),"0")+IFERROR(IF(Z107="",0,Z107),"0")</f>
        <v>1.8220800000000001</v>
      </c>
      <c r="AA108" s="562"/>
      <c r="AB108" s="562"/>
      <c r="AC108" s="562"/>
    </row>
    <row r="109" spans="1:68" x14ac:dyDescent="0.2">
      <c r="A109" s="576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82"/>
      <c r="P109" s="570" t="s">
        <v>71</v>
      </c>
      <c r="Q109" s="571"/>
      <c r="R109" s="571"/>
      <c r="S109" s="571"/>
      <c r="T109" s="571"/>
      <c r="U109" s="571"/>
      <c r="V109" s="572"/>
      <c r="W109" s="37" t="s">
        <v>69</v>
      </c>
      <c r="X109" s="561">
        <f>IFERROR(SUM(X104:X107),"0")</f>
        <v>1036.8</v>
      </c>
      <c r="Y109" s="561">
        <f>IFERROR(SUM(Y104:Y107),"0")</f>
        <v>1036.8000000000002</v>
      </c>
      <c r="Z109" s="37"/>
      <c r="AA109" s="562"/>
      <c r="AB109" s="562"/>
      <c r="AC109" s="562"/>
    </row>
    <row r="110" spans="1:68" ht="14.25" hidden="1" customHeight="1" x14ac:dyDescent="0.25">
      <c r="A110" s="591" t="s">
        <v>134</v>
      </c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76"/>
      <c r="P110" s="576"/>
      <c r="Q110" s="576"/>
      <c r="R110" s="576"/>
      <c r="S110" s="576"/>
      <c r="T110" s="576"/>
      <c r="U110" s="576"/>
      <c r="V110" s="576"/>
      <c r="W110" s="576"/>
      <c r="X110" s="576"/>
      <c r="Y110" s="576"/>
      <c r="Z110" s="576"/>
      <c r="AA110" s="555"/>
      <c r="AB110" s="555"/>
      <c r="AC110" s="55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78">
        <v>4680115881488</v>
      </c>
      <c r="E111" s="57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68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8">
        <v>4680115882775</v>
      </c>
      <c r="E112" s="57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78">
        <v>4680115880658</v>
      </c>
      <c r="E113" s="57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82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81"/>
      <c r="B114" s="576"/>
      <c r="C114" s="576"/>
      <c r="D114" s="576"/>
      <c r="E114" s="576"/>
      <c r="F114" s="576"/>
      <c r="G114" s="576"/>
      <c r="H114" s="576"/>
      <c r="I114" s="576"/>
      <c r="J114" s="576"/>
      <c r="K114" s="576"/>
      <c r="L114" s="576"/>
      <c r="M114" s="576"/>
      <c r="N114" s="576"/>
      <c r="O114" s="582"/>
      <c r="P114" s="570" t="s">
        <v>71</v>
      </c>
      <c r="Q114" s="571"/>
      <c r="R114" s="571"/>
      <c r="S114" s="571"/>
      <c r="T114" s="571"/>
      <c r="U114" s="571"/>
      <c r="V114" s="572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76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82"/>
      <c r="P115" s="570" t="s">
        <v>71</v>
      </c>
      <c r="Q115" s="571"/>
      <c r="R115" s="571"/>
      <c r="S115" s="571"/>
      <c r="T115" s="571"/>
      <c r="U115" s="571"/>
      <c r="V115" s="572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91" t="s">
        <v>73</v>
      </c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76"/>
      <c r="P116" s="576"/>
      <c r="Q116" s="576"/>
      <c r="R116" s="576"/>
      <c r="S116" s="576"/>
      <c r="T116" s="576"/>
      <c r="U116" s="576"/>
      <c r="V116" s="576"/>
      <c r="W116" s="576"/>
      <c r="X116" s="576"/>
      <c r="Y116" s="576"/>
      <c r="Z116" s="576"/>
      <c r="AA116" s="555"/>
      <c r="AB116" s="555"/>
      <c r="AC116" s="55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8">
        <v>4607091385168</v>
      </c>
      <c r="E117" s="57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79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69</v>
      </c>
      <c r="X117" s="559">
        <v>453.6</v>
      </c>
      <c r="Y117" s="560">
        <f>IFERROR(IF(X117="",0,CEILING((X117/$H117),1)*$H117),"")</f>
        <v>453.59999999999997</v>
      </c>
      <c r="Z117" s="36">
        <f>IFERROR(IF(Y117=0,"",ROUNDUP(Y117/H117,0)*0.01898),"")</f>
        <v>1.06288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482.32800000000003</v>
      </c>
      <c r="BN117" s="64">
        <f>IFERROR(Y117*I117/H117,"0")</f>
        <v>482.32799999999997</v>
      </c>
      <c r="BO117" s="64">
        <f>IFERROR(1/J117*(X117/H117),"0")</f>
        <v>0.87500000000000011</v>
      </c>
      <c r="BP117" s="64">
        <f>IFERROR(1/J117*(Y117/H117),"0")</f>
        <v>0.875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8">
        <v>4607091383256</v>
      </c>
      <c r="E118" s="57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9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8">
        <v>4607091385748</v>
      </c>
      <c r="E119" s="57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69</v>
      </c>
      <c r="X119" s="559">
        <v>129.6</v>
      </c>
      <c r="Y119" s="560">
        <f>IFERROR(IF(X119="",0,CEILING((X119/$H119),1)*$H119),"")</f>
        <v>129.60000000000002</v>
      </c>
      <c r="Z119" s="36">
        <f>IFERROR(IF(Y119=0,"",ROUNDUP(Y119/H119,0)*0.00651),"")</f>
        <v>0.31247999999999998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141.69599999999997</v>
      </c>
      <c r="BN119" s="64">
        <f>IFERROR(Y119*I119/H119,"0")</f>
        <v>141.69600000000003</v>
      </c>
      <c r="BO119" s="64">
        <f>IFERROR(1/J119*(X119/H119),"0")</f>
        <v>0.26373626373626374</v>
      </c>
      <c r="BP119" s="64">
        <f>IFERROR(1/J119*(Y119/H119),"0")</f>
        <v>0.2637362637362638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8">
        <v>4680115884533</v>
      </c>
      <c r="E120" s="57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84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1"/>
      <c r="B121" s="576"/>
      <c r="C121" s="576"/>
      <c r="D121" s="576"/>
      <c r="E121" s="576"/>
      <c r="F121" s="576"/>
      <c r="G121" s="576"/>
      <c r="H121" s="576"/>
      <c r="I121" s="576"/>
      <c r="J121" s="576"/>
      <c r="K121" s="576"/>
      <c r="L121" s="576"/>
      <c r="M121" s="576"/>
      <c r="N121" s="576"/>
      <c r="O121" s="582"/>
      <c r="P121" s="570" t="s">
        <v>71</v>
      </c>
      <c r="Q121" s="571"/>
      <c r="R121" s="571"/>
      <c r="S121" s="571"/>
      <c r="T121" s="571"/>
      <c r="U121" s="571"/>
      <c r="V121" s="572"/>
      <c r="W121" s="37" t="s">
        <v>72</v>
      </c>
      <c r="X121" s="561">
        <f>IFERROR(X117/H117,"0")+IFERROR(X118/H118,"0")+IFERROR(X119/H119,"0")+IFERROR(X120/H120,"0")</f>
        <v>104</v>
      </c>
      <c r="Y121" s="561">
        <f>IFERROR(Y117/H117,"0")+IFERROR(Y118/H118,"0")+IFERROR(Y119/H119,"0")+IFERROR(Y120/H120,"0")</f>
        <v>104</v>
      </c>
      <c r="Z121" s="561">
        <f>IFERROR(IF(Z117="",0,Z117),"0")+IFERROR(IF(Z118="",0,Z118),"0")+IFERROR(IF(Z119="",0,Z119),"0")+IFERROR(IF(Z120="",0,Z120),"0")</f>
        <v>1.3753600000000001</v>
      </c>
      <c r="AA121" s="562"/>
      <c r="AB121" s="562"/>
      <c r="AC121" s="562"/>
    </row>
    <row r="122" spans="1:68" x14ac:dyDescent="0.2">
      <c r="A122" s="576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82"/>
      <c r="P122" s="570" t="s">
        <v>71</v>
      </c>
      <c r="Q122" s="571"/>
      <c r="R122" s="571"/>
      <c r="S122" s="571"/>
      <c r="T122" s="571"/>
      <c r="U122" s="571"/>
      <c r="V122" s="572"/>
      <c r="W122" s="37" t="s">
        <v>69</v>
      </c>
      <c r="X122" s="561">
        <f>IFERROR(SUM(X117:X120),"0")</f>
        <v>583.20000000000005</v>
      </c>
      <c r="Y122" s="561">
        <f>IFERROR(SUM(Y117:Y120),"0")</f>
        <v>583.20000000000005</v>
      </c>
      <c r="Z122" s="37"/>
      <c r="AA122" s="562"/>
      <c r="AB122" s="562"/>
      <c r="AC122" s="562"/>
    </row>
    <row r="123" spans="1:68" ht="14.25" hidden="1" customHeight="1" x14ac:dyDescent="0.25">
      <c r="A123" s="591" t="s">
        <v>169</v>
      </c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76"/>
      <c r="P123" s="576"/>
      <c r="Q123" s="576"/>
      <c r="R123" s="576"/>
      <c r="S123" s="576"/>
      <c r="T123" s="576"/>
      <c r="U123" s="576"/>
      <c r="V123" s="576"/>
      <c r="W123" s="576"/>
      <c r="X123" s="576"/>
      <c r="Y123" s="576"/>
      <c r="Z123" s="576"/>
      <c r="AA123" s="555"/>
      <c r="AB123" s="555"/>
      <c r="AC123" s="55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8">
        <v>4680115882652</v>
      </c>
      <c r="E124" s="57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7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8">
        <v>4680115880238</v>
      </c>
      <c r="E125" s="57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7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81"/>
      <c r="B126" s="576"/>
      <c r="C126" s="576"/>
      <c r="D126" s="576"/>
      <c r="E126" s="576"/>
      <c r="F126" s="576"/>
      <c r="G126" s="576"/>
      <c r="H126" s="576"/>
      <c r="I126" s="576"/>
      <c r="J126" s="576"/>
      <c r="K126" s="576"/>
      <c r="L126" s="576"/>
      <c r="M126" s="576"/>
      <c r="N126" s="576"/>
      <c r="O126" s="582"/>
      <c r="P126" s="570" t="s">
        <v>71</v>
      </c>
      <c r="Q126" s="571"/>
      <c r="R126" s="571"/>
      <c r="S126" s="571"/>
      <c r="T126" s="571"/>
      <c r="U126" s="571"/>
      <c r="V126" s="572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76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82"/>
      <c r="P127" s="570" t="s">
        <v>71</v>
      </c>
      <c r="Q127" s="571"/>
      <c r="R127" s="571"/>
      <c r="S127" s="571"/>
      <c r="T127" s="571"/>
      <c r="U127" s="571"/>
      <c r="V127" s="572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90" t="s">
        <v>231</v>
      </c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76"/>
      <c r="P128" s="576"/>
      <c r="Q128" s="576"/>
      <c r="R128" s="576"/>
      <c r="S128" s="576"/>
      <c r="T128" s="576"/>
      <c r="U128" s="576"/>
      <c r="V128" s="576"/>
      <c r="W128" s="576"/>
      <c r="X128" s="576"/>
      <c r="Y128" s="576"/>
      <c r="Z128" s="576"/>
      <c r="AA128" s="554"/>
      <c r="AB128" s="554"/>
      <c r="AC128" s="554"/>
    </row>
    <row r="129" spans="1:68" ht="14.25" hidden="1" customHeight="1" x14ac:dyDescent="0.25">
      <c r="A129" s="591" t="s">
        <v>102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5"/>
      <c r="AB129" s="555"/>
      <c r="AC129" s="555"/>
    </row>
    <row r="130" spans="1:68" ht="27" hidden="1" customHeight="1" x14ac:dyDescent="0.25">
      <c r="A130" s="54" t="s">
        <v>232</v>
      </c>
      <c r="B130" s="54" t="s">
        <v>233</v>
      </c>
      <c r="C130" s="31">
        <v>4301011564</v>
      </c>
      <c r="D130" s="578">
        <v>4680115882577</v>
      </c>
      <c r="E130" s="57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2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6"/>
      <c r="R130" s="566"/>
      <c r="S130" s="566"/>
      <c r="T130" s="567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4301011562</v>
      </c>
      <c r="D131" s="578">
        <v>4680115882577</v>
      </c>
      <c r="E131" s="57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8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6"/>
      <c r="R131" s="566"/>
      <c r="S131" s="566"/>
      <c r="T131" s="56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81"/>
      <c r="B132" s="576"/>
      <c r="C132" s="576"/>
      <c r="D132" s="576"/>
      <c r="E132" s="576"/>
      <c r="F132" s="576"/>
      <c r="G132" s="576"/>
      <c r="H132" s="576"/>
      <c r="I132" s="576"/>
      <c r="J132" s="576"/>
      <c r="K132" s="576"/>
      <c r="L132" s="576"/>
      <c r="M132" s="576"/>
      <c r="N132" s="576"/>
      <c r="O132" s="582"/>
      <c r="P132" s="570" t="s">
        <v>71</v>
      </c>
      <c r="Q132" s="571"/>
      <c r="R132" s="571"/>
      <c r="S132" s="571"/>
      <c r="T132" s="571"/>
      <c r="U132" s="571"/>
      <c r="V132" s="572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76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82"/>
      <c r="P133" s="570" t="s">
        <v>71</v>
      </c>
      <c r="Q133" s="571"/>
      <c r="R133" s="571"/>
      <c r="S133" s="571"/>
      <c r="T133" s="571"/>
      <c r="U133" s="571"/>
      <c r="V133" s="572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91" t="s">
        <v>63</v>
      </c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76"/>
      <c r="P134" s="576"/>
      <c r="Q134" s="576"/>
      <c r="R134" s="576"/>
      <c r="S134" s="576"/>
      <c r="T134" s="576"/>
      <c r="U134" s="576"/>
      <c r="V134" s="576"/>
      <c r="W134" s="576"/>
      <c r="X134" s="576"/>
      <c r="Y134" s="576"/>
      <c r="Z134" s="576"/>
      <c r="AA134" s="555"/>
      <c r="AB134" s="555"/>
      <c r="AC134" s="555"/>
    </row>
    <row r="135" spans="1:68" ht="27" hidden="1" customHeight="1" x14ac:dyDescent="0.25">
      <c r="A135" s="54" t="s">
        <v>236</v>
      </c>
      <c r="B135" s="54" t="s">
        <v>237</v>
      </c>
      <c r="C135" s="31">
        <v>4301031234</v>
      </c>
      <c r="D135" s="578">
        <v>4680115883444</v>
      </c>
      <c r="E135" s="57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6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4301031235</v>
      </c>
      <c r="D136" s="578">
        <v>4680115883444</v>
      </c>
      <c r="E136" s="57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5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81"/>
      <c r="B137" s="576"/>
      <c r="C137" s="576"/>
      <c r="D137" s="576"/>
      <c r="E137" s="576"/>
      <c r="F137" s="576"/>
      <c r="G137" s="576"/>
      <c r="H137" s="576"/>
      <c r="I137" s="576"/>
      <c r="J137" s="576"/>
      <c r="K137" s="576"/>
      <c r="L137" s="576"/>
      <c r="M137" s="576"/>
      <c r="N137" s="576"/>
      <c r="O137" s="582"/>
      <c r="P137" s="570" t="s">
        <v>71</v>
      </c>
      <c r="Q137" s="571"/>
      <c r="R137" s="571"/>
      <c r="S137" s="571"/>
      <c r="T137" s="571"/>
      <c r="U137" s="571"/>
      <c r="V137" s="572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76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82"/>
      <c r="P138" s="570" t="s">
        <v>71</v>
      </c>
      <c r="Q138" s="571"/>
      <c r="R138" s="571"/>
      <c r="S138" s="571"/>
      <c r="T138" s="571"/>
      <c r="U138" s="571"/>
      <c r="V138" s="572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91" t="s">
        <v>73</v>
      </c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76"/>
      <c r="P139" s="576"/>
      <c r="Q139" s="576"/>
      <c r="R139" s="576"/>
      <c r="S139" s="576"/>
      <c r="T139" s="576"/>
      <c r="U139" s="576"/>
      <c r="V139" s="576"/>
      <c r="W139" s="576"/>
      <c r="X139" s="576"/>
      <c r="Y139" s="576"/>
      <c r="Z139" s="576"/>
      <c r="AA139" s="555"/>
      <c r="AB139" s="555"/>
      <c r="AC139" s="55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8">
        <v>4680115882584</v>
      </c>
      <c r="E140" s="57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5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8">
        <v>4680115882584</v>
      </c>
      <c r="E141" s="57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81"/>
      <c r="B142" s="576"/>
      <c r="C142" s="576"/>
      <c r="D142" s="576"/>
      <c r="E142" s="576"/>
      <c r="F142" s="576"/>
      <c r="G142" s="576"/>
      <c r="H142" s="576"/>
      <c r="I142" s="576"/>
      <c r="J142" s="576"/>
      <c r="K142" s="576"/>
      <c r="L142" s="576"/>
      <c r="M142" s="576"/>
      <c r="N142" s="576"/>
      <c r="O142" s="582"/>
      <c r="P142" s="570" t="s">
        <v>71</v>
      </c>
      <c r="Q142" s="571"/>
      <c r="R142" s="571"/>
      <c r="S142" s="571"/>
      <c r="T142" s="571"/>
      <c r="U142" s="571"/>
      <c r="V142" s="572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76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82"/>
      <c r="P143" s="570" t="s">
        <v>71</v>
      </c>
      <c r="Q143" s="571"/>
      <c r="R143" s="571"/>
      <c r="S143" s="571"/>
      <c r="T143" s="571"/>
      <c r="U143" s="571"/>
      <c r="V143" s="572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90" t="s">
        <v>100</v>
      </c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76"/>
      <c r="P144" s="576"/>
      <c r="Q144" s="576"/>
      <c r="R144" s="576"/>
      <c r="S144" s="576"/>
      <c r="T144" s="576"/>
      <c r="U144" s="576"/>
      <c r="V144" s="576"/>
      <c r="W144" s="576"/>
      <c r="X144" s="576"/>
      <c r="Y144" s="576"/>
      <c r="Z144" s="576"/>
      <c r="AA144" s="554"/>
      <c r="AB144" s="554"/>
      <c r="AC144" s="554"/>
    </row>
    <row r="145" spans="1:68" ht="14.25" hidden="1" customHeight="1" x14ac:dyDescent="0.25">
      <c r="A145" s="591" t="s">
        <v>102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5"/>
      <c r="AB145" s="555"/>
      <c r="AC145" s="55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8">
        <v>4607091384604</v>
      </c>
      <c r="E146" s="57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6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81"/>
      <c r="B147" s="576"/>
      <c r="C147" s="576"/>
      <c r="D147" s="576"/>
      <c r="E147" s="576"/>
      <c r="F147" s="576"/>
      <c r="G147" s="576"/>
      <c r="H147" s="576"/>
      <c r="I147" s="576"/>
      <c r="J147" s="576"/>
      <c r="K147" s="576"/>
      <c r="L147" s="576"/>
      <c r="M147" s="576"/>
      <c r="N147" s="576"/>
      <c r="O147" s="582"/>
      <c r="P147" s="570" t="s">
        <v>71</v>
      </c>
      <c r="Q147" s="571"/>
      <c r="R147" s="571"/>
      <c r="S147" s="571"/>
      <c r="T147" s="571"/>
      <c r="U147" s="571"/>
      <c r="V147" s="572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76"/>
      <c r="B148" s="576"/>
      <c r="C148" s="576"/>
      <c r="D148" s="576"/>
      <c r="E148" s="576"/>
      <c r="F148" s="576"/>
      <c r="G148" s="576"/>
      <c r="H148" s="576"/>
      <c r="I148" s="576"/>
      <c r="J148" s="576"/>
      <c r="K148" s="576"/>
      <c r="L148" s="576"/>
      <c r="M148" s="576"/>
      <c r="N148" s="576"/>
      <c r="O148" s="582"/>
      <c r="P148" s="570" t="s">
        <v>71</v>
      </c>
      <c r="Q148" s="571"/>
      <c r="R148" s="571"/>
      <c r="S148" s="571"/>
      <c r="T148" s="571"/>
      <c r="U148" s="571"/>
      <c r="V148" s="572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91" t="s">
        <v>63</v>
      </c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76"/>
      <c r="P149" s="576"/>
      <c r="Q149" s="576"/>
      <c r="R149" s="576"/>
      <c r="S149" s="576"/>
      <c r="T149" s="576"/>
      <c r="U149" s="576"/>
      <c r="V149" s="576"/>
      <c r="W149" s="576"/>
      <c r="X149" s="576"/>
      <c r="Y149" s="576"/>
      <c r="Z149" s="576"/>
      <c r="AA149" s="555"/>
      <c r="AB149" s="555"/>
      <c r="AC149" s="55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8">
        <v>4607091387667</v>
      </c>
      <c r="E150" s="57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8">
        <v>4607091387636</v>
      </c>
      <c r="E151" s="57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8">
        <v>4607091382426</v>
      </c>
      <c r="E152" s="57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8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81"/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82"/>
      <c r="P153" s="570" t="s">
        <v>71</v>
      </c>
      <c r="Q153" s="571"/>
      <c r="R153" s="571"/>
      <c r="S153" s="571"/>
      <c r="T153" s="571"/>
      <c r="U153" s="571"/>
      <c r="V153" s="572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76"/>
      <c r="B154" s="576"/>
      <c r="C154" s="576"/>
      <c r="D154" s="576"/>
      <c r="E154" s="576"/>
      <c r="F154" s="576"/>
      <c r="G154" s="576"/>
      <c r="H154" s="576"/>
      <c r="I154" s="576"/>
      <c r="J154" s="576"/>
      <c r="K154" s="576"/>
      <c r="L154" s="576"/>
      <c r="M154" s="576"/>
      <c r="N154" s="576"/>
      <c r="O154" s="582"/>
      <c r="P154" s="570" t="s">
        <v>71</v>
      </c>
      <c r="Q154" s="571"/>
      <c r="R154" s="571"/>
      <c r="S154" s="571"/>
      <c r="T154" s="571"/>
      <c r="U154" s="571"/>
      <c r="V154" s="572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17" t="s">
        <v>255</v>
      </c>
      <c r="B155" s="618"/>
      <c r="C155" s="618"/>
      <c r="D155" s="618"/>
      <c r="E155" s="618"/>
      <c r="F155" s="618"/>
      <c r="G155" s="618"/>
      <c r="H155" s="618"/>
      <c r="I155" s="618"/>
      <c r="J155" s="618"/>
      <c r="K155" s="618"/>
      <c r="L155" s="618"/>
      <c r="M155" s="618"/>
      <c r="N155" s="618"/>
      <c r="O155" s="618"/>
      <c r="P155" s="618"/>
      <c r="Q155" s="618"/>
      <c r="R155" s="618"/>
      <c r="S155" s="618"/>
      <c r="T155" s="618"/>
      <c r="U155" s="618"/>
      <c r="V155" s="618"/>
      <c r="W155" s="618"/>
      <c r="X155" s="618"/>
      <c r="Y155" s="618"/>
      <c r="Z155" s="618"/>
      <c r="AA155" s="48"/>
      <c r="AB155" s="48"/>
      <c r="AC155" s="48"/>
    </row>
    <row r="156" spans="1:68" ht="16.5" hidden="1" customHeight="1" x14ac:dyDescent="0.25">
      <c r="A156" s="590" t="s">
        <v>256</v>
      </c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76"/>
      <c r="P156" s="576"/>
      <c r="Q156" s="576"/>
      <c r="R156" s="576"/>
      <c r="S156" s="576"/>
      <c r="T156" s="576"/>
      <c r="U156" s="576"/>
      <c r="V156" s="576"/>
      <c r="W156" s="576"/>
      <c r="X156" s="576"/>
      <c r="Y156" s="576"/>
      <c r="Z156" s="576"/>
      <c r="AA156" s="554"/>
      <c r="AB156" s="554"/>
      <c r="AC156" s="554"/>
    </row>
    <row r="157" spans="1:68" ht="14.25" hidden="1" customHeight="1" x14ac:dyDescent="0.25">
      <c r="A157" s="591" t="s">
        <v>134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5"/>
      <c r="AB157" s="555"/>
      <c r="AC157" s="55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8">
        <v>4680115886223</v>
      </c>
      <c r="E158" s="57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8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81"/>
      <c r="B159" s="576"/>
      <c r="C159" s="576"/>
      <c r="D159" s="576"/>
      <c r="E159" s="576"/>
      <c r="F159" s="576"/>
      <c r="G159" s="576"/>
      <c r="H159" s="576"/>
      <c r="I159" s="576"/>
      <c r="J159" s="576"/>
      <c r="K159" s="576"/>
      <c r="L159" s="576"/>
      <c r="M159" s="576"/>
      <c r="N159" s="576"/>
      <c r="O159" s="582"/>
      <c r="P159" s="570" t="s">
        <v>71</v>
      </c>
      <c r="Q159" s="571"/>
      <c r="R159" s="571"/>
      <c r="S159" s="571"/>
      <c r="T159" s="571"/>
      <c r="U159" s="571"/>
      <c r="V159" s="572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76"/>
      <c r="B160" s="576"/>
      <c r="C160" s="576"/>
      <c r="D160" s="576"/>
      <c r="E160" s="576"/>
      <c r="F160" s="576"/>
      <c r="G160" s="576"/>
      <c r="H160" s="576"/>
      <c r="I160" s="576"/>
      <c r="J160" s="576"/>
      <c r="K160" s="576"/>
      <c r="L160" s="576"/>
      <c r="M160" s="576"/>
      <c r="N160" s="576"/>
      <c r="O160" s="582"/>
      <c r="P160" s="570" t="s">
        <v>71</v>
      </c>
      <c r="Q160" s="571"/>
      <c r="R160" s="571"/>
      <c r="S160" s="571"/>
      <c r="T160" s="571"/>
      <c r="U160" s="571"/>
      <c r="V160" s="572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91" t="s">
        <v>63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76"/>
      <c r="L161" s="576"/>
      <c r="M161" s="576"/>
      <c r="N161" s="576"/>
      <c r="O161" s="576"/>
      <c r="P161" s="576"/>
      <c r="Q161" s="576"/>
      <c r="R161" s="576"/>
      <c r="S161" s="576"/>
      <c r="T161" s="576"/>
      <c r="U161" s="576"/>
      <c r="V161" s="576"/>
      <c r="W161" s="576"/>
      <c r="X161" s="576"/>
      <c r="Y161" s="576"/>
      <c r="Z161" s="576"/>
      <c r="AA161" s="555"/>
      <c r="AB161" s="555"/>
      <c r="AC161" s="55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8">
        <v>4680115880993</v>
      </c>
      <c r="E162" s="57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69</v>
      </c>
      <c r="X162" s="559">
        <v>50.4</v>
      </c>
      <c r="Y162" s="560">
        <f t="shared" ref="Y162:Y170" si="16">IFERROR(IF(X162="",0,CEILING((X162/$H162),1)*$H162),"")</f>
        <v>50.400000000000006</v>
      </c>
      <c r="Z162" s="36">
        <f>IFERROR(IF(Y162=0,"",ROUNDUP(Y162/H162,0)*0.00902),"")</f>
        <v>0.10824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53.639999999999993</v>
      </c>
      <c r="BN162" s="64">
        <f t="shared" ref="BN162:BN170" si="18">IFERROR(Y162*I162/H162,"0")</f>
        <v>53.64</v>
      </c>
      <c r="BO162" s="64">
        <f t="shared" ref="BO162:BO170" si="19">IFERROR(1/J162*(X162/H162),"0")</f>
        <v>9.0909090909090912E-2</v>
      </c>
      <c r="BP162" s="64">
        <f t="shared" ref="BP162:BP170" si="20">IFERROR(1/J162*(Y162/H162),"0")</f>
        <v>9.0909090909090912E-2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8">
        <v>4680115881761</v>
      </c>
      <c r="E163" s="57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78">
        <v>4680115881563</v>
      </c>
      <c r="E164" s="57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69</v>
      </c>
      <c r="X164" s="559">
        <v>352.8</v>
      </c>
      <c r="Y164" s="560">
        <f t="shared" si="16"/>
        <v>352.8</v>
      </c>
      <c r="Z164" s="36">
        <f>IFERROR(IF(Y164=0,"",ROUNDUP(Y164/H164,0)*0.00902),"")</f>
        <v>0.75768000000000002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370.44000000000005</v>
      </c>
      <c r="BN164" s="64">
        <f t="shared" si="18"/>
        <v>370.44000000000005</v>
      </c>
      <c r="BO164" s="64">
        <f t="shared" si="19"/>
        <v>0.63636363636363635</v>
      </c>
      <c r="BP164" s="64">
        <f t="shared" si="20"/>
        <v>0.63636363636363635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8">
        <v>4680115880986</v>
      </c>
      <c r="E165" s="57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69</v>
      </c>
      <c r="X165" s="559">
        <v>189</v>
      </c>
      <c r="Y165" s="560">
        <f t="shared" si="16"/>
        <v>189</v>
      </c>
      <c r="Z165" s="36">
        <f>IFERROR(IF(Y165=0,"",ROUNDUP(Y165/H165,0)*0.00502),"")</f>
        <v>0.45180000000000003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200.7</v>
      </c>
      <c r="BN165" s="64">
        <f t="shared" si="18"/>
        <v>200.7</v>
      </c>
      <c r="BO165" s="64">
        <f t="shared" si="19"/>
        <v>0.38461538461538464</v>
      </c>
      <c r="BP165" s="64">
        <f t="shared" si="20"/>
        <v>0.38461538461538464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8">
        <v>4680115881785</v>
      </c>
      <c r="E166" s="57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78">
        <v>4680115886537</v>
      </c>
      <c r="E167" s="57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9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8">
        <v>4680115881679</v>
      </c>
      <c r="E168" s="57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69</v>
      </c>
      <c r="X168" s="559">
        <v>415.8</v>
      </c>
      <c r="Y168" s="560">
        <f t="shared" si="16"/>
        <v>415.8</v>
      </c>
      <c r="Z168" s="36">
        <f>IFERROR(IF(Y168=0,"",ROUNDUP(Y168/H168,0)*0.00502),"")</f>
        <v>0.99396000000000007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435.6</v>
      </c>
      <c r="BN168" s="64">
        <f t="shared" si="18"/>
        <v>435.6</v>
      </c>
      <c r="BO168" s="64">
        <f t="shared" si="19"/>
        <v>0.84615384615384626</v>
      </c>
      <c r="BP168" s="64">
        <f t="shared" si="20"/>
        <v>0.84615384615384626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8">
        <v>4680115880191</v>
      </c>
      <c r="E169" s="57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7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8">
        <v>4680115883963</v>
      </c>
      <c r="E170" s="57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1"/>
      <c r="B171" s="576"/>
      <c r="C171" s="576"/>
      <c r="D171" s="576"/>
      <c r="E171" s="576"/>
      <c r="F171" s="576"/>
      <c r="G171" s="576"/>
      <c r="H171" s="576"/>
      <c r="I171" s="576"/>
      <c r="J171" s="576"/>
      <c r="K171" s="576"/>
      <c r="L171" s="576"/>
      <c r="M171" s="576"/>
      <c r="N171" s="576"/>
      <c r="O171" s="582"/>
      <c r="P171" s="570" t="s">
        <v>71</v>
      </c>
      <c r="Q171" s="571"/>
      <c r="R171" s="571"/>
      <c r="S171" s="571"/>
      <c r="T171" s="571"/>
      <c r="U171" s="571"/>
      <c r="V171" s="572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384</v>
      </c>
      <c r="Y171" s="561">
        <f>IFERROR(Y162/H162,"0")+IFERROR(Y163/H163,"0")+IFERROR(Y164/H164,"0")+IFERROR(Y165/H165,"0")+IFERROR(Y166/H166,"0")+IFERROR(Y167/H167,"0")+IFERROR(Y168/H168,"0")+IFERROR(Y169/H169,"0")+IFERROR(Y170/H170,"0")</f>
        <v>384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2.31168</v>
      </c>
      <c r="AA171" s="562"/>
      <c r="AB171" s="562"/>
      <c r="AC171" s="562"/>
    </row>
    <row r="172" spans="1:68" x14ac:dyDescent="0.2">
      <c r="A172" s="576"/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82"/>
      <c r="P172" s="570" t="s">
        <v>71</v>
      </c>
      <c r="Q172" s="571"/>
      <c r="R172" s="571"/>
      <c r="S172" s="571"/>
      <c r="T172" s="571"/>
      <c r="U172" s="571"/>
      <c r="V172" s="572"/>
      <c r="W172" s="37" t="s">
        <v>69</v>
      </c>
      <c r="X172" s="561">
        <f>IFERROR(SUM(X162:X170),"0")</f>
        <v>1008</v>
      </c>
      <c r="Y172" s="561">
        <f>IFERROR(SUM(Y162:Y170),"0")</f>
        <v>1008</v>
      </c>
      <c r="Z172" s="37"/>
      <c r="AA172" s="562"/>
      <c r="AB172" s="562"/>
      <c r="AC172" s="562"/>
    </row>
    <row r="173" spans="1:68" ht="14.25" hidden="1" customHeight="1" x14ac:dyDescent="0.25">
      <c r="A173" s="591" t="s">
        <v>94</v>
      </c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76"/>
      <c r="P173" s="576"/>
      <c r="Q173" s="576"/>
      <c r="R173" s="576"/>
      <c r="S173" s="576"/>
      <c r="T173" s="576"/>
      <c r="U173" s="576"/>
      <c r="V173" s="576"/>
      <c r="W173" s="576"/>
      <c r="X173" s="576"/>
      <c r="Y173" s="576"/>
      <c r="Z173" s="576"/>
      <c r="AA173" s="555"/>
      <c r="AB173" s="555"/>
      <c r="AC173" s="55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8">
        <v>4680115886780</v>
      </c>
      <c r="E174" s="57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68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8">
        <v>4680115886742</v>
      </c>
      <c r="E175" s="57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62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8">
        <v>4680115886766</v>
      </c>
      <c r="E176" s="57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66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81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82"/>
      <c r="P177" s="570" t="s">
        <v>71</v>
      </c>
      <c r="Q177" s="571"/>
      <c r="R177" s="571"/>
      <c r="S177" s="571"/>
      <c r="T177" s="571"/>
      <c r="U177" s="571"/>
      <c r="V177" s="572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82"/>
      <c r="P178" s="570" t="s">
        <v>71</v>
      </c>
      <c r="Q178" s="571"/>
      <c r="R178" s="571"/>
      <c r="S178" s="571"/>
      <c r="T178" s="571"/>
      <c r="U178" s="571"/>
      <c r="V178" s="572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91" t="s">
        <v>293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5"/>
      <c r="AB179" s="555"/>
      <c r="AC179" s="55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8">
        <v>4680115886797</v>
      </c>
      <c r="E180" s="57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79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81"/>
      <c r="B181" s="576"/>
      <c r="C181" s="576"/>
      <c r="D181" s="576"/>
      <c r="E181" s="576"/>
      <c r="F181" s="576"/>
      <c r="G181" s="576"/>
      <c r="H181" s="576"/>
      <c r="I181" s="576"/>
      <c r="J181" s="576"/>
      <c r="K181" s="576"/>
      <c r="L181" s="576"/>
      <c r="M181" s="576"/>
      <c r="N181" s="576"/>
      <c r="O181" s="582"/>
      <c r="P181" s="570" t="s">
        <v>71</v>
      </c>
      <c r="Q181" s="571"/>
      <c r="R181" s="571"/>
      <c r="S181" s="571"/>
      <c r="T181" s="571"/>
      <c r="U181" s="571"/>
      <c r="V181" s="572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76"/>
      <c r="B182" s="576"/>
      <c r="C182" s="576"/>
      <c r="D182" s="576"/>
      <c r="E182" s="576"/>
      <c r="F182" s="576"/>
      <c r="G182" s="576"/>
      <c r="H182" s="576"/>
      <c r="I182" s="576"/>
      <c r="J182" s="576"/>
      <c r="K182" s="576"/>
      <c r="L182" s="576"/>
      <c r="M182" s="576"/>
      <c r="N182" s="576"/>
      <c r="O182" s="582"/>
      <c r="P182" s="570" t="s">
        <v>71</v>
      </c>
      <c r="Q182" s="571"/>
      <c r="R182" s="571"/>
      <c r="S182" s="571"/>
      <c r="T182" s="571"/>
      <c r="U182" s="571"/>
      <c r="V182" s="572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90" t="s">
        <v>296</v>
      </c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76"/>
      <c r="P183" s="576"/>
      <c r="Q183" s="576"/>
      <c r="R183" s="576"/>
      <c r="S183" s="576"/>
      <c r="T183" s="576"/>
      <c r="U183" s="576"/>
      <c r="V183" s="576"/>
      <c r="W183" s="576"/>
      <c r="X183" s="576"/>
      <c r="Y183" s="576"/>
      <c r="Z183" s="576"/>
      <c r="AA183" s="554"/>
      <c r="AB183" s="554"/>
      <c r="AC183" s="554"/>
    </row>
    <row r="184" spans="1:68" ht="14.25" hidden="1" customHeight="1" x14ac:dyDescent="0.25">
      <c r="A184" s="591" t="s">
        <v>102</v>
      </c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76"/>
      <c r="P184" s="576"/>
      <c r="Q184" s="576"/>
      <c r="R184" s="576"/>
      <c r="S184" s="576"/>
      <c r="T184" s="576"/>
      <c r="U184" s="576"/>
      <c r="V184" s="576"/>
      <c r="W184" s="576"/>
      <c r="X184" s="576"/>
      <c r="Y184" s="576"/>
      <c r="Z184" s="576"/>
      <c r="AA184" s="555"/>
      <c r="AB184" s="555"/>
      <c r="AC184" s="55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8">
        <v>4680115881402</v>
      </c>
      <c r="E185" s="57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8">
        <v>4680115881396</v>
      </c>
      <c r="E186" s="57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81"/>
      <c r="B187" s="576"/>
      <c r="C187" s="576"/>
      <c r="D187" s="576"/>
      <c r="E187" s="576"/>
      <c r="F187" s="576"/>
      <c r="G187" s="576"/>
      <c r="H187" s="576"/>
      <c r="I187" s="576"/>
      <c r="J187" s="576"/>
      <c r="K187" s="576"/>
      <c r="L187" s="576"/>
      <c r="M187" s="576"/>
      <c r="N187" s="576"/>
      <c r="O187" s="582"/>
      <c r="P187" s="570" t="s">
        <v>71</v>
      </c>
      <c r="Q187" s="571"/>
      <c r="R187" s="571"/>
      <c r="S187" s="571"/>
      <c r="T187" s="571"/>
      <c r="U187" s="571"/>
      <c r="V187" s="572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76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82"/>
      <c r="P188" s="570" t="s">
        <v>71</v>
      </c>
      <c r="Q188" s="571"/>
      <c r="R188" s="571"/>
      <c r="S188" s="571"/>
      <c r="T188" s="571"/>
      <c r="U188" s="571"/>
      <c r="V188" s="572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91" t="s">
        <v>134</v>
      </c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76"/>
      <c r="P189" s="576"/>
      <c r="Q189" s="576"/>
      <c r="R189" s="576"/>
      <c r="S189" s="576"/>
      <c r="T189" s="576"/>
      <c r="U189" s="576"/>
      <c r="V189" s="576"/>
      <c r="W189" s="576"/>
      <c r="X189" s="576"/>
      <c r="Y189" s="576"/>
      <c r="Z189" s="576"/>
      <c r="AA189" s="555"/>
      <c r="AB189" s="555"/>
      <c r="AC189" s="55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8">
        <v>4680115882935</v>
      </c>
      <c r="E190" s="57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8">
        <v>4680115880764</v>
      </c>
      <c r="E191" s="57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6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81"/>
      <c r="B192" s="576"/>
      <c r="C192" s="576"/>
      <c r="D192" s="576"/>
      <c r="E192" s="576"/>
      <c r="F192" s="576"/>
      <c r="G192" s="576"/>
      <c r="H192" s="576"/>
      <c r="I192" s="576"/>
      <c r="J192" s="576"/>
      <c r="K192" s="576"/>
      <c r="L192" s="576"/>
      <c r="M192" s="576"/>
      <c r="N192" s="576"/>
      <c r="O192" s="582"/>
      <c r="P192" s="570" t="s">
        <v>71</v>
      </c>
      <c r="Q192" s="571"/>
      <c r="R192" s="571"/>
      <c r="S192" s="571"/>
      <c r="T192" s="571"/>
      <c r="U192" s="571"/>
      <c r="V192" s="572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76"/>
      <c r="B193" s="576"/>
      <c r="C193" s="576"/>
      <c r="D193" s="576"/>
      <c r="E193" s="576"/>
      <c r="F193" s="576"/>
      <c r="G193" s="576"/>
      <c r="H193" s="576"/>
      <c r="I193" s="576"/>
      <c r="J193" s="576"/>
      <c r="K193" s="576"/>
      <c r="L193" s="576"/>
      <c r="M193" s="576"/>
      <c r="N193" s="576"/>
      <c r="O193" s="582"/>
      <c r="P193" s="570" t="s">
        <v>71</v>
      </c>
      <c r="Q193" s="571"/>
      <c r="R193" s="571"/>
      <c r="S193" s="571"/>
      <c r="T193" s="571"/>
      <c r="U193" s="571"/>
      <c r="V193" s="572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91" t="s">
        <v>63</v>
      </c>
      <c r="B194" s="576"/>
      <c r="C194" s="576"/>
      <c r="D194" s="576"/>
      <c r="E194" s="576"/>
      <c r="F194" s="576"/>
      <c r="G194" s="576"/>
      <c r="H194" s="576"/>
      <c r="I194" s="576"/>
      <c r="J194" s="576"/>
      <c r="K194" s="576"/>
      <c r="L194" s="576"/>
      <c r="M194" s="576"/>
      <c r="N194" s="576"/>
      <c r="O194" s="576"/>
      <c r="P194" s="576"/>
      <c r="Q194" s="576"/>
      <c r="R194" s="576"/>
      <c r="S194" s="576"/>
      <c r="T194" s="576"/>
      <c r="U194" s="576"/>
      <c r="V194" s="576"/>
      <c r="W194" s="576"/>
      <c r="X194" s="576"/>
      <c r="Y194" s="576"/>
      <c r="Z194" s="576"/>
      <c r="AA194" s="555"/>
      <c r="AB194" s="555"/>
      <c r="AC194" s="55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8">
        <v>4680115882683</v>
      </c>
      <c r="E195" s="57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69</v>
      </c>
      <c r="X195" s="559">
        <v>259.2</v>
      </c>
      <c r="Y195" s="560">
        <f t="shared" ref="Y195:Y202" si="21">IFERROR(IF(X195="",0,CEILING((X195/$H195),1)*$H195),"")</f>
        <v>259.20000000000005</v>
      </c>
      <c r="Z195" s="36">
        <f>IFERROR(IF(Y195=0,"",ROUNDUP(Y195/H195,0)*0.00902),"")</f>
        <v>0.43296000000000001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269.27999999999997</v>
      </c>
      <c r="BN195" s="64">
        <f t="shared" ref="BN195:BN202" si="23">IFERROR(Y195*I195/H195,"0")</f>
        <v>269.28000000000003</v>
      </c>
      <c r="BO195" s="64">
        <f t="shared" ref="BO195:BO202" si="24">IFERROR(1/J195*(X195/H195),"0")</f>
        <v>0.36363636363636359</v>
      </c>
      <c r="BP195" s="64">
        <f t="shared" ref="BP195:BP202" si="25">IFERROR(1/J195*(Y195/H195),"0")</f>
        <v>0.3636363636363637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8">
        <v>4680115882690</v>
      </c>
      <c r="E196" s="57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69</v>
      </c>
      <c r="X196" s="559">
        <v>129.6</v>
      </c>
      <c r="Y196" s="560">
        <f t="shared" si="21"/>
        <v>129.60000000000002</v>
      </c>
      <c r="Z196" s="36">
        <f>IFERROR(IF(Y196=0,"",ROUNDUP(Y196/H196,0)*0.00902),"")</f>
        <v>0.21648000000000001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134.63999999999999</v>
      </c>
      <c r="BN196" s="64">
        <f t="shared" si="23"/>
        <v>134.64000000000001</v>
      </c>
      <c r="BO196" s="64">
        <f t="shared" si="24"/>
        <v>0.1818181818181818</v>
      </c>
      <c r="BP196" s="64">
        <f t="shared" si="25"/>
        <v>0.18181818181818185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78">
        <v>4680115882669</v>
      </c>
      <c r="E197" s="57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69</v>
      </c>
      <c r="X197" s="559">
        <v>129.6</v>
      </c>
      <c r="Y197" s="560">
        <f t="shared" si="21"/>
        <v>129.60000000000002</v>
      </c>
      <c r="Z197" s="36">
        <f>IFERROR(IF(Y197=0,"",ROUNDUP(Y197/H197,0)*0.00902),"")</f>
        <v>0.21648000000000001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134.63999999999999</v>
      </c>
      <c r="BN197" s="64">
        <f t="shared" si="23"/>
        <v>134.64000000000001</v>
      </c>
      <c r="BO197" s="64">
        <f t="shared" si="24"/>
        <v>0.1818181818181818</v>
      </c>
      <c r="BP197" s="64">
        <f t="shared" si="25"/>
        <v>0.18181818181818185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8">
        <v>4680115882676</v>
      </c>
      <c r="E198" s="57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69</v>
      </c>
      <c r="X198" s="559">
        <v>129.6</v>
      </c>
      <c r="Y198" s="560">
        <f t="shared" si="21"/>
        <v>129.60000000000002</v>
      </c>
      <c r="Z198" s="36">
        <f>IFERROR(IF(Y198=0,"",ROUNDUP(Y198/H198,0)*0.00902),"")</f>
        <v>0.21648000000000001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134.63999999999999</v>
      </c>
      <c r="BN198" s="64">
        <f t="shared" si="23"/>
        <v>134.64000000000001</v>
      </c>
      <c r="BO198" s="64">
        <f t="shared" si="24"/>
        <v>0.1818181818181818</v>
      </c>
      <c r="BP198" s="64">
        <f t="shared" si="25"/>
        <v>0.18181818181818185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78">
        <v>4680115884014</v>
      </c>
      <c r="E199" s="57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6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78">
        <v>4680115884007</v>
      </c>
      <c r="E200" s="57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5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8">
        <v>4680115884038</v>
      </c>
      <c r="E201" s="57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78">
        <v>4680115884021</v>
      </c>
      <c r="E202" s="57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6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1"/>
      <c r="B203" s="576"/>
      <c r="C203" s="576"/>
      <c r="D203" s="576"/>
      <c r="E203" s="576"/>
      <c r="F203" s="576"/>
      <c r="G203" s="576"/>
      <c r="H203" s="576"/>
      <c r="I203" s="576"/>
      <c r="J203" s="576"/>
      <c r="K203" s="576"/>
      <c r="L203" s="576"/>
      <c r="M203" s="576"/>
      <c r="N203" s="576"/>
      <c r="O203" s="582"/>
      <c r="P203" s="570" t="s">
        <v>71</v>
      </c>
      <c r="Q203" s="571"/>
      <c r="R203" s="571"/>
      <c r="S203" s="571"/>
      <c r="T203" s="571"/>
      <c r="U203" s="571"/>
      <c r="V203" s="572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119.99999999999999</v>
      </c>
      <c r="Y203" s="561">
        <f>IFERROR(Y195/H195,"0")+IFERROR(Y196/H196,"0")+IFERROR(Y197/H197,"0")+IFERROR(Y198/H198,"0")+IFERROR(Y199/H199,"0")+IFERROR(Y200/H200,"0")+IFERROR(Y201/H201,"0")+IFERROR(Y202/H202,"0")</f>
        <v>120.00000000000001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1.0824</v>
      </c>
      <c r="AA203" s="562"/>
      <c r="AB203" s="562"/>
      <c r="AC203" s="562"/>
    </row>
    <row r="204" spans="1:68" x14ac:dyDescent="0.2">
      <c r="A204" s="576"/>
      <c r="B204" s="576"/>
      <c r="C204" s="576"/>
      <c r="D204" s="576"/>
      <c r="E204" s="576"/>
      <c r="F204" s="576"/>
      <c r="G204" s="576"/>
      <c r="H204" s="576"/>
      <c r="I204" s="576"/>
      <c r="J204" s="576"/>
      <c r="K204" s="576"/>
      <c r="L204" s="576"/>
      <c r="M204" s="576"/>
      <c r="N204" s="576"/>
      <c r="O204" s="582"/>
      <c r="P204" s="570" t="s">
        <v>71</v>
      </c>
      <c r="Q204" s="571"/>
      <c r="R204" s="571"/>
      <c r="S204" s="571"/>
      <c r="T204" s="571"/>
      <c r="U204" s="571"/>
      <c r="V204" s="572"/>
      <c r="W204" s="37" t="s">
        <v>69</v>
      </c>
      <c r="X204" s="561">
        <f>IFERROR(SUM(X195:X202),"0")</f>
        <v>648</v>
      </c>
      <c r="Y204" s="561">
        <f>IFERROR(SUM(Y195:Y202),"0")</f>
        <v>648.00000000000011</v>
      </c>
      <c r="Z204" s="37"/>
      <c r="AA204" s="562"/>
      <c r="AB204" s="562"/>
      <c r="AC204" s="562"/>
    </row>
    <row r="205" spans="1:68" ht="14.25" hidden="1" customHeight="1" x14ac:dyDescent="0.25">
      <c r="A205" s="591" t="s">
        <v>73</v>
      </c>
      <c r="B205" s="576"/>
      <c r="C205" s="576"/>
      <c r="D205" s="576"/>
      <c r="E205" s="576"/>
      <c r="F205" s="576"/>
      <c r="G205" s="576"/>
      <c r="H205" s="576"/>
      <c r="I205" s="576"/>
      <c r="J205" s="576"/>
      <c r="K205" s="576"/>
      <c r="L205" s="576"/>
      <c r="M205" s="576"/>
      <c r="N205" s="576"/>
      <c r="O205" s="576"/>
      <c r="P205" s="576"/>
      <c r="Q205" s="576"/>
      <c r="R205" s="576"/>
      <c r="S205" s="576"/>
      <c r="T205" s="576"/>
      <c r="U205" s="576"/>
      <c r="V205" s="576"/>
      <c r="W205" s="576"/>
      <c r="X205" s="576"/>
      <c r="Y205" s="576"/>
      <c r="Z205" s="576"/>
      <c r="AA205" s="555"/>
      <c r="AB205" s="555"/>
      <c r="AC205" s="55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8">
        <v>4680115881594</v>
      </c>
      <c r="E206" s="57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8">
        <v>4680115881617</v>
      </c>
      <c r="E207" s="57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8">
        <v>4680115880573</v>
      </c>
      <c r="E208" s="57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69</v>
      </c>
      <c r="X208" s="559">
        <v>765.6</v>
      </c>
      <c r="Y208" s="560">
        <f t="shared" si="26"/>
        <v>765.59999999999991</v>
      </c>
      <c r="Z208" s="36">
        <f>IFERROR(IF(Y208=0,"",ROUNDUP(Y208/H208,0)*0.01898),"")</f>
        <v>1.6702399999999999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811.27200000000005</v>
      </c>
      <c r="BN208" s="64">
        <f t="shared" si="28"/>
        <v>811.27199999999993</v>
      </c>
      <c r="BO208" s="64">
        <f t="shared" si="29"/>
        <v>1.3750000000000002</v>
      </c>
      <c r="BP208" s="64">
        <f t="shared" si="30"/>
        <v>1.375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8">
        <v>4680115882195</v>
      </c>
      <c r="E209" s="57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8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69</v>
      </c>
      <c r="X209" s="559">
        <v>28.8</v>
      </c>
      <c r="Y209" s="560">
        <f t="shared" si="26"/>
        <v>28.799999999999997</v>
      </c>
      <c r="Z209" s="36">
        <f t="shared" ref="Z209:Z214" si="31">IFERROR(IF(Y209=0,"",ROUNDUP(Y209/H209,0)*0.00651),"")</f>
        <v>7.8119999999999995E-2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32.04</v>
      </c>
      <c r="BN209" s="64">
        <f t="shared" si="28"/>
        <v>32.039999999999992</v>
      </c>
      <c r="BO209" s="64">
        <f t="shared" si="29"/>
        <v>6.5934065934065936E-2</v>
      </c>
      <c r="BP209" s="64">
        <f t="shared" si="30"/>
        <v>6.5934065934065936E-2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8">
        <v>4680115882607</v>
      </c>
      <c r="E210" s="57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8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8">
        <v>4680115880092</v>
      </c>
      <c r="E211" s="57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69</v>
      </c>
      <c r="X211" s="559">
        <v>115.2</v>
      </c>
      <c r="Y211" s="560">
        <f t="shared" si="26"/>
        <v>115.19999999999999</v>
      </c>
      <c r="Z211" s="36">
        <f t="shared" si="31"/>
        <v>0.31247999999999998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127.29600000000001</v>
      </c>
      <c r="BN211" s="64">
        <f t="shared" si="28"/>
        <v>127.29600000000001</v>
      </c>
      <c r="BO211" s="64">
        <f t="shared" si="29"/>
        <v>0.26373626373626374</v>
      </c>
      <c r="BP211" s="64">
        <f t="shared" si="30"/>
        <v>0.26373626373626374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8">
        <v>4680115880221</v>
      </c>
      <c r="E212" s="57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69</v>
      </c>
      <c r="X212" s="559">
        <v>172.8</v>
      </c>
      <c r="Y212" s="560">
        <f t="shared" si="26"/>
        <v>172.79999999999998</v>
      </c>
      <c r="Z212" s="36">
        <f t="shared" si="31"/>
        <v>0.46872000000000003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190.94400000000005</v>
      </c>
      <c r="BN212" s="64">
        <f t="shared" si="28"/>
        <v>190.94400000000002</v>
      </c>
      <c r="BO212" s="64">
        <f t="shared" si="29"/>
        <v>0.3956043956043957</v>
      </c>
      <c r="BP212" s="64">
        <f t="shared" si="30"/>
        <v>0.39560439560439564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78">
        <v>4680115880504</v>
      </c>
      <c r="E213" s="57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88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4301051410</v>
      </c>
      <c r="D214" s="578">
        <v>4680115882164</v>
      </c>
      <c r="E214" s="57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6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1"/>
      <c r="B215" s="576"/>
      <c r="C215" s="576"/>
      <c r="D215" s="576"/>
      <c r="E215" s="576"/>
      <c r="F215" s="576"/>
      <c r="G215" s="576"/>
      <c r="H215" s="576"/>
      <c r="I215" s="576"/>
      <c r="J215" s="576"/>
      <c r="K215" s="576"/>
      <c r="L215" s="576"/>
      <c r="M215" s="576"/>
      <c r="N215" s="576"/>
      <c r="O215" s="582"/>
      <c r="P215" s="570" t="s">
        <v>71</v>
      </c>
      <c r="Q215" s="571"/>
      <c r="R215" s="571"/>
      <c r="S215" s="571"/>
      <c r="T215" s="571"/>
      <c r="U215" s="571"/>
      <c r="V215" s="572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220</v>
      </c>
      <c r="Y215" s="561">
        <f>IFERROR(Y206/H206,"0")+IFERROR(Y207/H207,"0")+IFERROR(Y208/H208,"0")+IFERROR(Y209/H209,"0")+IFERROR(Y210/H210,"0")+IFERROR(Y211/H211,"0")+IFERROR(Y212/H212,"0")+IFERROR(Y213/H213,"0")+IFERROR(Y214/H214,"0")</f>
        <v>220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2.52956</v>
      </c>
      <c r="AA215" s="562"/>
      <c r="AB215" s="562"/>
      <c r="AC215" s="562"/>
    </row>
    <row r="216" spans="1:68" x14ac:dyDescent="0.2">
      <c r="A216" s="576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82"/>
      <c r="P216" s="570" t="s">
        <v>71</v>
      </c>
      <c r="Q216" s="571"/>
      <c r="R216" s="571"/>
      <c r="S216" s="571"/>
      <c r="T216" s="571"/>
      <c r="U216" s="571"/>
      <c r="V216" s="572"/>
      <c r="W216" s="37" t="s">
        <v>69</v>
      </c>
      <c r="X216" s="561">
        <f>IFERROR(SUM(X206:X214),"0")</f>
        <v>1082.4000000000001</v>
      </c>
      <c r="Y216" s="561">
        <f>IFERROR(SUM(Y206:Y214),"0")</f>
        <v>1082.3999999999999</v>
      </c>
      <c r="Z216" s="37"/>
      <c r="AA216" s="562"/>
      <c r="AB216" s="562"/>
      <c r="AC216" s="562"/>
    </row>
    <row r="217" spans="1:68" ht="14.25" hidden="1" customHeight="1" x14ac:dyDescent="0.25">
      <c r="A217" s="591" t="s">
        <v>169</v>
      </c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76"/>
      <c r="P217" s="576"/>
      <c r="Q217" s="576"/>
      <c r="R217" s="576"/>
      <c r="S217" s="576"/>
      <c r="T217" s="576"/>
      <c r="U217" s="576"/>
      <c r="V217" s="576"/>
      <c r="W217" s="576"/>
      <c r="X217" s="576"/>
      <c r="Y217" s="576"/>
      <c r="Z217" s="576"/>
      <c r="AA217" s="555"/>
      <c r="AB217" s="555"/>
      <c r="AC217" s="555"/>
    </row>
    <row r="218" spans="1:68" ht="27" hidden="1" customHeight="1" x14ac:dyDescent="0.25">
      <c r="A218" s="54" t="s">
        <v>351</v>
      </c>
      <c r="B218" s="54" t="s">
        <v>352</v>
      </c>
      <c r="C218" s="31">
        <v>4301060463</v>
      </c>
      <c r="D218" s="578">
        <v>4680115880818</v>
      </c>
      <c r="E218" s="57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5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354</v>
      </c>
      <c r="B219" s="54" t="s">
        <v>355</v>
      </c>
      <c r="C219" s="31">
        <v>4301060389</v>
      </c>
      <c r="D219" s="578">
        <v>4680115880801</v>
      </c>
      <c r="E219" s="57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81"/>
      <c r="B220" s="576"/>
      <c r="C220" s="576"/>
      <c r="D220" s="576"/>
      <c r="E220" s="576"/>
      <c r="F220" s="576"/>
      <c r="G220" s="576"/>
      <c r="H220" s="576"/>
      <c r="I220" s="576"/>
      <c r="J220" s="576"/>
      <c r="K220" s="576"/>
      <c r="L220" s="576"/>
      <c r="M220" s="576"/>
      <c r="N220" s="576"/>
      <c r="O220" s="582"/>
      <c r="P220" s="570" t="s">
        <v>71</v>
      </c>
      <c r="Q220" s="571"/>
      <c r="R220" s="571"/>
      <c r="S220" s="571"/>
      <c r="T220" s="571"/>
      <c r="U220" s="571"/>
      <c r="V220" s="572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76"/>
      <c r="B221" s="576"/>
      <c r="C221" s="576"/>
      <c r="D221" s="576"/>
      <c r="E221" s="576"/>
      <c r="F221" s="576"/>
      <c r="G221" s="576"/>
      <c r="H221" s="576"/>
      <c r="I221" s="576"/>
      <c r="J221" s="576"/>
      <c r="K221" s="576"/>
      <c r="L221" s="576"/>
      <c r="M221" s="576"/>
      <c r="N221" s="576"/>
      <c r="O221" s="582"/>
      <c r="P221" s="570" t="s">
        <v>71</v>
      </c>
      <c r="Q221" s="571"/>
      <c r="R221" s="571"/>
      <c r="S221" s="571"/>
      <c r="T221" s="571"/>
      <c r="U221" s="571"/>
      <c r="V221" s="572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90" t="s">
        <v>357</v>
      </c>
      <c r="B222" s="576"/>
      <c r="C222" s="576"/>
      <c r="D222" s="576"/>
      <c r="E222" s="576"/>
      <c r="F222" s="576"/>
      <c r="G222" s="576"/>
      <c r="H222" s="576"/>
      <c r="I222" s="576"/>
      <c r="J222" s="576"/>
      <c r="K222" s="576"/>
      <c r="L222" s="576"/>
      <c r="M222" s="576"/>
      <c r="N222" s="576"/>
      <c r="O222" s="576"/>
      <c r="P222" s="576"/>
      <c r="Q222" s="576"/>
      <c r="R222" s="576"/>
      <c r="S222" s="576"/>
      <c r="T222" s="576"/>
      <c r="U222" s="576"/>
      <c r="V222" s="576"/>
      <c r="W222" s="576"/>
      <c r="X222" s="576"/>
      <c r="Y222" s="576"/>
      <c r="Z222" s="576"/>
      <c r="AA222" s="554"/>
      <c r="AB222" s="554"/>
      <c r="AC222" s="554"/>
    </row>
    <row r="223" spans="1:68" ht="14.25" hidden="1" customHeight="1" x14ac:dyDescent="0.25">
      <c r="A223" s="591" t="s">
        <v>102</v>
      </c>
      <c r="B223" s="576"/>
      <c r="C223" s="576"/>
      <c r="D223" s="576"/>
      <c r="E223" s="576"/>
      <c r="F223" s="576"/>
      <c r="G223" s="576"/>
      <c r="H223" s="576"/>
      <c r="I223" s="576"/>
      <c r="J223" s="576"/>
      <c r="K223" s="576"/>
      <c r="L223" s="576"/>
      <c r="M223" s="576"/>
      <c r="N223" s="576"/>
      <c r="O223" s="576"/>
      <c r="P223" s="576"/>
      <c r="Q223" s="576"/>
      <c r="R223" s="576"/>
      <c r="S223" s="576"/>
      <c r="T223" s="576"/>
      <c r="U223" s="576"/>
      <c r="V223" s="576"/>
      <c r="W223" s="576"/>
      <c r="X223" s="576"/>
      <c r="Y223" s="576"/>
      <c r="Z223" s="576"/>
      <c r="AA223" s="555"/>
      <c r="AB223" s="555"/>
      <c r="AC223" s="555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8">
        <v>4680115884137</v>
      </c>
      <c r="E224" s="57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8">
        <v>4680115884236</v>
      </c>
      <c r="E225" s="57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62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8">
        <v>4680115884175</v>
      </c>
      <c r="E226" s="57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6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8">
        <v>4680115884144</v>
      </c>
      <c r="E227" s="57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8">
        <v>4680115886551</v>
      </c>
      <c r="E228" s="57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5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8">
        <v>4680115884182</v>
      </c>
      <c r="E229" s="57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8">
        <v>4680115884205</v>
      </c>
      <c r="E230" s="57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81"/>
      <c r="B231" s="576"/>
      <c r="C231" s="576"/>
      <c r="D231" s="576"/>
      <c r="E231" s="576"/>
      <c r="F231" s="576"/>
      <c r="G231" s="576"/>
      <c r="H231" s="576"/>
      <c r="I231" s="576"/>
      <c r="J231" s="576"/>
      <c r="K231" s="576"/>
      <c r="L231" s="576"/>
      <c r="M231" s="576"/>
      <c r="N231" s="576"/>
      <c r="O231" s="582"/>
      <c r="P231" s="570" t="s">
        <v>71</v>
      </c>
      <c r="Q231" s="571"/>
      <c r="R231" s="571"/>
      <c r="S231" s="571"/>
      <c r="T231" s="571"/>
      <c r="U231" s="571"/>
      <c r="V231" s="572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76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82"/>
      <c r="P232" s="570" t="s">
        <v>71</v>
      </c>
      <c r="Q232" s="571"/>
      <c r="R232" s="571"/>
      <c r="S232" s="571"/>
      <c r="T232" s="571"/>
      <c r="U232" s="571"/>
      <c r="V232" s="572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91" t="s">
        <v>134</v>
      </c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76"/>
      <c r="P233" s="576"/>
      <c r="Q233" s="576"/>
      <c r="R233" s="576"/>
      <c r="S233" s="576"/>
      <c r="T233" s="576"/>
      <c r="U233" s="576"/>
      <c r="V233" s="576"/>
      <c r="W233" s="576"/>
      <c r="X233" s="576"/>
      <c r="Y233" s="576"/>
      <c r="Z233" s="576"/>
      <c r="AA233" s="555"/>
      <c r="AB233" s="555"/>
      <c r="AC233" s="55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8">
        <v>4680115885981</v>
      </c>
      <c r="E234" s="57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86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81"/>
      <c r="B235" s="576"/>
      <c r="C235" s="576"/>
      <c r="D235" s="576"/>
      <c r="E235" s="576"/>
      <c r="F235" s="576"/>
      <c r="G235" s="576"/>
      <c r="H235" s="576"/>
      <c r="I235" s="576"/>
      <c r="J235" s="576"/>
      <c r="K235" s="576"/>
      <c r="L235" s="576"/>
      <c r="M235" s="576"/>
      <c r="N235" s="576"/>
      <c r="O235" s="582"/>
      <c r="P235" s="570" t="s">
        <v>71</v>
      </c>
      <c r="Q235" s="571"/>
      <c r="R235" s="571"/>
      <c r="S235" s="571"/>
      <c r="T235" s="571"/>
      <c r="U235" s="571"/>
      <c r="V235" s="572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76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82"/>
      <c r="P236" s="570" t="s">
        <v>71</v>
      </c>
      <c r="Q236" s="571"/>
      <c r="R236" s="571"/>
      <c r="S236" s="571"/>
      <c r="T236" s="571"/>
      <c r="U236" s="571"/>
      <c r="V236" s="572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91" t="s">
        <v>379</v>
      </c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76"/>
      <c r="P237" s="576"/>
      <c r="Q237" s="576"/>
      <c r="R237" s="576"/>
      <c r="S237" s="576"/>
      <c r="T237" s="576"/>
      <c r="U237" s="576"/>
      <c r="V237" s="576"/>
      <c r="W237" s="576"/>
      <c r="X237" s="576"/>
      <c r="Y237" s="576"/>
      <c r="Z237" s="576"/>
      <c r="AA237" s="555"/>
      <c r="AB237" s="555"/>
      <c r="AC237" s="55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8">
        <v>4680115886803</v>
      </c>
      <c r="E238" s="57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8" t="s">
        <v>382</v>
      </c>
      <c r="Q238" s="566"/>
      <c r="R238" s="566"/>
      <c r="S238" s="566"/>
      <c r="T238" s="56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81"/>
      <c r="B239" s="576"/>
      <c r="C239" s="576"/>
      <c r="D239" s="576"/>
      <c r="E239" s="576"/>
      <c r="F239" s="576"/>
      <c r="G239" s="576"/>
      <c r="H239" s="576"/>
      <c r="I239" s="576"/>
      <c r="J239" s="576"/>
      <c r="K239" s="576"/>
      <c r="L239" s="576"/>
      <c r="M239" s="576"/>
      <c r="N239" s="576"/>
      <c r="O239" s="582"/>
      <c r="P239" s="570" t="s">
        <v>71</v>
      </c>
      <c r="Q239" s="571"/>
      <c r="R239" s="571"/>
      <c r="S239" s="571"/>
      <c r="T239" s="571"/>
      <c r="U239" s="571"/>
      <c r="V239" s="572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76"/>
      <c r="B240" s="576"/>
      <c r="C240" s="576"/>
      <c r="D240" s="576"/>
      <c r="E240" s="576"/>
      <c r="F240" s="576"/>
      <c r="G240" s="576"/>
      <c r="H240" s="576"/>
      <c r="I240" s="576"/>
      <c r="J240" s="576"/>
      <c r="K240" s="576"/>
      <c r="L240" s="576"/>
      <c r="M240" s="576"/>
      <c r="N240" s="576"/>
      <c r="O240" s="582"/>
      <c r="P240" s="570" t="s">
        <v>71</v>
      </c>
      <c r="Q240" s="571"/>
      <c r="R240" s="571"/>
      <c r="S240" s="571"/>
      <c r="T240" s="571"/>
      <c r="U240" s="571"/>
      <c r="V240" s="572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91" t="s">
        <v>384</v>
      </c>
      <c r="B241" s="576"/>
      <c r="C241" s="576"/>
      <c r="D241" s="576"/>
      <c r="E241" s="576"/>
      <c r="F241" s="576"/>
      <c r="G241" s="576"/>
      <c r="H241" s="576"/>
      <c r="I241" s="576"/>
      <c r="J241" s="576"/>
      <c r="K241" s="576"/>
      <c r="L241" s="576"/>
      <c r="M241" s="576"/>
      <c r="N241" s="576"/>
      <c r="O241" s="576"/>
      <c r="P241" s="576"/>
      <c r="Q241" s="576"/>
      <c r="R241" s="576"/>
      <c r="S241" s="576"/>
      <c r="T241" s="576"/>
      <c r="U241" s="576"/>
      <c r="V241" s="576"/>
      <c r="W241" s="576"/>
      <c r="X241" s="576"/>
      <c r="Y241" s="576"/>
      <c r="Z241" s="576"/>
      <c r="AA241" s="555"/>
      <c r="AB241" s="555"/>
      <c r="AC241" s="55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8">
        <v>4680115886704</v>
      </c>
      <c r="E242" s="57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84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8">
        <v>4680115886681</v>
      </c>
      <c r="E243" s="57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598" t="s">
        <v>390</v>
      </c>
      <c r="Q243" s="566"/>
      <c r="R243" s="566"/>
      <c r="S243" s="566"/>
      <c r="T243" s="56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8">
        <v>4680115886735</v>
      </c>
      <c r="E244" s="57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8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4301041006</v>
      </c>
      <c r="D245" s="578">
        <v>4680115886728</v>
      </c>
      <c r="E245" s="57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395</v>
      </c>
      <c r="B246" s="54" t="s">
        <v>396</v>
      </c>
      <c r="C246" s="31">
        <v>4301041005</v>
      </c>
      <c r="D246" s="578">
        <v>4680115886711</v>
      </c>
      <c r="E246" s="57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79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81"/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82"/>
      <c r="P247" s="570" t="s">
        <v>71</v>
      </c>
      <c r="Q247" s="571"/>
      <c r="R247" s="571"/>
      <c r="S247" s="571"/>
      <c r="T247" s="571"/>
      <c r="U247" s="571"/>
      <c r="V247" s="572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76"/>
      <c r="B248" s="576"/>
      <c r="C248" s="576"/>
      <c r="D248" s="576"/>
      <c r="E248" s="576"/>
      <c r="F248" s="576"/>
      <c r="G248" s="576"/>
      <c r="H248" s="576"/>
      <c r="I248" s="576"/>
      <c r="J248" s="576"/>
      <c r="K248" s="576"/>
      <c r="L248" s="576"/>
      <c r="M248" s="576"/>
      <c r="N248" s="576"/>
      <c r="O248" s="582"/>
      <c r="P248" s="570" t="s">
        <v>71</v>
      </c>
      <c r="Q248" s="571"/>
      <c r="R248" s="571"/>
      <c r="S248" s="571"/>
      <c r="T248" s="571"/>
      <c r="U248" s="571"/>
      <c r="V248" s="572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90" t="s">
        <v>397</v>
      </c>
      <c r="B249" s="576"/>
      <c r="C249" s="576"/>
      <c r="D249" s="576"/>
      <c r="E249" s="576"/>
      <c r="F249" s="576"/>
      <c r="G249" s="576"/>
      <c r="H249" s="576"/>
      <c r="I249" s="576"/>
      <c r="J249" s="576"/>
      <c r="K249" s="576"/>
      <c r="L249" s="576"/>
      <c r="M249" s="576"/>
      <c r="N249" s="576"/>
      <c r="O249" s="576"/>
      <c r="P249" s="576"/>
      <c r="Q249" s="576"/>
      <c r="R249" s="576"/>
      <c r="S249" s="576"/>
      <c r="T249" s="576"/>
      <c r="U249" s="576"/>
      <c r="V249" s="576"/>
      <c r="W249" s="576"/>
      <c r="X249" s="576"/>
      <c r="Y249" s="576"/>
      <c r="Z249" s="576"/>
      <c r="AA249" s="554"/>
      <c r="AB249" s="554"/>
      <c r="AC249" s="554"/>
    </row>
    <row r="250" spans="1:68" ht="14.25" hidden="1" customHeight="1" x14ac:dyDescent="0.25">
      <c r="A250" s="591" t="s">
        <v>102</v>
      </c>
      <c r="B250" s="576"/>
      <c r="C250" s="576"/>
      <c r="D250" s="576"/>
      <c r="E250" s="576"/>
      <c r="F250" s="576"/>
      <c r="G250" s="576"/>
      <c r="H250" s="576"/>
      <c r="I250" s="576"/>
      <c r="J250" s="576"/>
      <c r="K250" s="576"/>
      <c r="L250" s="576"/>
      <c r="M250" s="576"/>
      <c r="N250" s="576"/>
      <c r="O250" s="576"/>
      <c r="P250" s="576"/>
      <c r="Q250" s="576"/>
      <c r="R250" s="576"/>
      <c r="S250" s="576"/>
      <c r="T250" s="576"/>
      <c r="U250" s="576"/>
      <c r="V250" s="576"/>
      <c r="W250" s="576"/>
      <c r="X250" s="576"/>
      <c r="Y250" s="576"/>
      <c r="Z250" s="576"/>
      <c r="AA250" s="555"/>
      <c r="AB250" s="555"/>
      <c r="AC250" s="555"/>
    </row>
    <row r="251" spans="1:68" ht="27" hidden="1" customHeight="1" x14ac:dyDescent="0.25">
      <c r="A251" s="54" t="s">
        <v>398</v>
      </c>
      <c r="B251" s="54" t="s">
        <v>399</v>
      </c>
      <c r="C251" s="31">
        <v>4301011855</v>
      </c>
      <c r="D251" s="578">
        <v>4680115885837</v>
      </c>
      <c r="E251" s="57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78">
        <v>4680115885806</v>
      </c>
      <c r="E252" s="57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404</v>
      </c>
      <c r="B253" s="54" t="s">
        <v>405</v>
      </c>
      <c r="C253" s="31">
        <v>4301011853</v>
      </c>
      <c r="D253" s="578">
        <v>4680115885851</v>
      </c>
      <c r="E253" s="57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407</v>
      </c>
      <c r="B254" s="54" t="s">
        <v>408</v>
      </c>
      <c r="C254" s="31">
        <v>4301011852</v>
      </c>
      <c r="D254" s="578">
        <v>4680115885844</v>
      </c>
      <c r="E254" s="57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4301011851</v>
      </c>
      <c r="D255" s="578">
        <v>4680115885820</v>
      </c>
      <c r="E255" s="57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8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81"/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82"/>
      <c r="P256" s="570" t="s">
        <v>71</v>
      </c>
      <c r="Q256" s="571"/>
      <c r="R256" s="571"/>
      <c r="S256" s="571"/>
      <c r="T256" s="571"/>
      <c r="U256" s="571"/>
      <c r="V256" s="572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76"/>
      <c r="B257" s="576"/>
      <c r="C257" s="576"/>
      <c r="D257" s="576"/>
      <c r="E257" s="576"/>
      <c r="F257" s="576"/>
      <c r="G257" s="576"/>
      <c r="H257" s="576"/>
      <c r="I257" s="576"/>
      <c r="J257" s="576"/>
      <c r="K257" s="576"/>
      <c r="L257" s="576"/>
      <c r="M257" s="576"/>
      <c r="N257" s="576"/>
      <c r="O257" s="582"/>
      <c r="P257" s="570" t="s">
        <v>71</v>
      </c>
      <c r="Q257" s="571"/>
      <c r="R257" s="571"/>
      <c r="S257" s="571"/>
      <c r="T257" s="571"/>
      <c r="U257" s="571"/>
      <c r="V257" s="572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90" t="s">
        <v>413</v>
      </c>
      <c r="B258" s="576"/>
      <c r="C258" s="576"/>
      <c r="D258" s="576"/>
      <c r="E258" s="576"/>
      <c r="F258" s="576"/>
      <c r="G258" s="576"/>
      <c r="H258" s="576"/>
      <c r="I258" s="576"/>
      <c r="J258" s="576"/>
      <c r="K258" s="576"/>
      <c r="L258" s="576"/>
      <c r="M258" s="576"/>
      <c r="N258" s="576"/>
      <c r="O258" s="576"/>
      <c r="P258" s="576"/>
      <c r="Q258" s="576"/>
      <c r="R258" s="576"/>
      <c r="S258" s="576"/>
      <c r="T258" s="576"/>
      <c r="U258" s="576"/>
      <c r="V258" s="576"/>
      <c r="W258" s="576"/>
      <c r="X258" s="576"/>
      <c r="Y258" s="576"/>
      <c r="Z258" s="576"/>
      <c r="AA258" s="554"/>
      <c r="AB258" s="554"/>
      <c r="AC258" s="554"/>
    </row>
    <row r="259" spans="1:68" ht="14.25" hidden="1" customHeight="1" x14ac:dyDescent="0.25">
      <c r="A259" s="591" t="s">
        <v>102</v>
      </c>
      <c r="B259" s="576"/>
      <c r="C259" s="576"/>
      <c r="D259" s="576"/>
      <c r="E259" s="576"/>
      <c r="F259" s="576"/>
      <c r="G259" s="576"/>
      <c r="H259" s="576"/>
      <c r="I259" s="576"/>
      <c r="J259" s="576"/>
      <c r="K259" s="576"/>
      <c r="L259" s="576"/>
      <c r="M259" s="576"/>
      <c r="N259" s="576"/>
      <c r="O259" s="576"/>
      <c r="P259" s="576"/>
      <c r="Q259" s="576"/>
      <c r="R259" s="576"/>
      <c r="S259" s="576"/>
      <c r="T259" s="576"/>
      <c r="U259" s="576"/>
      <c r="V259" s="576"/>
      <c r="W259" s="576"/>
      <c r="X259" s="576"/>
      <c r="Y259" s="576"/>
      <c r="Z259" s="576"/>
      <c r="AA259" s="555"/>
      <c r="AB259" s="555"/>
      <c r="AC259" s="555"/>
    </row>
    <row r="260" spans="1:68" ht="27" hidden="1" customHeight="1" x14ac:dyDescent="0.25">
      <c r="A260" s="54" t="s">
        <v>414</v>
      </c>
      <c r="B260" s="54" t="s">
        <v>415</v>
      </c>
      <c r="C260" s="31">
        <v>4301011223</v>
      </c>
      <c r="D260" s="578">
        <v>4607091383423</v>
      </c>
      <c r="E260" s="57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4301012099</v>
      </c>
      <c r="D261" s="578">
        <v>4680115885691</v>
      </c>
      <c r="E261" s="57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3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8">
        <v>4680115885660</v>
      </c>
      <c r="E262" s="57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60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8">
        <v>4680115886773</v>
      </c>
      <c r="E263" s="57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586" t="s">
        <v>424</v>
      </c>
      <c r="Q263" s="566"/>
      <c r="R263" s="566"/>
      <c r="S263" s="566"/>
      <c r="T263" s="56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81"/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82"/>
      <c r="P264" s="570" t="s">
        <v>71</v>
      </c>
      <c r="Q264" s="571"/>
      <c r="R264" s="571"/>
      <c r="S264" s="571"/>
      <c r="T264" s="571"/>
      <c r="U264" s="571"/>
      <c r="V264" s="572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76"/>
      <c r="B265" s="576"/>
      <c r="C265" s="576"/>
      <c r="D265" s="576"/>
      <c r="E265" s="576"/>
      <c r="F265" s="576"/>
      <c r="G265" s="576"/>
      <c r="H265" s="576"/>
      <c r="I265" s="576"/>
      <c r="J265" s="576"/>
      <c r="K265" s="576"/>
      <c r="L265" s="576"/>
      <c r="M265" s="576"/>
      <c r="N265" s="576"/>
      <c r="O265" s="582"/>
      <c r="P265" s="570" t="s">
        <v>71</v>
      </c>
      <c r="Q265" s="571"/>
      <c r="R265" s="571"/>
      <c r="S265" s="571"/>
      <c r="T265" s="571"/>
      <c r="U265" s="571"/>
      <c r="V265" s="572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90" t="s">
        <v>426</v>
      </c>
      <c r="B266" s="576"/>
      <c r="C266" s="576"/>
      <c r="D266" s="576"/>
      <c r="E266" s="576"/>
      <c r="F266" s="576"/>
      <c r="G266" s="576"/>
      <c r="H266" s="576"/>
      <c r="I266" s="576"/>
      <c r="J266" s="576"/>
      <c r="K266" s="576"/>
      <c r="L266" s="576"/>
      <c r="M266" s="576"/>
      <c r="N266" s="576"/>
      <c r="O266" s="576"/>
      <c r="P266" s="576"/>
      <c r="Q266" s="576"/>
      <c r="R266" s="576"/>
      <c r="S266" s="576"/>
      <c r="T266" s="576"/>
      <c r="U266" s="576"/>
      <c r="V266" s="576"/>
      <c r="W266" s="576"/>
      <c r="X266" s="576"/>
      <c r="Y266" s="576"/>
      <c r="Z266" s="576"/>
      <c r="AA266" s="554"/>
      <c r="AB266" s="554"/>
      <c r="AC266" s="554"/>
    </row>
    <row r="267" spans="1:68" ht="14.25" hidden="1" customHeight="1" x14ac:dyDescent="0.25">
      <c r="A267" s="591" t="s">
        <v>73</v>
      </c>
      <c r="B267" s="576"/>
      <c r="C267" s="576"/>
      <c r="D267" s="576"/>
      <c r="E267" s="576"/>
      <c r="F267" s="576"/>
      <c r="G267" s="576"/>
      <c r="H267" s="576"/>
      <c r="I267" s="576"/>
      <c r="J267" s="576"/>
      <c r="K267" s="576"/>
      <c r="L267" s="576"/>
      <c r="M267" s="576"/>
      <c r="N267" s="576"/>
      <c r="O267" s="576"/>
      <c r="P267" s="576"/>
      <c r="Q267" s="576"/>
      <c r="R267" s="576"/>
      <c r="S267" s="576"/>
      <c r="T267" s="576"/>
      <c r="U267" s="576"/>
      <c r="V267" s="576"/>
      <c r="W267" s="576"/>
      <c r="X267" s="576"/>
      <c r="Y267" s="576"/>
      <c r="Z267" s="576"/>
      <c r="AA267" s="555"/>
      <c r="AB267" s="555"/>
      <c r="AC267" s="555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8">
        <v>4680115886186</v>
      </c>
      <c r="E268" s="57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82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8">
        <v>4680115881228</v>
      </c>
      <c r="E269" s="57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69</v>
      </c>
      <c r="X269" s="559">
        <v>316.8</v>
      </c>
      <c r="Y269" s="560">
        <f>IFERROR(IF(X269="",0,CEILING((X269/$H269),1)*$H269),"")</f>
        <v>316.8</v>
      </c>
      <c r="Z269" s="36">
        <f>IFERROR(IF(Y269=0,"",ROUNDUP(Y269/H269,0)*0.00651),"")</f>
        <v>0.85931999999999997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350.06400000000008</v>
      </c>
      <c r="BN269" s="64">
        <f>IFERROR(Y269*I269/H269,"0")</f>
        <v>350.06400000000008</v>
      </c>
      <c r="BO269" s="64">
        <f>IFERROR(1/J269*(X269/H269),"0")</f>
        <v>0.72527472527472536</v>
      </c>
      <c r="BP269" s="64">
        <f>IFERROR(1/J269*(Y269/H269),"0")</f>
        <v>0.72527472527472536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8">
        <v>4680115881211</v>
      </c>
      <c r="E270" s="57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67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69</v>
      </c>
      <c r="X270" s="559">
        <v>403.2</v>
      </c>
      <c r="Y270" s="560">
        <f>IFERROR(IF(X270="",0,CEILING((X270/$H270),1)*$H270),"")</f>
        <v>403.2</v>
      </c>
      <c r="Z270" s="36">
        <f>IFERROR(IF(Y270=0,"",ROUNDUP(Y270/H270,0)*0.00651),"")</f>
        <v>1.09368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433.44000000000005</v>
      </c>
      <c r="BN270" s="64">
        <f>IFERROR(Y270*I270/H270,"0")</f>
        <v>433.44000000000005</v>
      </c>
      <c r="BO270" s="64">
        <f>IFERROR(1/J270*(X270/H270),"0")</f>
        <v>0.92307692307692313</v>
      </c>
      <c r="BP270" s="64">
        <f>IFERROR(1/J270*(Y270/H270),"0")</f>
        <v>0.92307692307692313</v>
      </c>
    </row>
    <row r="271" spans="1:68" x14ac:dyDescent="0.2">
      <c r="A271" s="581"/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82"/>
      <c r="P271" s="570" t="s">
        <v>71</v>
      </c>
      <c r="Q271" s="571"/>
      <c r="R271" s="571"/>
      <c r="S271" s="571"/>
      <c r="T271" s="571"/>
      <c r="U271" s="571"/>
      <c r="V271" s="572"/>
      <c r="W271" s="37" t="s">
        <v>72</v>
      </c>
      <c r="X271" s="561">
        <f>IFERROR(X268/H268,"0")+IFERROR(X269/H269,"0")+IFERROR(X270/H270,"0")</f>
        <v>300</v>
      </c>
      <c r="Y271" s="561">
        <f>IFERROR(Y268/H268,"0")+IFERROR(Y269/H269,"0")+IFERROR(Y270/H270,"0")</f>
        <v>300</v>
      </c>
      <c r="Z271" s="561">
        <f>IFERROR(IF(Z268="",0,Z268),"0")+IFERROR(IF(Z269="",0,Z269),"0")+IFERROR(IF(Z270="",0,Z270),"0")</f>
        <v>1.9529999999999998</v>
      </c>
      <c r="AA271" s="562"/>
      <c r="AB271" s="562"/>
      <c r="AC271" s="562"/>
    </row>
    <row r="272" spans="1:68" x14ac:dyDescent="0.2">
      <c r="A272" s="576"/>
      <c r="B272" s="576"/>
      <c r="C272" s="576"/>
      <c r="D272" s="576"/>
      <c r="E272" s="576"/>
      <c r="F272" s="576"/>
      <c r="G272" s="576"/>
      <c r="H272" s="576"/>
      <c r="I272" s="576"/>
      <c r="J272" s="576"/>
      <c r="K272" s="576"/>
      <c r="L272" s="576"/>
      <c r="M272" s="576"/>
      <c r="N272" s="576"/>
      <c r="O272" s="582"/>
      <c r="P272" s="570" t="s">
        <v>71</v>
      </c>
      <c r="Q272" s="571"/>
      <c r="R272" s="571"/>
      <c r="S272" s="571"/>
      <c r="T272" s="571"/>
      <c r="U272" s="571"/>
      <c r="V272" s="572"/>
      <c r="W272" s="37" t="s">
        <v>69</v>
      </c>
      <c r="X272" s="561">
        <f>IFERROR(SUM(X268:X270),"0")</f>
        <v>720</v>
      </c>
      <c r="Y272" s="561">
        <f>IFERROR(SUM(Y268:Y270),"0")</f>
        <v>720</v>
      </c>
      <c r="Z272" s="37"/>
      <c r="AA272" s="562"/>
      <c r="AB272" s="562"/>
      <c r="AC272" s="562"/>
    </row>
    <row r="273" spans="1:68" ht="16.5" hidden="1" customHeight="1" x14ac:dyDescent="0.25">
      <c r="A273" s="590" t="s">
        <v>436</v>
      </c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76"/>
      <c r="P273" s="576"/>
      <c r="Q273" s="576"/>
      <c r="R273" s="576"/>
      <c r="S273" s="576"/>
      <c r="T273" s="576"/>
      <c r="U273" s="576"/>
      <c r="V273" s="576"/>
      <c r="W273" s="576"/>
      <c r="X273" s="576"/>
      <c r="Y273" s="576"/>
      <c r="Z273" s="576"/>
      <c r="AA273" s="554"/>
      <c r="AB273" s="554"/>
      <c r="AC273" s="554"/>
    </row>
    <row r="274" spans="1:68" ht="14.25" hidden="1" customHeight="1" x14ac:dyDescent="0.25">
      <c r="A274" s="591" t="s">
        <v>63</v>
      </c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76"/>
      <c r="P274" s="576"/>
      <c r="Q274" s="576"/>
      <c r="R274" s="576"/>
      <c r="S274" s="576"/>
      <c r="T274" s="576"/>
      <c r="U274" s="576"/>
      <c r="V274" s="576"/>
      <c r="W274" s="576"/>
      <c r="X274" s="576"/>
      <c r="Y274" s="576"/>
      <c r="Z274" s="576"/>
      <c r="AA274" s="555"/>
      <c r="AB274" s="555"/>
      <c r="AC274" s="555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8">
        <v>4680115880344</v>
      </c>
      <c r="E275" s="57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88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81"/>
      <c r="B276" s="576"/>
      <c r="C276" s="576"/>
      <c r="D276" s="576"/>
      <c r="E276" s="576"/>
      <c r="F276" s="576"/>
      <c r="G276" s="576"/>
      <c r="H276" s="576"/>
      <c r="I276" s="576"/>
      <c r="J276" s="576"/>
      <c r="K276" s="576"/>
      <c r="L276" s="576"/>
      <c r="M276" s="576"/>
      <c r="N276" s="576"/>
      <c r="O276" s="582"/>
      <c r="P276" s="570" t="s">
        <v>71</v>
      </c>
      <c r="Q276" s="571"/>
      <c r="R276" s="571"/>
      <c r="S276" s="571"/>
      <c r="T276" s="571"/>
      <c r="U276" s="571"/>
      <c r="V276" s="572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76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82"/>
      <c r="P277" s="570" t="s">
        <v>71</v>
      </c>
      <c r="Q277" s="571"/>
      <c r="R277" s="571"/>
      <c r="S277" s="571"/>
      <c r="T277" s="571"/>
      <c r="U277" s="571"/>
      <c r="V277" s="572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91" t="s">
        <v>73</v>
      </c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76"/>
      <c r="P278" s="576"/>
      <c r="Q278" s="576"/>
      <c r="R278" s="576"/>
      <c r="S278" s="576"/>
      <c r="T278" s="576"/>
      <c r="U278" s="576"/>
      <c r="V278" s="576"/>
      <c r="W278" s="576"/>
      <c r="X278" s="576"/>
      <c r="Y278" s="576"/>
      <c r="Z278" s="576"/>
      <c r="AA278" s="555"/>
      <c r="AB278" s="555"/>
      <c r="AC278" s="555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8">
        <v>4680115884618</v>
      </c>
      <c r="E279" s="57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1"/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82"/>
      <c r="P280" s="570" t="s">
        <v>71</v>
      </c>
      <c r="Q280" s="571"/>
      <c r="R280" s="571"/>
      <c r="S280" s="571"/>
      <c r="T280" s="571"/>
      <c r="U280" s="571"/>
      <c r="V280" s="572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76"/>
      <c r="B281" s="576"/>
      <c r="C281" s="576"/>
      <c r="D281" s="576"/>
      <c r="E281" s="576"/>
      <c r="F281" s="576"/>
      <c r="G281" s="576"/>
      <c r="H281" s="576"/>
      <c r="I281" s="576"/>
      <c r="J281" s="576"/>
      <c r="K281" s="576"/>
      <c r="L281" s="576"/>
      <c r="M281" s="576"/>
      <c r="N281" s="576"/>
      <c r="O281" s="582"/>
      <c r="P281" s="570" t="s">
        <v>71</v>
      </c>
      <c r="Q281" s="571"/>
      <c r="R281" s="571"/>
      <c r="S281" s="571"/>
      <c r="T281" s="571"/>
      <c r="U281" s="571"/>
      <c r="V281" s="572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90" t="s">
        <v>443</v>
      </c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76"/>
      <c r="P282" s="576"/>
      <c r="Q282" s="576"/>
      <c r="R282" s="576"/>
      <c r="S282" s="576"/>
      <c r="T282" s="576"/>
      <c r="U282" s="576"/>
      <c r="V282" s="576"/>
      <c r="W282" s="576"/>
      <c r="X282" s="576"/>
      <c r="Y282" s="576"/>
      <c r="Z282" s="576"/>
      <c r="AA282" s="554"/>
      <c r="AB282" s="554"/>
      <c r="AC282" s="554"/>
    </row>
    <row r="283" spans="1:68" ht="14.25" hidden="1" customHeight="1" x14ac:dyDescent="0.25">
      <c r="A283" s="591" t="s">
        <v>102</v>
      </c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76"/>
      <c r="P283" s="576"/>
      <c r="Q283" s="576"/>
      <c r="R283" s="576"/>
      <c r="S283" s="576"/>
      <c r="T283" s="576"/>
      <c r="U283" s="576"/>
      <c r="V283" s="576"/>
      <c r="W283" s="576"/>
      <c r="X283" s="576"/>
      <c r="Y283" s="576"/>
      <c r="Z283" s="576"/>
      <c r="AA283" s="555"/>
      <c r="AB283" s="555"/>
      <c r="AC283" s="555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8">
        <v>4680115883703</v>
      </c>
      <c r="E284" s="57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82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81"/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82"/>
      <c r="P285" s="570" t="s">
        <v>71</v>
      </c>
      <c r="Q285" s="571"/>
      <c r="R285" s="571"/>
      <c r="S285" s="571"/>
      <c r="T285" s="571"/>
      <c r="U285" s="571"/>
      <c r="V285" s="572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76"/>
      <c r="B286" s="576"/>
      <c r="C286" s="576"/>
      <c r="D286" s="576"/>
      <c r="E286" s="576"/>
      <c r="F286" s="576"/>
      <c r="G286" s="576"/>
      <c r="H286" s="576"/>
      <c r="I286" s="576"/>
      <c r="J286" s="576"/>
      <c r="K286" s="576"/>
      <c r="L286" s="576"/>
      <c r="M286" s="576"/>
      <c r="N286" s="576"/>
      <c r="O286" s="582"/>
      <c r="P286" s="570" t="s">
        <v>71</v>
      </c>
      <c r="Q286" s="571"/>
      <c r="R286" s="571"/>
      <c r="S286" s="571"/>
      <c r="T286" s="571"/>
      <c r="U286" s="571"/>
      <c r="V286" s="572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90" t="s">
        <v>448</v>
      </c>
      <c r="B287" s="576"/>
      <c r="C287" s="576"/>
      <c r="D287" s="576"/>
      <c r="E287" s="576"/>
      <c r="F287" s="576"/>
      <c r="G287" s="576"/>
      <c r="H287" s="576"/>
      <c r="I287" s="576"/>
      <c r="J287" s="576"/>
      <c r="K287" s="576"/>
      <c r="L287" s="576"/>
      <c r="M287" s="576"/>
      <c r="N287" s="576"/>
      <c r="O287" s="576"/>
      <c r="P287" s="576"/>
      <c r="Q287" s="576"/>
      <c r="R287" s="576"/>
      <c r="S287" s="576"/>
      <c r="T287" s="576"/>
      <c r="U287" s="576"/>
      <c r="V287" s="576"/>
      <c r="W287" s="576"/>
      <c r="X287" s="576"/>
      <c r="Y287" s="576"/>
      <c r="Z287" s="576"/>
      <c r="AA287" s="554"/>
      <c r="AB287" s="554"/>
      <c r="AC287" s="554"/>
    </row>
    <row r="288" spans="1:68" ht="14.25" hidden="1" customHeight="1" x14ac:dyDescent="0.25">
      <c r="A288" s="591" t="s">
        <v>102</v>
      </c>
      <c r="B288" s="576"/>
      <c r="C288" s="576"/>
      <c r="D288" s="576"/>
      <c r="E288" s="576"/>
      <c r="F288" s="576"/>
      <c r="G288" s="576"/>
      <c r="H288" s="576"/>
      <c r="I288" s="576"/>
      <c r="J288" s="576"/>
      <c r="K288" s="576"/>
      <c r="L288" s="576"/>
      <c r="M288" s="576"/>
      <c r="N288" s="576"/>
      <c r="O288" s="576"/>
      <c r="P288" s="576"/>
      <c r="Q288" s="576"/>
      <c r="R288" s="576"/>
      <c r="S288" s="576"/>
      <c r="T288" s="576"/>
      <c r="U288" s="576"/>
      <c r="V288" s="576"/>
      <c r="W288" s="576"/>
      <c r="X288" s="576"/>
      <c r="Y288" s="576"/>
      <c r="Z288" s="576"/>
      <c r="AA288" s="555"/>
      <c r="AB288" s="555"/>
      <c r="AC288" s="555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78">
        <v>4680115885615</v>
      </c>
      <c r="E289" s="57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8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69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78">
        <v>4680115885554</v>
      </c>
      <c r="E290" s="57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8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8">
        <v>4680115885554</v>
      </c>
      <c r="E291" s="579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60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8">
        <v>4680115885646</v>
      </c>
      <c r="E292" s="579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6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8">
        <v>4680115885622</v>
      </c>
      <c r="E293" s="579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59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8">
        <v>4680115885608</v>
      </c>
      <c r="E294" s="57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6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81"/>
      <c r="B295" s="576"/>
      <c r="C295" s="576"/>
      <c r="D295" s="576"/>
      <c r="E295" s="576"/>
      <c r="F295" s="576"/>
      <c r="G295" s="576"/>
      <c r="H295" s="576"/>
      <c r="I295" s="576"/>
      <c r="J295" s="576"/>
      <c r="K295" s="576"/>
      <c r="L295" s="576"/>
      <c r="M295" s="576"/>
      <c r="N295" s="576"/>
      <c r="O295" s="582"/>
      <c r="P295" s="570" t="s">
        <v>71</v>
      </c>
      <c r="Q295" s="571"/>
      <c r="R295" s="571"/>
      <c r="S295" s="571"/>
      <c r="T295" s="571"/>
      <c r="U295" s="571"/>
      <c r="V295" s="572"/>
      <c r="W295" s="37" t="s">
        <v>72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hidden="1" x14ac:dyDescent="0.2">
      <c r="A296" s="576"/>
      <c r="B296" s="576"/>
      <c r="C296" s="576"/>
      <c r="D296" s="576"/>
      <c r="E296" s="576"/>
      <c r="F296" s="576"/>
      <c r="G296" s="576"/>
      <c r="H296" s="576"/>
      <c r="I296" s="576"/>
      <c r="J296" s="576"/>
      <c r="K296" s="576"/>
      <c r="L296" s="576"/>
      <c r="M296" s="576"/>
      <c r="N296" s="576"/>
      <c r="O296" s="582"/>
      <c r="P296" s="570" t="s">
        <v>71</v>
      </c>
      <c r="Q296" s="571"/>
      <c r="R296" s="571"/>
      <c r="S296" s="571"/>
      <c r="T296" s="571"/>
      <c r="U296" s="571"/>
      <c r="V296" s="572"/>
      <c r="W296" s="37" t="s">
        <v>69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hidden="1" customHeight="1" x14ac:dyDescent="0.25">
      <c r="A297" s="591" t="s">
        <v>63</v>
      </c>
      <c r="B297" s="576"/>
      <c r="C297" s="576"/>
      <c r="D297" s="576"/>
      <c r="E297" s="576"/>
      <c r="F297" s="576"/>
      <c r="G297" s="576"/>
      <c r="H297" s="576"/>
      <c r="I297" s="576"/>
      <c r="J297" s="576"/>
      <c r="K297" s="576"/>
      <c r="L297" s="576"/>
      <c r="M297" s="576"/>
      <c r="N297" s="576"/>
      <c r="O297" s="576"/>
      <c r="P297" s="576"/>
      <c r="Q297" s="576"/>
      <c r="R297" s="576"/>
      <c r="S297" s="576"/>
      <c r="T297" s="576"/>
      <c r="U297" s="576"/>
      <c r="V297" s="576"/>
      <c r="W297" s="576"/>
      <c r="X297" s="576"/>
      <c r="Y297" s="576"/>
      <c r="Z297" s="576"/>
      <c r="AA297" s="555"/>
      <c r="AB297" s="555"/>
      <c r="AC297" s="555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8">
        <v>4607091387193</v>
      </c>
      <c r="E298" s="579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8">
        <v>4607091387230</v>
      </c>
      <c r="E299" s="57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8">
        <v>4607091387292</v>
      </c>
      <c r="E300" s="579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8">
        <v>4607091387285</v>
      </c>
      <c r="E301" s="579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8">
        <v>4607091389845</v>
      </c>
      <c r="E302" s="579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89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8">
        <v>4680115882881</v>
      </c>
      <c r="E303" s="579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84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4301031066</v>
      </c>
      <c r="D304" s="578">
        <v>4607091383836</v>
      </c>
      <c r="E304" s="579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81"/>
      <c r="B305" s="576"/>
      <c r="C305" s="576"/>
      <c r="D305" s="576"/>
      <c r="E305" s="576"/>
      <c r="F305" s="576"/>
      <c r="G305" s="576"/>
      <c r="H305" s="576"/>
      <c r="I305" s="576"/>
      <c r="J305" s="576"/>
      <c r="K305" s="576"/>
      <c r="L305" s="576"/>
      <c r="M305" s="576"/>
      <c r="N305" s="576"/>
      <c r="O305" s="582"/>
      <c r="P305" s="570" t="s">
        <v>71</v>
      </c>
      <c r="Q305" s="571"/>
      <c r="R305" s="571"/>
      <c r="S305" s="571"/>
      <c r="T305" s="571"/>
      <c r="U305" s="571"/>
      <c r="V305" s="572"/>
      <c r="W305" s="37" t="s">
        <v>72</v>
      </c>
      <c r="X305" s="561">
        <f>IFERROR(X298/H298,"0")+IFERROR(X299/H299,"0")+IFERROR(X300/H300,"0")+IFERROR(X301/H301,"0")+IFERROR(X302/H302,"0")+IFERROR(X303/H303,"0")+IFERROR(X304/H304,"0")</f>
        <v>0</v>
      </c>
      <c r="Y305" s="561">
        <f>IFERROR(Y298/H298,"0")+IFERROR(Y299/H299,"0")+IFERROR(Y300/H300,"0")+IFERROR(Y301/H301,"0")+IFERROR(Y302/H302,"0")+IFERROR(Y303/H303,"0")+IFERROR(Y304/H304,"0")</f>
        <v>0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2"/>
      <c r="AB305" s="562"/>
      <c r="AC305" s="562"/>
    </row>
    <row r="306" spans="1:68" hidden="1" x14ac:dyDescent="0.2">
      <c r="A306" s="576"/>
      <c r="B306" s="576"/>
      <c r="C306" s="576"/>
      <c r="D306" s="576"/>
      <c r="E306" s="576"/>
      <c r="F306" s="576"/>
      <c r="G306" s="576"/>
      <c r="H306" s="576"/>
      <c r="I306" s="576"/>
      <c r="J306" s="576"/>
      <c r="K306" s="576"/>
      <c r="L306" s="576"/>
      <c r="M306" s="576"/>
      <c r="N306" s="576"/>
      <c r="O306" s="582"/>
      <c r="P306" s="570" t="s">
        <v>71</v>
      </c>
      <c r="Q306" s="571"/>
      <c r="R306" s="571"/>
      <c r="S306" s="571"/>
      <c r="T306" s="571"/>
      <c r="U306" s="571"/>
      <c r="V306" s="572"/>
      <c r="W306" s="37" t="s">
        <v>69</v>
      </c>
      <c r="X306" s="561">
        <f>IFERROR(SUM(X298:X304),"0")</f>
        <v>0</v>
      </c>
      <c r="Y306" s="561">
        <f>IFERROR(SUM(Y298:Y304),"0")</f>
        <v>0</v>
      </c>
      <c r="Z306" s="37"/>
      <c r="AA306" s="562"/>
      <c r="AB306" s="562"/>
      <c r="AC306" s="562"/>
    </row>
    <row r="307" spans="1:68" ht="14.25" hidden="1" customHeight="1" x14ac:dyDescent="0.25">
      <c r="A307" s="591" t="s">
        <v>73</v>
      </c>
      <c r="B307" s="576"/>
      <c r="C307" s="576"/>
      <c r="D307" s="576"/>
      <c r="E307" s="576"/>
      <c r="F307" s="576"/>
      <c r="G307" s="576"/>
      <c r="H307" s="576"/>
      <c r="I307" s="576"/>
      <c r="J307" s="576"/>
      <c r="K307" s="576"/>
      <c r="L307" s="576"/>
      <c r="M307" s="576"/>
      <c r="N307" s="576"/>
      <c r="O307" s="576"/>
      <c r="P307" s="576"/>
      <c r="Q307" s="576"/>
      <c r="R307" s="576"/>
      <c r="S307" s="576"/>
      <c r="T307" s="576"/>
      <c r="U307" s="576"/>
      <c r="V307" s="576"/>
      <c r="W307" s="576"/>
      <c r="X307" s="576"/>
      <c r="Y307" s="576"/>
      <c r="Z307" s="576"/>
      <c r="AA307" s="555"/>
      <c r="AB307" s="555"/>
      <c r="AC307" s="555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8">
        <v>4607091387766</v>
      </c>
      <c r="E308" s="579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8">
        <v>4607091387957</v>
      </c>
      <c r="E309" s="579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8">
        <v>4607091387964</v>
      </c>
      <c r="E310" s="579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8">
        <v>4680115884588</v>
      </c>
      <c r="E311" s="579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4301051578</v>
      </c>
      <c r="D312" s="578">
        <v>4607091387513</v>
      </c>
      <c r="E312" s="579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8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81"/>
      <c r="B313" s="576"/>
      <c r="C313" s="576"/>
      <c r="D313" s="576"/>
      <c r="E313" s="576"/>
      <c r="F313" s="576"/>
      <c r="G313" s="576"/>
      <c r="H313" s="576"/>
      <c r="I313" s="576"/>
      <c r="J313" s="576"/>
      <c r="K313" s="576"/>
      <c r="L313" s="576"/>
      <c r="M313" s="576"/>
      <c r="N313" s="576"/>
      <c r="O313" s="582"/>
      <c r="P313" s="570" t="s">
        <v>71</v>
      </c>
      <c r="Q313" s="571"/>
      <c r="R313" s="571"/>
      <c r="S313" s="571"/>
      <c r="T313" s="571"/>
      <c r="U313" s="571"/>
      <c r="V313" s="572"/>
      <c r="W313" s="37" t="s">
        <v>72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hidden="1" x14ac:dyDescent="0.2">
      <c r="A314" s="576"/>
      <c r="B314" s="576"/>
      <c r="C314" s="576"/>
      <c r="D314" s="576"/>
      <c r="E314" s="576"/>
      <c r="F314" s="576"/>
      <c r="G314" s="576"/>
      <c r="H314" s="576"/>
      <c r="I314" s="576"/>
      <c r="J314" s="576"/>
      <c r="K314" s="576"/>
      <c r="L314" s="576"/>
      <c r="M314" s="576"/>
      <c r="N314" s="576"/>
      <c r="O314" s="582"/>
      <c r="P314" s="570" t="s">
        <v>71</v>
      </c>
      <c r="Q314" s="571"/>
      <c r="R314" s="571"/>
      <c r="S314" s="571"/>
      <c r="T314" s="571"/>
      <c r="U314" s="571"/>
      <c r="V314" s="572"/>
      <c r="W314" s="37" t="s">
        <v>69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hidden="1" customHeight="1" x14ac:dyDescent="0.25">
      <c r="A315" s="591" t="s">
        <v>169</v>
      </c>
      <c r="B315" s="576"/>
      <c r="C315" s="576"/>
      <c r="D315" s="576"/>
      <c r="E315" s="576"/>
      <c r="F315" s="576"/>
      <c r="G315" s="576"/>
      <c r="H315" s="576"/>
      <c r="I315" s="576"/>
      <c r="J315" s="576"/>
      <c r="K315" s="576"/>
      <c r="L315" s="576"/>
      <c r="M315" s="576"/>
      <c r="N315" s="576"/>
      <c r="O315" s="576"/>
      <c r="P315" s="576"/>
      <c r="Q315" s="576"/>
      <c r="R315" s="576"/>
      <c r="S315" s="576"/>
      <c r="T315" s="576"/>
      <c r="U315" s="576"/>
      <c r="V315" s="576"/>
      <c r="W315" s="576"/>
      <c r="X315" s="576"/>
      <c r="Y315" s="576"/>
      <c r="Z315" s="576"/>
      <c r="AA315" s="555"/>
      <c r="AB315" s="555"/>
      <c r="AC315" s="555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78">
        <v>4607091380880</v>
      </c>
      <c r="E316" s="579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8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69</v>
      </c>
      <c r="X316" s="559">
        <v>201.6</v>
      </c>
      <c r="Y316" s="560">
        <f>IFERROR(IF(X316="",0,CEILING((X316/$H316),1)*$H316),"")</f>
        <v>201.60000000000002</v>
      </c>
      <c r="Z316" s="36">
        <f>IFERROR(IF(Y316=0,"",ROUNDUP(Y316/H316,0)*0.01898),"")</f>
        <v>0.45552000000000004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214.05600000000001</v>
      </c>
      <c r="BN316" s="64">
        <f>IFERROR(Y316*I316/H316,"0")</f>
        <v>214.05600000000001</v>
      </c>
      <c r="BO316" s="64">
        <f>IFERROR(1/J316*(X316/H316),"0")</f>
        <v>0.375</v>
      </c>
      <c r="BP316" s="64">
        <f>IFERROR(1/J316*(Y316/H316),"0")</f>
        <v>0.375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8">
        <v>4607091384482</v>
      </c>
      <c r="E317" s="579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63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69</v>
      </c>
      <c r="X317" s="559">
        <v>249.6</v>
      </c>
      <c r="Y317" s="560">
        <f>IFERROR(IF(X317="",0,CEILING((X317/$H317),1)*$H317),"")</f>
        <v>249.6</v>
      </c>
      <c r="Z317" s="36">
        <f>IFERROR(IF(Y317=0,"",ROUNDUP(Y317/H317,0)*0.01898),"")</f>
        <v>0.60736000000000001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266.20800000000003</v>
      </c>
      <c r="BN317" s="64">
        <f>IFERROR(Y317*I317/H317,"0")</f>
        <v>266.20800000000003</v>
      </c>
      <c r="BO317" s="64">
        <f>IFERROR(1/J317*(X317/H317),"0")</f>
        <v>0.5</v>
      </c>
      <c r="BP317" s="64">
        <f>IFERROR(1/J317*(Y317/H317),"0")</f>
        <v>0.5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8">
        <v>4607091380897</v>
      </c>
      <c r="E318" s="579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69</v>
      </c>
      <c r="X318" s="559">
        <v>67.2</v>
      </c>
      <c r="Y318" s="560">
        <f>IFERROR(IF(X318="",0,CEILING((X318/$H318),1)*$H318),"")</f>
        <v>67.2</v>
      </c>
      <c r="Z318" s="36">
        <f>IFERROR(IF(Y318=0,"",ROUNDUP(Y318/H318,0)*0.01898),"")</f>
        <v>0.15184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71.352000000000004</v>
      </c>
      <c r="BN318" s="64">
        <f>IFERROR(Y318*I318/H318,"0")</f>
        <v>71.352000000000004</v>
      </c>
      <c r="BO318" s="64">
        <f>IFERROR(1/J318*(X318/H318),"0")</f>
        <v>0.125</v>
      </c>
      <c r="BP318" s="64">
        <f>IFERROR(1/J318*(Y318/H318),"0")</f>
        <v>0.125</v>
      </c>
    </row>
    <row r="319" spans="1:68" x14ac:dyDescent="0.2">
      <c r="A319" s="581"/>
      <c r="B319" s="576"/>
      <c r="C319" s="576"/>
      <c r="D319" s="576"/>
      <c r="E319" s="576"/>
      <c r="F319" s="576"/>
      <c r="G319" s="576"/>
      <c r="H319" s="576"/>
      <c r="I319" s="576"/>
      <c r="J319" s="576"/>
      <c r="K319" s="576"/>
      <c r="L319" s="576"/>
      <c r="M319" s="576"/>
      <c r="N319" s="576"/>
      <c r="O319" s="582"/>
      <c r="P319" s="570" t="s">
        <v>71</v>
      </c>
      <c r="Q319" s="571"/>
      <c r="R319" s="571"/>
      <c r="S319" s="571"/>
      <c r="T319" s="571"/>
      <c r="U319" s="571"/>
      <c r="V319" s="572"/>
      <c r="W319" s="37" t="s">
        <v>72</v>
      </c>
      <c r="X319" s="561">
        <f>IFERROR(X316/H316,"0")+IFERROR(X317/H317,"0")+IFERROR(X318/H318,"0")</f>
        <v>64</v>
      </c>
      <c r="Y319" s="561">
        <f>IFERROR(Y316/H316,"0")+IFERROR(Y317/H317,"0")+IFERROR(Y318/H318,"0")</f>
        <v>64</v>
      </c>
      <c r="Z319" s="561">
        <f>IFERROR(IF(Z316="",0,Z316),"0")+IFERROR(IF(Z317="",0,Z317),"0")+IFERROR(IF(Z318="",0,Z318),"0")</f>
        <v>1.21472</v>
      </c>
      <c r="AA319" s="562"/>
      <c r="AB319" s="562"/>
      <c r="AC319" s="562"/>
    </row>
    <row r="320" spans="1:68" x14ac:dyDescent="0.2">
      <c r="A320" s="576"/>
      <c r="B320" s="576"/>
      <c r="C320" s="576"/>
      <c r="D320" s="576"/>
      <c r="E320" s="576"/>
      <c r="F320" s="576"/>
      <c r="G320" s="576"/>
      <c r="H320" s="576"/>
      <c r="I320" s="576"/>
      <c r="J320" s="576"/>
      <c r="K320" s="576"/>
      <c r="L320" s="576"/>
      <c r="M320" s="576"/>
      <c r="N320" s="576"/>
      <c r="O320" s="582"/>
      <c r="P320" s="570" t="s">
        <v>71</v>
      </c>
      <c r="Q320" s="571"/>
      <c r="R320" s="571"/>
      <c r="S320" s="571"/>
      <c r="T320" s="571"/>
      <c r="U320" s="571"/>
      <c r="V320" s="572"/>
      <c r="W320" s="37" t="s">
        <v>69</v>
      </c>
      <c r="X320" s="561">
        <f>IFERROR(SUM(X316:X318),"0")</f>
        <v>518.4</v>
      </c>
      <c r="Y320" s="561">
        <f>IFERROR(SUM(Y316:Y318),"0")</f>
        <v>518.40000000000009</v>
      </c>
      <c r="Z320" s="37"/>
      <c r="AA320" s="562"/>
      <c r="AB320" s="562"/>
      <c r="AC320" s="562"/>
    </row>
    <row r="321" spans="1:68" ht="14.25" hidden="1" customHeight="1" x14ac:dyDescent="0.25">
      <c r="A321" s="591" t="s">
        <v>94</v>
      </c>
      <c r="B321" s="576"/>
      <c r="C321" s="576"/>
      <c r="D321" s="576"/>
      <c r="E321" s="576"/>
      <c r="F321" s="576"/>
      <c r="G321" s="576"/>
      <c r="H321" s="576"/>
      <c r="I321" s="576"/>
      <c r="J321" s="576"/>
      <c r="K321" s="576"/>
      <c r="L321" s="576"/>
      <c r="M321" s="576"/>
      <c r="N321" s="576"/>
      <c r="O321" s="576"/>
      <c r="P321" s="576"/>
      <c r="Q321" s="576"/>
      <c r="R321" s="576"/>
      <c r="S321" s="576"/>
      <c r="T321" s="576"/>
      <c r="U321" s="576"/>
      <c r="V321" s="576"/>
      <c r="W321" s="576"/>
      <c r="X321" s="576"/>
      <c r="Y321" s="576"/>
      <c r="Z321" s="576"/>
      <c r="AA321" s="555"/>
      <c r="AB321" s="555"/>
      <c r="AC321" s="555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8">
        <v>4607091388381</v>
      </c>
      <c r="E322" s="579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55" t="s">
        <v>511</v>
      </c>
      <c r="Q322" s="566"/>
      <c r="R322" s="566"/>
      <c r="S322" s="566"/>
      <c r="T322" s="567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8">
        <v>4607091388374</v>
      </c>
      <c r="E323" s="579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665" t="s">
        <v>515</v>
      </c>
      <c r="Q323" s="566"/>
      <c r="R323" s="566"/>
      <c r="S323" s="566"/>
      <c r="T323" s="56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516</v>
      </c>
      <c r="B324" s="54" t="s">
        <v>517</v>
      </c>
      <c r="C324" s="31">
        <v>4301032015</v>
      </c>
      <c r="D324" s="578">
        <v>4607091383102</v>
      </c>
      <c r="E324" s="579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1">
        <v>4301030233</v>
      </c>
      <c r="D325" s="578">
        <v>4607091388404</v>
      </c>
      <c r="E325" s="579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81"/>
      <c r="B326" s="576"/>
      <c r="C326" s="576"/>
      <c r="D326" s="576"/>
      <c r="E326" s="576"/>
      <c r="F326" s="576"/>
      <c r="G326" s="576"/>
      <c r="H326" s="576"/>
      <c r="I326" s="576"/>
      <c r="J326" s="576"/>
      <c r="K326" s="576"/>
      <c r="L326" s="576"/>
      <c r="M326" s="576"/>
      <c r="N326" s="576"/>
      <c r="O326" s="582"/>
      <c r="P326" s="570" t="s">
        <v>71</v>
      </c>
      <c r="Q326" s="571"/>
      <c r="R326" s="571"/>
      <c r="S326" s="571"/>
      <c r="T326" s="571"/>
      <c r="U326" s="571"/>
      <c r="V326" s="572"/>
      <c r="W326" s="37" t="s">
        <v>72</v>
      </c>
      <c r="X326" s="561">
        <f>IFERROR(X322/H322,"0")+IFERROR(X323/H323,"0")+IFERROR(X324/H324,"0")+IFERROR(X325/H325,"0")</f>
        <v>0</v>
      </c>
      <c r="Y326" s="561">
        <f>IFERROR(Y322/H322,"0")+IFERROR(Y323/H323,"0")+IFERROR(Y324/H324,"0")+IFERROR(Y325/H325,"0")</f>
        <v>0</v>
      </c>
      <c r="Z326" s="561">
        <f>IFERROR(IF(Z322="",0,Z322),"0")+IFERROR(IF(Z323="",0,Z323),"0")+IFERROR(IF(Z324="",0,Z324),"0")+IFERROR(IF(Z325="",0,Z325),"0")</f>
        <v>0</v>
      </c>
      <c r="AA326" s="562"/>
      <c r="AB326" s="562"/>
      <c r="AC326" s="562"/>
    </row>
    <row r="327" spans="1:68" hidden="1" x14ac:dyDescent="0.2">
      <c r="A327" s="576"/>
      <c r="B327" s="576"/>
      <c r="C327" s="576"/>
      <c r="D327" s="576"/>
      <c r="E327" s="576"/>
      <c r="F327" s="576"/>
      <c r="G327" s="576"/>
      <c r="H327" s="576"/>
      <c r="I327" s="576"/>
      <c r="J327" s="576"/>
      <c r="K327" s="576"/>
      <c r="L327" s="576"/>
      <c r="M327" s="576"/>
      <c r="N327" s="576"/>
      <c r="O327" s="582"/>
      <c r="P327" s="570" t="s">
        <v>71</v>
      </c>
      <c r="Q327" s="571"/>
      <c r="R327" s="571"/>
      <c r="S327" s="571"/>
      <c r="T327" s="571"/>
      <c r="U327" s="571"/>
      <c r="V327" s="572"/>
      <c r="W327" s="37" t="s">
        <v>69</v>
      </c>
      <c r="X327" s="561">
        <f>IFERROR(SUM(X322:X325),"0")</f>
        <v>0</v>
      </c>
      <c r="Y327" s="561">
        <f>IFERROR(SUM(Y322:Y325),"0")</f>
        <v>0</v>
      </c>
      <c r="Z327" s="37"/>
      <c r="AA327" s="562"/>
      <c r="AB327" s="562"/>
      <c r="AC327" s="562"/>
    </row>
    <row r="328" spans="1:68" ht="14.25" hidden="1" customHeight="1" x14ac:dyDescent="0.25">
      <c r="A328" s="591" t="s">
        <v>521</v>
      </c>
      <c r="B328" s="576"/>
      <c r="C328" s="576"/>
      <c r="D328" s="576"/>
      <c r="E328" s="576"/>
      <c r="F328" s="576"/>
      <c r="G328" s="576"/>
      <c r="H328" s="576"/>
      <c r="I328" s="576"/>
      <c r="J328" s="576"/>
      <c r="K328" s="576"/>
      <c r="L328" s="576"/>
      <c r="M328" s="576"/>
      <c r="N328" s="576"/>
      <c r="O328" s="576"/>
      <c r="P328" s="576"/>
      <c r="Q328" s="576"/>
      <c r="R328" s="576"/>
      <c r="S328" s="576"/>
      <c r="T328" s="576"/>
      <c r="U328" s="576"/>
      <c r="V328" s="576"/>
      <c r="W328" s="576"/>
      <c r="X328" s="576"/>
      <c r="Y328" s="576"/>
      <c r="Z328" s="576"/>
      <c r="AA328" s="555"/>
      <c r="AB328" s="555"/>
      <c r="AC328" s="555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8">
        <v>4680115881808</v>
      </c>
      <c r="E329" s="579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8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8">
        <v>4680115881822</v>
      </c>
      <c r="E330" s="57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8">
        <v>4680115880016</v>
      </c>
      <c r="E331" s="57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8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81"/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82"/>
      <c r="P332" s="570" t="s">
        <v>71</v>
      </c>
      <c r="Q332" s="571"/>
      <c r="R332" s="571"/>
      <c r="S332" s="571"/>
      <c r="T332" s="571"/>
      <c r="U332" s="571"/>
      <c r="V332" s="572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hidden="1" x14ac:dyDescent="0.2">
      <c r="A333" s="576"/>
      <c r="B333" s="576"/>
      <c r="C333" s="576"/>
      <c r="D333" s="576"/>
      <c r="E333" s="576"/>
      <c r="F333" s="576"/>
      <c r="G333" s="576"/>
      <c r="H333" s="576"/>
      <c r="I333" s="576"/>
      <c r="J333" s="576"/>
      <c r="K333" s="576"/>
      <c r="L333" s="576"/>
      <c r="M333" s="576"/>
      <c r="N333" s="576"/>
      <c r="O333" s="582"/>
      <c r="P333" s="570" t="s">
        <v>71</v>
      </c>
      <c r="Q333" s="571"/>
      <c r="R333" s="571"/>
      <c r="S333" s="571"/>
      <c r="T333" s="571"/>
      <c r="U333" s="571"/>
      <c r="V333" s="572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hidden="1" customHeight="1" x14ac:dyDescent="0.25">
      <c r="A334" s="590" t="s">
        <v>530</v>
      </c>
      <c r="B334" s="576"/>
      <c r="C334" s="576"/>
      <c r="D334" s="576"/>
      <c r="E334" s="576"/>
      <c r="F334" s="576"/>
      <c r="G334" s="576"/>
      <c r="H334" s="576"/>
      <c r="I334" s="576"/>
      <c r="J334" s="576"/>
      <c r="K334" s="576"/>
      <c r="L334" s="576"/>
      <c r="M334" s="576"/>
      <c r="N334" s="576"/>
      <c r="O334" s="576"/>
      <c r="P334" s="576"/>
      <c r="Q334" s="576"/>
      <c r="R334" s="576"/>
      <c r="S334" s="576"/>
      <c r="T334" s="576"/>
      <c r="U334" s="576"/>
      <c r="V334" s="576"/>
      <c r="W334" s="576"/>
      <c r="X334" s="576"/>
      <c r="Y334" s="576"/>
      <c r="Z334" s="576"/>
      <c r="AA334" s="554"/>
      <c r="AB334" s="554"/>
      <c r="AC334" s="554"/>
    </row>
    <row r="335" spans="1:68" ht="14.25" hidden="1" customHeight="1" x14ac:dyDescent="0.25">
      <c r="A335" s="591" t="s">
        <v>73</v>
      </c>
      <c r="B335" s="576"/>
      <c r="C335" s="576"/>
      <c r="D335" s="576"/>
      <c r="E335" s="576"/>
      <c r="F335" s="576"/>
      <c r="G335" s="576"/>
      <c r="H335" s="576"/>
      <c r="I335" s="576"/>
      <c r="J335" s="576"/>
      <c r="K335" s="576"/>
      <c r="L335" s="576"/>
      <c r="M335" s="576"/>
      <c r="N335" s="576"/>
      <c r="O335" s="576"/>
      <c r="P335" s="576"/>
      <c r="Q335" s="576"/>
      <c r="R335" s="576"/>
      <c r="S335" s="576"/>
      <c r="T335" s="576"/>
      <c r="U335" s="576"/>
      <c r="V335" s="576"/>
      <c r="W335" s="576"/>
      <c r="X335" s="576"/>
      <c r="Y335" s="576"/>
      <c r="Z335" s="576"/>
      <c r="AA335" s="555"/>
      <c r="AB335" s="555"/>
      <c r="AC335" s="555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78">
        <v>4607091387919</v>
      </c>
      <c r="E336" s="579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66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69</v>
      </c>
      <c r="X336" s="559">
        <v>64.8</v>
      </c>
      <c r="Y336" s="560">
        <f>IFERROR(IF(X336="",0,CEILING((X336/$H336),1)*$H336),"")</f>
        <v>64.8</v>
      </c>
      <c r="Z336" s="36">
        <f>IFERROR(IF(Y336=0,"",ROUNDUP(Y336/H336,0)*0.01898),"")</f>
        <v>0.15184</v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68.951999999999998</v>
      </c>
      <c r="BN336" s="64">
        <f>IFERROR(Y336*I336/H336,"0")</f>
        <v>68.951999999999998</v>
      </c>
      <c r="BO336" s="64">
        <f>IFERROR(1/J336*(X336/H336),"0")</f>
        <v>0.125</v>
      </c>
      <c r="BP336" s="64">
        <f>IFERROR(1/J336*(Y336/H336),"0")</f>
        <v>0.125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8">
        <v>4680115883604</v>
      </c>
      <c r="E337" s="579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8">
        <v>4680115883567</v>
      </c>
      <c r="E338" s="579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6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81"/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82"/>
      <c r="P339" s="570" t="s">
        <v>71</v>
      </c>
      <c r="Q339" s="571"/>
      <c r="R339" s="571"/>
      <c r="S339" s="571"/>
      <c r="T339" s="571"/>
      <c r="U339" s="571"/>
      <c r="V339" s="572"/>
      <c r="W339" s="37" t="s">
        <v>72</v>
      </c>
      <c r="X339" s="561">
        <f>IFERROR(X336/H336,"0")+IFERROR(X337/H337,"0")+IFERROR(X338/H338,"0")</f>
        <v>8</v>
      </c>
      <c r="Y339" s="561">
        <f>IFERROR(Y336/H336,"0")+IFERROR(Y337/H337,"0")+IFERROR(Y338/H338,"0")</f>
        <v>8</v>
      </c>
      <c r="Z339" s="561">
        <f>IFERROR(IF(Z336="",0,Z336),"0")+IFERROR(IF(Z337="",0,Z337),"0")+IFERROR(IF(Z338="",0,Z338),"0")</f>
        <v>0.15184</v>
      </c>
      <c r="AA339" s="562"/>
      <c r="AB339" s="562"/>
      <c r="AC339" s="562"/>
    </row>
    <row r="340" spans="1:68" x14ac:dyDescent="0.2">
      <c r="A340" s="576"/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82"/>
      <c r="P340" s="570" t="s">
        <v>71</v>
      </c>
      <c r="Q340" s="571"/>
      <c r="R340" s="571"/>
      <c r="S340" s="571"/>
      <c r="T340" s="571"/>
      <c r="U340" s="571"/>
      <c r="V340" s="572"/>
      <c r="W340" s="37" t="s">
        <v>69</v>
      </c>
      <c r="X340" s="561">
        <f>IFERROR(SUM(X336:X338),"0")</f>
        <v>64.8</v>
      </c>
      <c r="Y340" s="561">
        <f>IFERROR(SUM(Y336:Y338),"0")</f>
        <v>64.8</v>
      </c>
      <c r="Z340" s="37"/>
      <c r="AA340" s="562"/>
      <c r="AB340" s="562"/>
      <c r="AC340" s="562"/>
    </row>
    <row r="341" spans="1:68" ht="27.75" hidden="1" customHeight="1" x14ac:dyDescent="0.2">
      <c r="A341" s="617" t="s">
        <v>540</v>
      </c>
      <c r="B341" s="618"/>
      <c r="C341" s="618"/>
      <c r="D341" s="618"/>
      <c r="E341" s="618"/>
      <c r="F341" s="618"/>
      <c r="G341" s="618"/>
      <c r="H341" s="618"/>
      <c r="I341" s="618"/>
      <c r="J341" s="618"/>
      <c r="K341" s="618"/>
      <c r="L341" s="618"/>
      <c r="M341" s="618"/>
      <c r="N341" s="618"/>
      <c r="O341" s="618"/>
      <c r="P341" s="618"/>
      <c r="Q341" s="618"/>
      <c r="R341" s="618"/>
      <c r="S341" s="618"/>
      <c r="T341" s="618"/>
      <c r="U341" s="618"/>
      <c r="V341" s="618"/>
      <c r="W341" s="618"/>
      <c r="X341" s="618"/>
      <c r="Y341" s="618"/>
      <c r="Z341" s="618"/>
      <c r="AA341" s="48"/>
      <c r="AB341" s="48"/>
      <c r="AC341" s="48"/>
    </row>
    <row r="342" spans="1:68" ht="16.5" hidden="1" customHeight="1" x14ac:dyDescent="0.25">
      <c r="A342" s="590" t="s">
        <v>541</v>
      </c>
      <c r="B342" s="576"/>
      <c r="C342" s="576"/>
      <c r="D342" s="576"/>
      <c r="E342" s="576"/>
      <c r="F342" s="576"/>
      <c r="G342" s="576"/>
      <c r="H342" s="576"/>
      <c r="I342" s="576"/>
      <c r="J342" s="576"/>
      <c r="K342" s="576"/>
      <c r="L342" s="576"/>
      <c r="M342" s="576"/>
      <c r="N342" s="576"/>
      <c r="O342" s="576"/>
      <c r="P342" s="576"/>
      <c r="Q342" s="576"/>
      <c r="R342" s="576"/>
      <c r="S342" s="576"/>
      <c r="T342" s="576"/>
      <c r="U342" s="576"/>
      <c r="V342" s="576"/>
      <c r="W342" s="576"/>
      <c r="X342" s="576"/>
      <c r="Y342" s="576"/>
      <c r="Z342" s="576"/>
      <c r="AA342" s="554"/>
      <c r="AB342" s="554"/>
      <c r="AC342" s="554"/>
    </row>
    <row r="343" spans="1:68" ht="14.25" hidden="1" customHeight="1" x14ac:dyDescent="0.25">
      <c r="A343" s="591" t="s">
        <v>102</v>
      </c>
      <c r="B343" s="576"/>
      <c r="C343" s="576"/>
      <c r="D343" s="576"/>
      <c r="E343" s="576"/>
      <c r="F343" s="576"/>
      <c r="G343" s="576"/>
      <c r="H343" s="576"/>
      <c r="I343" s="576"/>
      <c r="J343" s="576"/>
      <c r="K343" s="576"/>
      <c r="L343" s="576"/>
      <c r="M343" s="576"/>
      <c r="N343" s="576"/>
      <c r="O343" s="576"/>
      <c r="P343" s="576"/>
      <c r="Q343" s="576"/>
      <c r="R343" s="576"/>
      <c r="S343" s="576"/>
      <c r="T343" s="576"/>
      <c r="U343" s="576"/>
      <c r="V343" s="576"/>
      <c r="W343" s="576"/>
      <c r="X343" s="576"/>
      <c r="Y343" s="576"/>
      <c r="Z343" s="576"/>
      <c r="AA343" s="555"/>
      <c r="AB343" s="555"/>
      <c r="AC343" s="555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8">
        <v>4680115884847</v>
      </c>
      <c r="E344" s="579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69</v>
      </c>
      <c r="X344" s="559">
        <v>1200</v>
      </c>
      <c r="Y344" s="560">
        <f t="shared" ref="Y344:Y350" si="47">IFERROR(IF(X344="",0,CEILING((X344/$H344),1)*$H344),"")</f>
        <v>1200</v>
      </c>
      <c r="Z344" s="36">
        <f>IFERROR(IF(Y344=0,"",ROUNDUP(Y344/H344,0)*0.02175),"")</f>
        <v>1.7399999999999998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1238.4000000000001</v>
      </c>
      <c r="BN344" s="64">
        <f t="shared" ref="BN344:BN350" si="49">IFERROR(Y344*I344/H344,"0")</f>
        <v>1238.4000000000001</v>
      </c>
      <c r="BO344" s="64">
        <f t="shared" ref="BO344:BO350" si="50">IFERROR(1/J344*(X344/H344),"0")</f>
        <v>1.6666666666666665</v>
      </c>
      <c r="BP344" s="64">
        <f t="shared" ref="BP344:BP350" si="51">IFERROR(1/J344*(Y344/H344),"0")</f>
        <v>1.6666666666666665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8">
        <v>4680115884854</v>
      </c>
      <c r="E345" s="57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69</v>
      </c>
      <c r="X345" s="559">
        <v>360</v>
      </c>
      <c r="Y345" s="560">
        <f t="shared" si="47"/>
        <v>360</v>
      </c>
      <c r="Z345" s="36">
        <f>IFERROR(IF(Y345=0,"",ROUNDUP(Y345/H345,0)*0.02175),"")</f>
        <v>0.52200000000000002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371.52000000000004</v>
      </c>
      <c r="BN345" s="64">
        <f t="shared" si="49"/>
        <v>371.52000000000004</v>
      </c>
      <c r="BO345" s="64">
        <f t="shared" si="50"/>
        <v>0.5</v>
      </c>
      <c r="BP345" s="64">
        <f t="shared" si="51"/>
        <v>0.5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4301011832</v>
      </c>
      <c r="D346" s="578">
        <v>4607091383997</v>
      </c>
      <c r="E346" s="57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6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69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8">
        <v>4680115884830</v>
      </c>
      <c r="E347" s="57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6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69</v>
      </c>
      <c r="X347" s="559">
        <v>810</v>
      </c>
      <c r="Y347" s="560">
        <f t="shared" si="47"/>
        <v>810</v>
      </c>
      <c r="Z347" s="36">
        <f>IFERROR(IF(Y347=0,"",ROUNDUP(Y347/H347,0)*0.02175),"")</f>
        <v>1.1744999999999999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835.92000000000007</v>
      </c>
      <c r="BN347" s="64">
        <f t="shared" si="49"/>
        <v>835.92000000000007</v>
      </c>
      <c r="BO347" s="64">
        <f t="shared" si="50"/>
        <v>1.125</v>
      </c>
      <c r="BP347" s="64">
        <f t="shared" si="51"/>
        <v>1.125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8">
        <v>4680115882638</v>
      </c>
      <c r="E348" s="579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8">
        <v>4680115884922</v>
      </c>
      <c r="E349" s="579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6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8">
        <v>4680115884861</v>
      </c>
      <c r="E350" s="57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8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81"/>
      <c r="B351" s="576"/>
      <c r="C351" s="576"/>
      <c r="D351" s="576"/>
      <c r="E351" s="576"/>
      <c r="F351" s="576"/>
      <c r="G351" s="576"/>
      <c r="H351" s="576"/>
      <c r="I351" s="576"/>
      <c r="J351" s="576"/>
      <c r="K351" s="576"/>
      <c r="L351" s="576"/>
      <c r="M351" s="576"/>
      <c r="N351" s="576"/>
      <c r="O351" s="582"/>
      <c r="P351" s="570" t="s">
        <v>71</v>
      </c>
      <c r="Q351" s="571"/>
      <c r="R351" s="571"/>
      <c r="S351" s="571"/>
      <c r="T351" s="571"/>
      <c r="U351" s="571"/>
      <c r="V351" s="572"/>
      <c r="W351" s="37" t="s">
        <v>72</v>
      </c>
      <c r="X351" s="561">
        <f>IFERROR(X344/H344,"0")+IFERROR(X345/H345,"0")+IFERROR(X346/H346,"0")+IFERROR(X347/H347,"0")+IFERROR(X348/H348,"0")+IFERROR(X349/H349,"0")+IFERROR(X350/H350,"0")</f>
        <v>158</v>
      </c>
      <c r="Y351" s="561">
        <f>IFERROR(Y344/H344,"0")+IFERROR(Y345/H345,"0")+IFERROR(Y346/H346,"0")+IFERROR(Y347/H347,"0")+IFERROR(Y348/H348,"0")+IFERROR(Y349/H349,"0")+IFERROR(Y350/H350,"0")</f>
        <v>158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3.4364999999999997</v>
      </c>
      <c r="AA351" s="562"/>
      <c r="AB351" s="562"/>
      <c r="AC351" s="562"/>
    </row>
    <row r="352" spans="1:68" x14ac:dyDescent="0.2">
      <c r="A352" s="576"/>
      <c r="B352" s="576"/>
      <c r="C352" s="576"/>
      <c r="D352" s="576"/>
      <c r="E352" s="576"/>
      <c r="F352" s="576"/>
      <c r="G352" s="576"/>
      <c r="H352" s="576"/>
      <c r="I352" s="576"/>
      <c r="J352" s="576"/>
      <c r="K352" s="576"/>
      <c r="L352" s="576"/>
      <c r="M352" s="576"/>
      <c r="N352" s="576"/>
      <c r="O352" s="582"/>
      <c r="P352" s="570" t="s">
        <v>71</v>
      </c>
      <c r="Q352" s="571"/>
      <c r="R352" s="571"/>
      <c r="S352" s="571"/>
      <c r="T352" s="571"/>
      <c r="U352" s="571"/>
      <c r="V352" s="572"/>
      <c r="W352" s="37" t="s">
        <v>69</v>
      </c>
      <c r="X352" s="561">
        <f>IFERROR(SUM(X344:X350),"0")</f>
        <v>2370</v>
      </c>
      <c r="Y352" s="561">
        <f>IFERROR(SUM(Y344:Y350),"0")</f>
        <v>2370</v>
      </c>
      <c r="Z352" s="37"/>
      <c r="AA352" s="562"/>
      <c r="AB352" s="562"/>
      <c r="AC352" s="562"/>
    </row>
    <row r="353" spans="1:68" ht="14.25" hidden="1" customHeight="1" x14ac:dyDescent="0.25">
      <c r="A353" s="591" t="s">
        <v>134</v>
      </c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76"/>
      <c r="P353" s="576"/>
      <c r="Q353" s="576"/>
      <c r="R353" s="576"/>
      <c r="S353" s="576"/>
      <c r="T353" s="576"/>
      <c r="U353" s="576"/>
      <c r="V353" s="576"/>
      <c r="W353" s="576"/>
      <c r="X353" s="576"/>
      <c r="Y353" s="576"/>
      <c r="Z353" s="576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8">
        <v>4607091383980</v>
      </c>
      <c r="E354" s="579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69</v>
      </c>
      <c r="X354" s="559">
        <v>600</v>
      </c>
      <c r="Y354" s="560">
        <f>IFERROR(IF(X354="",0,CEILING((X354/$H354),1)*$H354),"")</f>
        <v>600</v>
      </c>
      <c r="Z354" s="36">
        <f>IFERROR(IF(Y354=0,"",ROUNDUP(Y354/H354,0)*0.02175),"")</f>
        <v>0.86999999999999988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619.20000000000005</v>
      </c>
      <c r="BN354" s="64">
        <f>IFERROR(Y354*I354/H354,"0")</f>
        <v>619.20000000000005</v>
      </c>
      <c r="BO354" s="64">
        <f>IFERROR(1/J354*(X354/H354),"0")</f>
        <v>0.83333333333333326</v>
      </c>
      <c r="BP354" s="64">
        <f>IFERROR(1/J354*(Y354/H354),"0")</f>
        <v>0.83333333333333326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8">
        <v>4607091384178</v>
      </c>
      <c r="E355" s="579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5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81"/>
      <c r="B356" s="576"/>
      <c r="C356" s="576"/>
      <c r="D356" s="576"/>
      <c r="E356" s="576"/>
      <c r="F356" s="576"/>
      <c r="G356" s="576"/>
      <c r="H356" s="576"/>
      <c r="I356" s="576"/>
      <c r="J356" s="576"/>
      <c r="K356" s="576"/>
      <c r="L356" s="576"/>
      <c r="M356" s="576"/>
      <c r="N356" s="576"/>
      <c r="O356" s="582"/>
      <c r="P356" s="570" t="s">
        <v>71</v>
      </c>
      <c r="Q356" s="571"/>
      <c r="R356" s="571"/>
      <c r="S356" s="571"/>
      <c r="T356" s="571"/>
      <c r="U356" s="571"/>
      <c r="V356" s="572"/>
      <c r="W356" s="37" t="s">
        <v>72</v>
      </c>
      <c r="X356" s="561">
        <f>IFERROR(X354/H354,"0")+IFERROR(X355/H355,"0")</f>
        <v>40</v>
      </c>
      <c r="Y356" s="561">
        <f>IFERROR(Y354/H354,"0")+IFERROR(Y355/H355,"0")</f>
        <v>40</v>
      </c>
      <c r="Z356" s="561">
        <f>IFERROR(IF(Z354="",0,Z354),"0")+IFERROR(IF(Z355="",0,Z355),"0")</f>
        <v>0.86999999999999988</v>
      </c>
      <c r="AA356" s="562"/>
      <c r="AB356" s="562"/>
      <c r="AC356" s="562"/>
    </row>
    <row r="357" spans="1:68" x14ac:dyDescent="0.2">
      <c r="A357" s="576"/>
      <c r="B357" s="576"/>
      <c r="C357" s="576"/>
      <c r="D357" s="576"/>
      <c r="E357" s="576"/>
      <c r="F357" s="576"/>
      <c r="G357" s="576"/>
      <c r="H357" s="576"/>
      <c r="I357" s="576"/>
      <c r="J357" s="576"/>
      <c r="K357" s="576"/>
      <c r="L357" s="576"/>
      <c r="M357" s="576"/>
      <c r="N357" s="576"/>
      <c r="O357" s="582"/>
      <c r="P357" s="570" t="s">
        <v>71</v>
      </c>
      <c r="Q357" s="571"/>
      <c r="R357" s="571"/>
      <c r="S357" s="571"/>
      <c r="T357" s="571"/>
      <c r="U357" s="571"/>
      <c r="V357" s="572"/>
      <c r="W357" s="37" t="s">
        <v>69</v>
      </c>
      <c r="X357" s="561">
        <f>IFERROR(SUM(X354:X355),"0")</f>
        <v>600</v>
      </c>
      <c r="Y357" s="561">
        <f>IFERROR(SUM(Y354:Y355),"0")</f>
        <v>600</v>
      </c>
      <c r="Z357" s="37"/>
      <c r="AA357" s="562"/>
      <c r="AB357" s="562"/>
      <c r="AC357" s="562"/>
    </row>
    <row r="358" spans="1:68" ht="14.25" hidden="1" customHeight="1" x14ac:dyDescent="0.25">
      <c r="A358" s="591" t="s">
        <v>73</v>
      </c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76"/>
      <c r="P358" s="576"/>
      <c r="Q358" s="576"/>
      <c r="R358" s="576"/>
      <c r="S358" s="576"/>
      <c r="T358" s="576"/>
      <c r="U358" s="576"/>
      <c r="V358" s="576"/>
      <c r="W358" s="576"/>
      <c r="X358" s="576"/>
      <c r="Y358" s="576"/>
      <c r="Z358" s="576"/>
      <c r="AA358" s="555"/>
      <c r="AB358" s="555"/>
      <c r="AC358" s="555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8">
        <v>4607091383928</v>
      </c>
      <c r="E359" s="579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4301051897</v>
      </c>
      <c r="D360" s="578">
        <v>4607091384260</v>
      </c>
      <c r="E360" s="579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58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81"/>
      <c r="B361" s="576"/>
      <c r="C361" s="576"/>
      <c r="D361" s="576"/>
      <c r="E361" s="576"/>
      <c r="F361" s="576"/>
      <c r="G361" s="576"/>
      <c r="H361" s="576"/>
      <c r="I361" s="576"/>
      <c r="J361" s="576"/>
      <c r="K361" s="576"/>
      <c r="L361" s="576"/>
      <c r="M361" s="576"/>
      <c r="N361" s="576"/>
      <c r="O361" s="582"/>
      <c r="P361" s="570" t="s">
        <v>71</v>
      </c>
      <c r="Q361" s="571"/>
      <c r="R361" s="571"/>
      <c r="S361" s="571"/>
      <c r="T361" s="571"/>
      <c r="U361" s="571"/>
      <c r="V361" s="572"/>
      <c r="W361" s="37" t="s">
        <v>72</v>
      </c>
      <c r="X361" s="561">
        <f>IFERROR(X359/H359,"0")+IFERROR(X360/H360,"0")</f>
        <v>0</v>
      </c>
      <c r="Y361" s="561">
        <f>IFERROR(Y359/H359,"0")+IFERROR(Y360/H360,"0")</f>
        <v>0</v>
      </c>
      <c r="Z361" s="561">
        <f>IFERROR(IF(Z359="",0,Z359),"0")+IFERROR(IF(Z360="",0,Z360),"0")</f>
        <v>0</v>
      </c>
      <c r="AA361" s="562"/>
      <c r="AB361" s="562"/>
      <c r="AC361" s="562"/>
    </row>
    <row r="362" spans="1:68" hidden="1" x14ac:dyDescent="0.2">
      <c r="A362" s="576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82"/>
      <c r="P362" s="570" t="s">
        <v>71</v>
      </c>
      <c r="Q362" s="571"/>
      <c r="R362" s="571"/>
      <c r="S362" s="571"/>
      <c r="T362" s="571"/>
      <c r="U362" s="571"/>
      <c r="V362" s="572"/>
      <c r="W362" s="37" t="s">
        <v>69</v>
      </c>
      <c r="X362" s="561">
        <f>IFERROR(SUM(X359:X360),"0")</f>
        <v>0</v>
      </c>
      <c r="Y362" s="561">
        <f>IFERROR(SUM(Y359:Y360),"0")</f>
        <v>0</v>
      </c>
      <c r="Z362" s="37"/>
      <c r="AA362" s="562"/>
      <c r="AB362" s="562"/>
      <c r="AC362" s="562"/>
    </row>
    <row r="363" spans="1:68" ht="14.25" hidden="1" customHeight="1" x14ac:dyDescent="0.25">
      <c r="A363" s="591" t="s">
        <v>169</v>
      </c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76"/>
      <c r="P363" s="576"/>
      <c r="Q363" s="576"/>
      <c r="R363" s="576"/>
      <c r="S363" s="576"/>
      <c r="T363" s="576"/>
      <c r="U363" s="576"/>
      <c r="V363" s="576"/>
      <c r="W363" s="576"/>
      <c r="X363" s="576"/>
      <c r="Y363" s="576"/>
      <c r="Z363" s="576"/>
      <c r="AA363" s="555"/>
      <c r="AB363" s="555"/>
      <c r="AC363" s="555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78">
        <v>4607091384673</v>
      </c>
      <c r="E364" s="579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64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69</v>
      </c>
      <c r="X364" s="559">
        <v>144</v>
      </c>
      <c r="Y364" s="560">
        <f>IFERROR(IF(X364="",0,CEILING((X364/$H364),1)*$H364),"")</f>
        <v>144</v>
      </c>
      <c r="Z364" s="36">
        <f>IFERROR(IF(Y364=0,"",ROUNDUP(Y364/H364,0)*0.01898),"")</f>
        <v>0.30368000000000001</v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152.304</v>
      </c>
      <c r="BN364" s="64">
        <f>IFERROR(Y364*I364/H364,"0")</f>
        <v>152.304</v>
      </c>
      <c r="BO364" s="64">
        <f>IFERROR(1/J364*(X364/H364),"0")</f>
        <v>0.25</v>
      </c>
      <c r="BP364" s="64">
        <f>IFERROR(1/J364*(Y364/H364),"0")</f>
        <v>0.25</v>
      </c>
    </row>
    <row r="365" spans="1:68" x14ac:dyDescent="0.2">
      <c r="A365" s="581"/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82"/>
      <c r="P365" s="570" t="s">
        <v>71</v>
      </c>
      <c r="Q365" s="571"/>
      <c r="R365" s="571"/>
      <c r="S365" s="571"/>
      <c r="T365" s="571"/>
      <c r="U365" s="571"/>
      <c r="V365" s="572"/>
      <c r="W365" s="37" t="s">
        <v>72</v>
      </c>
      <c r="X365" s="561">
        <f>IFERROR(X364/H364,"0")</f>
        <v>16</v>
      </c>
      <c r="Y365" s="561">
        <f>IFERROR(Y364/H364,"0")</f>
        <v>16</v>
      </c>
      <c r="Z365" s="561">
        <f>IFERROR(IF(Z364="",0,Z364),"0")</f>
        <v>0.30368000000000001</v>
      </c>
      <c r="AA365" s="562"/>
      <c r="AB365" s="562"/>
      <c r="AC365" s="562"/>
    </row>
    <row r="366" spans="1:68" x14ac:dyDescent="0.2">
      <c r="A366" s="576"/>
      <c r="B366" s="576"/>
      <c r="C366" s="576"/>
      <c r="D366" s="576"/>
      <c r="E366" s="576"/>
      <c r="F366" s="576"/>
      <c r="G366" s="576"/>
      <c r="H366" s="576"/>
      <c r="I366" s="576"/>
      <c r="J366" s="576"/>
      <c r="K366" s="576"/>
      <c r="L366" s="576"/>
      <c r="M366" s="576"/>
      <c r="N366" s="576"/>
      <c r="O366" s="582"/>
      <c r="P366" s="570" t="s">
        <v>71</v>
      </c>
      <c r="Q366" s="571"/>
      <c r="R366" s="571"/>
      <c r="S366" s="571"/>
      <c r="T366" s="571"/>
      <c r="U366" s="571"/>
      <c r="V366" s="572"/>
      <c r="W366" s="37" t="s">
        <v>69</v>
      </c>
      <c r="X366" s="561">
        <f>IFERROR(SUM(X364:X364),"0")</f>
        <v>144</v>
      </c>
      <c r="Y366" s="561">
        <f>IFERROR(SUM(Y364:Y364),"0")</f>
        <v>144</v>
      </c>
      <c r="Z366" s="37"/>
      <c r="AA366" s="562"/>
      <c r="AB366" s="562"/>
      <c r="AC366" s="562"/>
    </row>
    <row r="367" spans="1:68" ht="16.5" hidden="1" customHeight="1" x14ac:dyDescent="0.25">
      <c r="A367" s="590" t="s">
        <v>575</v>
      </c>
      <c r="B367" s="576"/>
      <c r="C367" s="576"/>
      <c r="D367" s="576"/>
      <c r="E367" s="576"/>
      <c r="F367" s="576"/>
      <c r="G367" s="576"/>
      <c r="H367" s="576"/>
      <c r="I367" s="576"/>
      <c r="J367" s="576"/>
      <c r="K367" s="576"/>
      <c r="L367" s="576"/>
      <c r="M367" s="576"/>
      <c r="N367" s="576"/>
      <c r="O367" s="576"/>
      <c r="P367" s="576"/>
      <c r="Q367" s="576"/>
      <c r="R367" s="576"/>
      <c r="S367" s="576"/>
      <c r="T367" s="576"/>
      <c r="U367" s="576"/>
      <c r="V367" s="576"/>
      <c r="W367" s="576"/>
      <c r="X367" s="576"/>
      <c r="Y367" s="576"/>
      <c r="Z367" s="576"/>
      <c r="AA367" s="554"/>
      <c r="AB367" s="554"/>
      <c r="AC367" s="554"/>
    </row>
    <row r="368" spans="1:68" ht="14.25" hidden="1" customHeight="1" x14ac:dyDescent="0.25">
      <c r="A368" s="591" t="s">
        <v>102</v>
      </c>
      <c r="B368" s="576"/>
      <c r="C368" s="576"/>
      <c r="D368" s="576"/>
      <c r="E368" s="576"/>
      <c r="F368" s="576"/>
      <c r="G368" s="576"/>
      <c r="H368" s="576"/>
      <c r="I368" s="576"/>
      <c r="J368" s="576"/>
      <c r="K368" s="576"/>
      <c r="L368" s="576"/>
      <c r="M368" s="576"/>
      <c r="N368" s="576"/>
      <c r="O368" s="576"/>
      <c r="P368" s="576"/>
      <c r="Q368" s="576"/>
      <c r="R368" s="576"/>
      <c r="S368" s="576"/>
      <c r="T368" s="576"/>
      <c r="U368" s="576"/>
      <c r="V368" s="576"/>
      <c r="W368" s="576"/>
      <c r="X368" s="576"/>
      <c r="Y368" s="576"/>
      <c r="Z368" s="576"/>
      <c r="AA368" s="555"/>
      <c r="AB368" s="555"/>
      <c r="AC368" s="555"/>
    </row>
    <row r="369" spans="1:68" ht="37.5" hidden="1" customHeight="1" x14ac:dyDescent="0.25">
      <c r="A369" s="54" t="s">
        <v>576</v>
      </c>
      <c r="B369" s="54" t="s">
        <v>577</v>
      </c>
      <c r="C369" s="31">
        <v>4301011873</v>
      </c>
      <c r="D369" s="578">
        <v>4680115881907</v>
      </c>
      <c r="E369" s="579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6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4301011874</v>
      </c>
      <c r="D370" s="578">
        <v>4680115884892</v>
      </c>
      <c r="E370" s="57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6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69</v>
      </c>
      <c r="X370" s="559">
        <v>691.2</v>
      </c>
      <c r="Y370" s="560">
        <f>IFERROR(IF(X370="",0,CEILING((X370/$H370),1)*$H370),"")</f>
        <v>691.2</v>
      </c>
      <c r="Z370" s="36">
        <f>IFERROR(IF(Y370=0,"",ROUNDUP(Y370/H370,0)*0.01898),"")</f>
        <v>1.21472</v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719.04</v>
      </c>
      <c r="BN370" s="64">
        <f>IFERROR(Y370*I370/H370,"0")</f>
        <v>719.04</v>
      </c>
      <c r="BO370" s="64">
        <f>IFERROR(1/J370*(X370/H370),"0")</f>
        <v>1</v>
      </c>
      <c r="BP370" s="64">
        <f>IFERROR(1/J370*(Y370/H370),"0")</f>
        <v>1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4301011875</v>
      </c>
      <c r="D371" s="578">
        <v>4680115884885</v>
      </c>
      <c r="E371" s="57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584</v>
      </c>
      <c r="B372" s="54" t="s">
        <v>585</v>
      </c>
      <c r="C372" s="31">
        <v>4301011871</v>
      </c>
      <c r="D372" s="578">
        <v>4680115884908</v>
      </c>
      <c r="E372" s="57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7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1"/>
      <c r="B373" s="576"/>
      <c r="C373" s="576"/>
      <c r="D373" s="576"/>
      <c r="E373" s="576"/>
      <c r="F373" s="576"/>
      <c r="G373" s="576"/>
      <c r="H373" s="576"/>
      <c r="I373" s="576"/>
      <c r="J373" s="576"/>
      <c r="K373" s="576"/>
      <c r="L373" s="576"/>
      <c r="M373" s="576"/>
      <c r="N373" s="576"/>
      <c r="O373" s="582"/>
      <c r="P373" s="570" t="s">
        <v>71</v>
      </c>
      <c r="Q373" s="571"/>
      <c r="R373" s="571"/>
      <c r="S373" s="571"/>
      <c r="T373" s="571"/>
      <c r="U373" s="571"/>
      <c r="V373" s="572"/>
      <c r="W373" s="37" t="s">
        <v>72</v>
      </c>
      <c r="X373" s="561">
        <f>IFERROR(X369/H369,"0")+IFERROR(X370/H370,"0")+IFERROR(X371/H371,"0")+IFERROR(X372/H372,"0")</f>
        <v>64</v>
      </c>
      <c r="Y373" s="561">
        <f>IFERROR(Y369/H369,"0")+IFERROR(Y370/H370,"0")+IFERROR(Y371/H371,"0")+IFERROR(Y372/H372,"0")</f>
        <v>64</v>
      </c>
      <c r="Z373" s="561">
        <f>IFERROR(IF(Z369="",0,Z369),"0")+IFERROR(IF(Z370="",0,Z370),"0")+IFERROR(IF(Z371="",0,Z371),"0")+IFERROR(IF(Z372="",0,Z372),"0")</f>
        <v>1.21472</v>
      </c>
      <c r="AA373" s="562"/>
      <c r="AB373" s="562"/>
      <c r="AC373" s="562"/>
    </row>
    <row r="374" spans="1:68" x14ac:dyDescent="0.2">
      <c r="A374" s="576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82"/>
      <c r="P374" s="570" t="s">
        <v>71</v>
      </c>
      <c r="Q374" s="571"/>
      <c r="R374" s="571"/>
      <c r="S374" s="571"/>
      <c r="T374" s="571"/>
      <c r="U374" s="571"/>
      <c r="V374" s="572"/>
      <c r="W374" s="37" t="s">
        <v>69</v>
      </c>
      <c r="X374" s="561">
        <f>IFERROR(SUM(X369:X372),"0")</f>
        <v>691.2</v>
      </c>
      <c r="Y374" s="561">
        <f>IFERROR(SUM(Y369:Y372),"0")</f>
        <v>691.2</v>
      </c>
      <c r="Z374" s="37"/>
      <c r="AA374" s="562"/>
      <c r="AB374" s="562"/>
      <c r="AC374" s="562"/>
    </row>
    <row r="375" spans="1:68" ht="14.25" hidden="1" customHeight="1" x14ac:dyDescent="0.25">
      <c r="A375" s="591" t="s">
        <v>63</v>
      </c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76"/>
      <c r="P375" s="576"/>
      <c r="Q375" s="576"/>
      <c r="R375" s="576"/>
      <c r="S375" s="576"/>
      <c r="T375" s="576"/>
      <c r="U375" s="576"/>
      <c r="V375" s="576"/>
      <c r="W375" s="576"/>
      <c r="X375" s="576"/>
      <c r="Y375" s="576"/>
      <c r="Z375" s="576"/>
      <c r="AA375" s="555"/>
      <c r="AB375" s="555"/>
      <c r="AC375" s="555"/>
    </row>
    <row r="376" spans="1:68" ht="27" hidden="1" customHeight="1" x14ac:dyDescent="0.25">
      <c r="A376" s="54" t="s">
        <v>586</v>
      </c>
      <c r="B376" s="54" t="s">
        <v>587</v>
      </c>
      <c r="C376" s="31">
        <v>4301031303</v>
      </c>
      <c r="D376" s="578">
        <v>4607091384802</v>
      </c>
      <c r="E376" s="57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8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81"/>
      <c r="B377" s="576"/>
      <c r="C377" s="576"/>
      <c r="D377" s="576"/>
      <c r="E377" s="576"/>
      <c r="F377" s="576"/>
      <c r="G377" s="576"/>
      <c r="H377" s="576"/>
      <c r="I377" s="576"/>
      <c r="J377" s="576"/>
      <c r="K377" s="576"/>
      <c r="L377" s="576"/>
      <c r="M377" s="576"/>
      <c r="N377" s="576"/>
      <c r="O377" s="582"/>
      <c r="P377" s="570" t="s">
        <v>71</v>
      </c>
      <c r="Q377" s="571"/>
      <c r="R377" s="571"/>
      <c r="S377" s="571"/>
      <c r="T377" s="571"/>
      <c r="U377" s="571"/>
      <c r="V377" s="572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76"/>
      <c r="B378" s="576"/>
      <c r="C378" s="576"/>
      <c r="D378" s="576"/>
      <c r="E378" s="576"/>
      <c r="F378" s="576"/>
      <c r="G378" s="576"/>
      <c r="H378" s="576"/>
      <c r="I378" s="576"/>
      <c r="J378" s="576"/>
      <c r="K378" s="576"/>
      <c r="L378" s="576"/>
      <c r="M378" s="576"/>
      <c r="N378" s="576"/>
      <c r="O378" s="582"/>
      <c r="P378" s="570" t="s">
        <v>71</v>
      </c>
      <c r="Q378" s="571"/>
      <c r="R378" s="571"/>
      <c r="S378" s="571"/>
      <c r="T378" s="571"/>
      <c r="U378" s="571"/>
      <c r="V378" s="572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91" t="s">
        <v>73</v>
      </c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76"/>
      <c r="P379" s="576"/>
      <c r="Q379" s="576"/>
      <c r="R379" s="576"/>
      <c r="S379" s="576"/>
      <c r="T379" s="576"/>
      <c r="U379" s="576"/>
      <c r="V379" s="576"/>
      <c r="W379" s="576"/>
      <c r="X379" s="576"/>
      <c r="Y379" s="576"/>
      <c r="Z379" s="576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8">
        <v>4607091384246</v>
      </c>
      <c r="E380" s="57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3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69</v>
      </c>
      <c r="X380" s="559">
        <v>360</v>
      </c>
      <c r="Y380" s="560">
        <f>IFERROR(IF(X380="",0,CEILING((X380/$H380),1)*$H380),"")</f>
        <v>360</v>
      </c>
      <c r="Z380" s="36">
        <f>IFERROR(IF(Y380=0,"",ROUNDUP(Y380/H380,0)*0.01898),"")</f>
        <v>0.75919999999999999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380.76</v>
      </c>
      <c r="BN380" s="64">
        <f>IFERROR(Y380*I380/H380,"0")</f>
        <v>380.76</v>
      </c>
      <c r="BO380" s="64">
        <f>IFERROR(1/J380*(X380/H380),"0")</f>
        <v>0.625</v>
      </c>
      <c r="BP380" s="64">
        <f>IFERROR(1/J380*(Y380/H380),"0")</f>
        <v>0.625</v>
      </c>
    </row>
    <row r="381" spans="1:68" ht="27" customHeight="1" x14ac:dyDescent="0.25">
      <c r="A381" s="54" t="s">
        <v>592</v>
      </c>
      <c r="B381" s="54" t="s">
        <v>593</v>
      </c>
      <c r="C381" s="31">
        <v>4301051660</v>
      </c>
      <c r="D381" s="578">
        <v>4607091384253</v>
      </c>
      <c r="E381" s="57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69</v>
      </c>
      <c r="X381" s="559">
        <v>86.4</v>
      </c>
      <c r="Y381" s="560">
        <f>IFERROR(IF(X381="",0,CEILING((X381/$H381),1)*$H381),"")</f>
        <v>86.399999999999991</v>
      </c>
      <c r="Z381" s="36">
        <f>IFERROR(IF(Y381=0,"",ROUNDUP(Y381/H381,0)*0.00651),"")</f>
        <v>0.23436000000000001</v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95.904000000000011</v>
      </c>
      <c r="BN381" s="64">
        <f>IFERROR(Y381*I381/H381,"0")</f>
        <v>95.904000000000011</v>
      </c>
      <c r="BO381" s="64">
        <f>IFERROR(1/J381*(X381/H381),"0")</f>
        <v>0.19780219780219785</v>
      </c>
      <c r="BP381" s="64">
        <f>IFERROR(1/J381*(Y381/H381),"0")</f>
        <v>0.19780219780219782</v>
      </c>
    </row>
    <row r="382" spans="1:68" x14ac:dyDescent="0.2">
      <c r="A382" s="581"/>
      <c r="B382" s="576"/>
      <c r="C382" s="576"/>
      <c r="D382" s="576"/>
      <c r="E382" s="576"/>
      <c r="F382" s="576"/>
      <c r="G382" s="576"/>
      <c r="H382" s="576"/>
      <c r="I382" s="576"/>
      <c r="J382" s="576"/>
      <c r="K382" s="576"/>
      <c r="L382" s="576"/>
      <c r="M382" s="576"/>
      <c r="N382" s="576"/>
      <c r="O382" s="582"/>
      <c r="P382" s="570" t="s">
        <v>71</v>
      </c>
      <c r="Q382" s="571"/>
      <c r="R382" s="571"/>
      <c r="S382" s="571"/>
      <c r="T382" s="571"/>
      <c r="U382" s="571"/>
      <c r="V382" s="572"/>
      <c r="W382" s="37" t="s">
        <v>72</v>
      </c>
      <c r="X382" s="561">
        <f>IFERROR(X380/H380,"0")+IFERROR(X381/H381,"0")</f>
        <v>76</v>
      </c>
      <c r="Y382" s="561">
        <f>IFERROR(Y380/H380,"0")+IFERROR(Y381/H381,"0")</f>
        <v>76</v>
      </c>
      <c r="Z382" s="561">
        <f>IFERROR(IF(Z380="",0,Z380),"0")+IFERROR(IF(Z381="",0,Z381),"0")</f>
        <v>0.99356</v>
      </c>
      <c r="AA382" s="562"/>
      <c r="AB382" s="562"/>
      <c r="AC382" s="562"/>
    </row>
    <row r="383" spans="1:68" x14ac:dyDescent="0.2">
      <c r="A383" s="576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82"/>
      <c r="P383" s="570" t="s">
        <v>71</v>
      </c>
      <c r="Q383" s="571"/>
      <c r="R383" s="571"/>
      <c r="S383" s="571"/>
      <c r="T383" s="571"/>
      <c r="U383" s="571"/>
      <c r="V383" s="572"/>
      <c r="W383" s="37" t="s">
        <v>69</v>
      </c>
      <c r="X383" s="561">
        <f>IFERROR(SUM(X380:X381),"0")</f>
        <v>446.4</v>
      </c>
      <c r="Y383" s="561">
        <f>IFERROR(SUM(Y380:Y381),"0")</f>
        <v>446.4</v>
      </c>
      <c r="Z383" s="37"/>
      <c r="AA383" s="562"/>
      <c r="AB383" s="562"/>
      <c r="AC383" s="562"/>
    </row>
    <row r="384" spans="1:68" ht="14.25" hidden="1" customHeight="1" x14ac:dyDescent="0.25">
      <c r="A384" s="591" t="s">
        <v>169</v>
      </c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76"/>
      <c r="P384" s="576"/>
      <c r="Q384" s="576"/>
      <c r="R384" s="576"/>
      <c r="S384" s="576"/>
      <c r="T384" s="576"/>
      <c r="U384" s="576"/>
      <c r="V384" s="576"/>
      <c r="W384" s="576"/>
      <c r="X384" s="576"/>
      <c r="Y384" s="576"/>
      <c r="Z384" s="576"/>
      <c r="AA384" s="555"/>
      <c r="AB384" s="555"/>
      <c r="AC384" s="555"/>
    </row>
    <row r="385" spans="1:68" ht="27" hidden="1" customHeight="1" x14ac:dyDescent="0.25">
      <c r="A385" s="54" t="s">
        <v>594</v>
      </c>
      <c r="B385" s="54" t="s">
        <v>595</v>
      </c>
      <c r="C385" s="31">
        <v>4301060441</v>
      </c>
      <c r="D385" s="578">
        <v>4607091389357</v>
      </c>
      <c r="E385" s="57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68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81"/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82"/>
      <c r="P386" s="570" t="s">
        <v>71</v>
      </c>
      <c r="Q386" s="571"/>
      <c r="R386" s="571"/>
      <c r="S386" s="571"/>
      <c r="T386" s="571"/>
      <c r="U386" s="571"/>
      <c r="V386" s="572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76"/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82"/>
      <c r="P387" s="570" t="s">
        <v>71</v>
      </c>
      <c r="Q387" s="571"/>
      <c r="R387" s="571"/>
      <c r="S387" s="571"/>
      <c r="T387" s="571"/>
      <c r="U387" s="571"/>
      <c r="V387" s="572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17" t="s">
        <v>597</v>
      </c>
      <c r="B388" s="618"/>
      <c r="C388" s="618"/>
      <c r="D388" s="618"/>
      <c r="E388" s="618"/>
      <c r="F388" s="618"/>
      <c r="G388" s="618"/>
      <c r="H388" s="618"/>
      <c r="I388" s="618"/>
      <c r="J388" s="618"/>
      <c r="K388" s="618"/>
      <c r="L388" s="618"/>
      <c r="M388" s="618"/>
      <c r="N388" s="618"/>
      <c r="O388" s="618"/>
      <c r="P388" s="618"/>
      <c r="Q388" s="618"/>
      <c r="R388" s="618"/>
      <c r="S388" s="618"/>
      <c r="T388" s="618"/>
      <c r="U388" s="618"/>
      <c r="V388" s="618"/>
      <c r="W388" s="618"/>
      <c r="X388" s="618"/>
      <c r="Y388" s="618"/>
      <c r="Z388" s="618"/>
      <c r="AA388" s="48"/>
      <c r="AB388" s="48"/>
      <c r="AC388" s="48"/>
    </row>
    <row r="389" spans="1:68" ht="16.5" hidden="1" customHeight="1" x14ac:dyDescent="0.25">
      <c r="A389" s="590" t="s">
        <v>598</v>
      </c>
      <c r="B389" s="576"/>
      <c r="C389" s="576"/>
      <c r="D389" s="576"/>
      <c r="E389" s="576"/>
      <c r="F389" s="576"/>
      <c r="G389" s="576"/>
      <c r="H389" s="576"/>
      <c r="I389" s="576"/>
      <c r="J389" s="576"/>
      <c r="K389" s="576"/>
      <c r="L389" s="576"/>
      <c r="M389" s="576"/>
      <c r="N389" s="576"/>
      <c r="O389" s="576"/>
      <c r="P389" s="576"/>
      <c r="Q389" s="576"/>
      <c r="R389" s="576"/>
      <c r="S389" s="576"/>
      <c r="T389" s="576"/>
      <c r="U389" s="576"/>
      <c r="V389" s="576"/>
      <c r="W389" s="576"/>
      <c r="X389" s="576"/>
      <c r="Y389" s="576"/>
      <c r="Z389" s="576"/>
      <c r="AA389" s="554"/>
      <c r="AB389" s="554"/>
      <c r="AC389" s="554"/>
    </row>
    <row r="390" spans="1:68" ht="14.25" hidden="1" customHeight="1" x14ac:dyDescent="0.25">
      <c r="A390" s="591" t="s">
        <v>63</v>
      </c>
      <c r="B390" s="576"/>
      <c r="C390" s="576"/>
      <c r="D390" s="576"/>
      <c r="E390" s="576"/>
      <c r="F390" s="576"/>
      <c r="G390" s="576"/>
      <c r="H390" s="576"/>
      <c r="I390" s="576"/>
      <c r="J390" s="576"/>
      <c r="K390" s="576"/>
      <c r="L390" s="576"/>
      <c r="M390" s="576"/>
      <c r="N390" s="576"/>
      <c r="O390" s="576"/>
      <c r="P390" s="576"/>
      <c r="Q390" s="576"/>
      <c r="R390" s="576"/>
      <c r="S390" s="576"/>
      <c r="T390" s="576"/>
      <c r="U390" s="576"/>
      <c r="V390" s="576"/>
      <c r="W390" s="576"/>
      <c r="X390" s="576"/>
      <c r="Y390" s="576"/>
      <c r="Z390" s="576"/>
      <c r="AA390" s="555"/>
      <c r="AB390" s="555"/>
      <c r="AC390" s="555"/>
    </row>
    <row r="391" spans="1:68" ht="27" hidden="1" customHeight="1" x14ac:dyDescent="0.25">
      <c r="A391" s="54" t="s">
        <v>599</v>
      </c>
      <c r="B391" s="54" t="s">
        <v>600</v>
      </c>
      <c r="C391" s="31">
        <v>4301031405</v>
      </c>
      <c r="D391" s="578">
        <v>4680115886100</v>
      </c>
      <c r="E391" s="57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4301031382</v>
      </c>
      <c r="D392" s="578">
        <v>4680115886117</v>
      </c>
      <c r="E392" s="57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602</v>
      </c>
      <c r="B393" s="54" t="s">
        <v>605</v>
      </c>
      <c r="C393" s="31">
        <v>4301031406</v>
      </c>
      <c r="D393" s="578">
        <v>4680115886117</v>
      </c>
      <c r="E393" s="57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4301031402</v>
      </c>
      <c r="D394" s="578">
        <v>4680115886124</v>
      </c>
      <c r="E394" s="57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8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4301031366</v>
      </c>
      <c r="D395" s="578">
        <v>4680115883147</v>
      </c>
      <c r="E395" s="57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4301031362</v>
      </c>
      <c r="D396" s="578">
        <v>4607091384338</v>
      </c>
      <c r="E396" s="57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613</v>
      </c>
      <c r="B397" s="54" t="s">
        <v>614</v>
      </c>
      <c r="C397" s="31">
        <v>4301031361</v>
      </c>
      <c r="D397" s="578">
        <v>4607091389524</v>
      </c>
      <c r="E397" s="57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616</v>
      </c>
      <c r="B398" s="54" t="s">
        <v>617</v>
      </c>
      <c r="C398" s="31">
        <v>4301031364</v>
      </c>
      <c r="D398" s="578">
        <v>4680115883161</v>
      </c>
      <c r="E398" s="57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9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619</v>
      </c>
      <c r="B399" s="54" t="s">
        <v>620</v>
      </c>
      <c r="C399" s="31">
        <v>4301031358</v>
      </c>
      <c r="D399" s="578">
        <v>4607091389531</v>
      </c>
      <c r="E399" s="57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2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622</v>
      </c>
      <c r="B400" s="54" t="s">
        <v>623</v>
      </c>
      <c r="C400" s="31">
        <v>4301031360</v>
      </c>
      <c r="D400" s="578">
        <v>4607091384345</v>
      </c>
      <c r="E400" s="57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86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81"/>
      <c r="B401" s="576"/>
      <c r="C401" s="576"/>
      <c r="D401" s="576"/>
      <c r="E401" s="576"/>
      <c r="F401" s="576"/>
      <c r="G401" s="576"/>
      <c r="H401" s="576"/>
      <c r="I401" s="576"/>
      <c r="J401" s="576"/>
      <c r="K401" s="576"/>
      <c r="L401" s="576"/>
      <c r="M401" s="576"/>
      <c r="N401" s="576"/>
      <c r="O401" s="582"/>
      <c r="P401" s="570" t="s">
        <v>71</v>
      </c>
      <c r="Q401" s="571"/>
      <c r="R401" s="571"/>
      <c r="S401" s="571"/>
      <c r="T401" s="571"/>
      <c r="U401" s="571"/>
      <c r="V401" s="572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76"/>
      <c r="B402" s="576"/>
      <c r="C402" s="576"/>
      <c r="D402" s="576"/>
      <c r="E402" s="576"/>
      <c r="F402" s="576"/>
      <c r="G402" s="576"/>
      <c r="H402" s="576"/>
      <c r="I402" s="576"/>
      <c r="J402" s="576"/>
      <c r="K402" s="576"/>
      <c r="L402" s="576"/>
      <c r="M402" s="576"/>
      <c r="N402" s="576"/>
      <c r="O402" s="582"/>
      <c r="P402" s="570" t="s">
        <v>71</v>
      </c>
      <c r="Q402" s="571"/>
      <c r="R402" s="571"/>
      <c r="S402" s="571"/>
      <c r="T402" s="571"/>
      <c r="U402" s="571"/>
      <c r="V402" s="572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91" t="s">
        <v>73</v>
      </c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76"/>
      <c r="P403" s="576"/>
      <c r="Q403" s="576"/>
      <c r="R403" s="576"/>
      <c r="S403" s="576"/>
      <c r="T403" s="576"/>
      <c r="U403" s="576"/>
      <c r="V403" s="576"/>
      <c r="W403" s="576"/>
      <c r="X403" s="576"/>
      <c r="Y403" s="576"/>
      <c r="Z403" s="576"/>
      <c r="AA403" s="555"/>
      <c r="AB403" s="555"/>
      <c r="AC403" s="555"/>
    </row>
    <row r="404" spans="1:68" ht="27" hidden="1" customHeight="1" x14ac:dyDescent="0.25">
      <c r="A404" s="54" t="s">
        <v>624</v>
      </c>
      <c r="B404" s="54" t="s">
        <v>625</v>
      </c>
      <c r="C404" s="31">
        <v>4301051284</v>
      </c>
      <c r="D404" s="578">
        <v>4607091384352</v>
      </c>
      <c r="E404" s="57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627</v>
      </c>
      <c r="B405" s="54" t="s">
        <v>628</v>
      </c>
      <c r="C405" s="31">
        <v>4301051431</v>
      </c>
      <c r="D405" s="578">
        <v>4607091389654</v>
      </c>
      <c r="E405" s="57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8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81"/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82"/>
      <c r="P406" s="570" t="s">
        <v>71</v>
      </c>
      <c r="Q406" s="571"/>
      <c r="R406" s="571"/>
      <c r="S406" s="571"/>
      <c r="T406" s="571"/>
      <c r="U406" s="571"/>
      <c r="V406" s="572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76"/>
      <c r="B407" s="576"/>
      <c r="C407" s="576"/>
      <c r="D407" s="576"/>
      <c r="E407" s="576"/>
      <c r="F407" s="576"/>
      <c r="G407" s="576"/>
      <c r="H407" s="576"/>
      <c r="I407" s="576"/>
      <c r="J407" s="576"/>
      <c r="K407" s="576"/>
      <c r="L407" s="576"/>
      <c r="M407" s="576"/>
      <c r="N407" s="576"/>
      <c r="O407" s="582"/>
      <c r="P407" s="570" t="s">
        <v>71</v>
      </c>
      <c r="Q407" s="571"/>
      <c r="R407" s="571"/>
      <c r="S407" s="571"/>
      <c r="T407" s="571"/>
      <c r="U407" s="571"/>
      <c r="V407" s="572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90" t="s">
        <v>630</v>
      </c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76"/>
      <c r="P408" s="576"/>
      <c r="Q408" s="576"/>
      <c r="R408" s="576"/>
      <c r="S408" s="576"/>
      <c r="T408" s="576"/>
      <c r="U408" s="576"/>
      <c r="V408" s="576"/>
      <c r="W408" s="576"/>
      <c r="X408" s="576"/>
      <c r="Y408" s="576"/>
      <c r="Z408" s="576"/>
      <c r="AA408" s="554"/>
      <c r="AB408" s="554"/>
      <c r="AC408" s="554"/>
    </row>
    <row r="409" spans="1:68" ht="14.25" hidden="1" customHeight="1" x14ac:dyDescent="0.25">
      <c r="A409" s="591" t="s">
        <v>134</v>
      </c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76"/>
      <c r="P409" s="576"/>
      <c r="Q409" s="576"/>
      <c r="R409" s="576"/>
      <c r="S409" s="576"/>
      <c r="T409" s="576"/>
      <c r="U409" s="576"/>
      <c r="V409" s="576"/>
      <c r="W409" s="576"/>
      <c r="X409" s="576"/>
      <c r="Y409" s="576"/>
      <c r="Z409" s="576"/>
      <c r="AA409" s="555"/>
      <c r="AB409" s="555"/>
      <c r="AC409" s="555"/>
    </row>
    <row r="410" spans="1:68" ht="27" hidden="1" customHeight="1" x14ac:dyDescent="0.25">
      <c r="A410" s="54" t="s">
        <v>631</v>
      </c>
      <c r="B410" s="54" t="s">
        <v>632</v>
      </c>
      <c r="C410" s="31">
        <v>4301020319</v>
      </c>
      <c r="D410" s="578">
        <v>4680115885240</v>
      </c>
      <c r="E410" s="57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68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81"/>
      <c r="B411" s="576"/>
      <c r="C411" s="576"/>
      <c r="D411" s="576"/>
      <c r="E411" s="576"/>
      <c r="F411" s="576"/>
      <c r="G411" s="576"/>
      <c r="H411" s="576"/>
      <c r="I411" s="576"/>
      <c r="J411" s="576"/>
      <c r="K411" s="576"/>
      <c r="L411" s="576"/>
      <c r="M411" s="576"/>
      <c r="N411" s="576"/>
      <c r="O411" s="582"/>
      <c r="P411" s="570" t="s">
        <v>71</v>
      </c>
      <c r="Q411" s="571"/>
      <c r="R411" s="571"/>
      <c r="S411" s="571"/>
      <c r="T411" s="571"/>
      <c r="U411" s="571"/>
      <c r="V411" s="572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76"/>
      <c r="B412" s="576"/>
      <c r="C412" s="576"/>
      <c r="D412" s="576"/>
      <c r="E412" s="576"/>
      <c r="F412" s="576"/>
      <c r="G412" s="576"/>
      <c r="H412" s="576"/>
      <c r="I412" s="576"/>
      <c r="J412" s="576"/>
      <c r="K412" s="576"/>
      <c r="L412" s="576"/>
      <c r="M412" s="576"/>
      <c r="N412" s="576"/>
      <c r="O412" s="582"/>
      <c r="P412" s="570" t="s">
        <v>71</v>
      </c>
      <c r="Q412" s="571"/>
      <c r="R412" s="571"/>
      <c r="S412" s="571"/>
      <c r="T412" s="571"/>
      <c r="U412" s="571"/>
      <c r="V412" s="572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91" t="s">
        <v>63</v>
      </c>
      <c r="B413" s="576"/>
      <c r="C413" s="576"/>
      <c r="D413" s="576"/>
      <c r="E413" s="576"/>
      <c r="F413" s="576"/>
      <c r="G413" s="576"/>
      <c r="H413" s="576"/>
      <c r="I413" s="576"/>
      <c r="J413" s="576"/>
      <c r="K413" s="576"/>
      <c r="L413" s="576"/>
      <c r="M413" s="576"/>
      <c r="N413" s="576"/>
      <c r="O413" s="576"/>
      <c r="P413" s="576"/>
      <c r="Q413" s="576"/>
      <c r="R413" s="576"/>
      <c r="S413" s="576"/>
      <c r="T413" s="576"/>
      <c r="U413" s="576"/>
      <c r="V413" s="576"/>
      <c r="W413" s="576"/>
      <c r="X413" s="576"/>
      <c r="Y413" s="576"/>
      <c r="Z413" s="576"/>
      <c r="AA413" s="555"/>
      <c r="AB413" s="555"/>
      <c r="AC413" s="555"/>
    </row>
    <row r="414" spans="1:68" ht="27" hidden="1" customHeight="1" x14ac:dyDescent="0.25">
      <c r="A414" s="54" t="s">
        <v>634</v>
      </c>
      <c r="B414" s="54" t="s">
        <v>635</v>
      </c>
      <c r="C414" s="31">
        <v>4301031403</v>
      </c>
      <c r="D414" s="578">
        <v>4680115886094</v>
      </c>
      <c r="E414" s="57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81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637</v>
      </c>
      <c r="B415" s="54" t="s">
        <v>638</v>
      </c>
      <c r="C415" s="31">
        <v>4301031363</v>
      </c>
      <c r="D415" s="578">
        <v>4607091389425</v>
      </c>
      <c r="E415" s="57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6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640</v>
      </c>
      <c r="B416" s="54" t="s">
        <v>641</v>
      </c>
      <c r="C416" s="31">
        <v>4301031373</v>
      </c>
      <c r="D416" s="578">
        <v>4680115880771</v>
      </c>
      <c r="E416" s="57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9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643</v>
      </c>
      <c r="B417" s="54" t="s">
        <v>644</v>
      </c>
      <c r="C417" s="31">
        <v>4301031359</v>
      </c>
      <c r="D417" s="578">
        <v>4607091389500</v>
      </c>
      <c r="E417" s="57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6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81"/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82"/>
      <c r="P418" s="570" t="s">
        <v>71</v>
      </c>
      <c r="Q418" s="571"/>
      <c r="R418" s="571"/>
      <c r="S418" s="571"/>
      <c r="T418" s="571"/>
      <c r="U418" s="571"/>
      <c r="V418" s="572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76"/>
      <c r="B419" s="576"/>
      <c r="C419" s="576"/>
      <c r="D419" s="576"/>
      <c r="E419" s="576"/>
      <c r="F419" s="576"/>
      <c r="G419" s="576"/>
      <c r="H419" s="576"/>
      <c r="I419" s="576"/>
      <c r="J419" s="576"/>
      <c r="K419" s="576"/>
      <c r="L419" s="576"/>
      <c r="M419" s="576"/>
      <c r="N419" s="576"/>
      <c r="O419" s="582"/>
      <c r="P419" s="570" t="s">
        <v>71</v>
      </c>
      <c r="Q419" s="571"/>
      <c r="R419" s="571"/>
      <c r="S419" s="571"/>
      <c r="T419" s="571"/>
      <c r="U419" s="571"/>
      <c r="V419" s="572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90" t="s">
        <v>645</v>
      </c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76"/>
      <c r="P420" s="576"/>
      <c r="Q420" s="576"/>
      <c r="R420" s="576"/>
      <c r="S420" s="576"/>
      <c r="T420" s="576"/>
      <c r="U420" s="576"/>
      <c r="V420" s="576"/>
      <c r="W420" s="576"/>
      <c r="X420" s="576"/>
      <c r="Y420" s="576"/>
      <c r="Z420" s="576"/>
      <c r="AA420" s="554"/>
      <c r="AB420" s="554"/>
      <c r="AC420" s="554"/>
    </row>
    <row r="421" spans="1:68" ht="14.25" hidden="1" customHeight="1" x14ac:dyDescent="0.25">
      <c r="A421" s="591" t="s">
        <v>63</v>
      </c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76"/>
      <c r="P421" s="576"/>
      <c r="Q421" s="576"/>
      <c r="R421" s="576"/>
      <c r="S421" s="576"/>
      <c r="T421" s="576"/>
      <c r="U421" s="576"/>
      <c r="V421" s="576"/>
      <c r="W421" s="576"/>
      <c r="X421" s="576"/>
      <c r="Y421" s="576"/>
      <c r="Z421" s="576"/>
      <c r="AA421" s="555"/>
      <c r="AB421" s="555"/>
      <c r="AC421" s="555"/>
    </row>
    <row r="422" spans="1:68" ht="27" hidden="1" customHeight="1" x14ac:dyDescent="0.25">
      <c r="A422" s="54" t="s">
        <v>646</v>
      </c>
      <c r="B422" s="54" t="s">
        <v>647</v>
      </c>
      <c r="C422" s="31">
        <v>4301031347</v>
      </c>
      <c r="D422" s="578">
        <v>4680115885110</v>
      </c>
      <c r="E422" s="57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83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81"/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82"/>
      <c r="P423" s="570" t="s">
        <v>71</v>
      </c>
      <c r="Q423" s="571"/>
      <c r="R423" s="571"/>
      <c r="S423" s="571"/>
      <c r="T423" s="571"/>
      <c r="U423" s="571"/>
      <c r="V423" s="572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76"/>
      <c r="B424" s="576"/>
      <c r="C424" s="576"/>
      <c r="D424" s="576"/>
      <c r="E424" s="576"/>
      <c r="F424" s="576"/>
      <c r="G424" s="576"/>
      <c r="H424" s="576"/>
      <c r="I424" s="576"/>
      <c r="J424" s="576"/>
      <c r="K424" s="576"/>
      <c r="L424" s="576"/>
      <c r="M424" s="576"/>
      <c r="N424" s="576"/>
      <c r="O424" s="582"/>
      <c r="P424" s="570" t="s">
        <v>71</v>
      </c>
      <c r="Q424" s="571"/>
      <c r="R424" s="571"/>
      <c r="S424" s="571"/>
      <c r="T424" s="571"/>
      <c r="U424" s="571"/>
      <c r="V424" s="572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90" t="s">
        <v>649</v>
      </c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76"/>
      <c r="P425" s="576"/>
      <c r="Q425" s="576"/>
      <c r="R425" s="576"/>
      <c r="S425" s="576"/>
      <c r="T425" s="576"/>
      <c r="U425" s="576"/>
      <c r="V425" s="576"/>
      <c r="W425" s="576"/>
      <c r="X425" s="576"/>
      <c r="Y425" s="576"/>
      <c r="Z425" s="576"/>
      <c r="AA425" s="554"/>
      <c r="AB425" s="554"/>
      <c r="AC425" s="554"/>
    </row>
    <row r="426" spans="1:68" ht="14.25" hidden="1" customHeight="1" x14ac:dyDescent="0.25">
      <c r="A426" s="591" t="s">
        <v>63</v>
      </c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76"/>
      <c r="P426" s="576"/>
      <c r="Q426" s="576"/>
      <c r="R426" s="576"/>
      <c r="S426" s="576"/>
      <c r="T426" s="576"/>
      <c r="U426" s="576"/>
      <c r="V426" s="576"/>
      <c r="W426" s="576"/>
      <c r="X426" s="576"/>
      <c r="Y426" s="576"/>
      <c r="Z426" s="576"/>
      <c r="AA426" s="555"/>
      <c r="AB426" s="555"/>
      <c r="AC426" s="555"/>
    </row>
    <row r="427" spans="1:68" ht="27" hidden="1" customHeight="1" x14ac:dyDescent="0.25">
      <c r="A427" s="54" t="s">
        <v>650</v>
      </c>
      <c r="B427" s="54" t="s">
        <v>651</v>
      </c>
      <c r="C427" s="31">
        <v>4301031261</v>
      </c>
      <c r="D427" s="578">
        <v>4680115885103</v>
      </c>
      <c r="E427" s="57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81"/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82"/>
      <c r="P428" s="570" t="s">
        <v>71</v>
      </c>
      <c r="Q428" s="571"/>
      <c r="R428" s="571"/>
      <c r="S428" s="571"/>
      <c r="T428" s="571"/>
      <c r="U428" s="571"/>
      <c r="V428" s="572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76"/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82"/>
      <c r="P429" s="570" t="s">
        <v>71</v>
      </c>
      <c r="Q429" s="571"/>
      <c r="R429" s="571"/>
      <c r="S429" s="571"/>
      <c r="T429" s="571"/>
      <c r="U429" s="571"/>
      <c r="V429" s="572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17" t="s">
        <v>653</v>
      </c>
      <c r="B430" s="618"/>
      <c r="C430" s="618"/>
      <c r="D430" s="618"/>
      <c r="E430" s="618"/>
      <c r="F430" s="618"/>
      <c r="G430" s="618"/>
      <c r="H430" s="618"/>
      <c r="I430" s="618"/>
      <c r="J430" s="618"/>
      <c r="K430" s="618"/>
      <c r="L430" s="618"/>
      <c r="M430" s="618"/>
      <c r="N430" s="618"/>
      <c r="O430" s="618"/>
      <c r="P430" s="618"/>
      <c r="Q430" s="618"/>
      <c r="R430" s="618"/>
      <c r="S430" s="618"/>
      <c r="T430" s="618"/>
      <c r="U430" s="618"/>
      <c r="V430" s="618"/>
      <c r="W430" s="618"/>
      <c r="X430" s="618"/>
      <c r="Y430" s="618"/>
      <c r="Z430" s="618"/>
      <c r="AA430" s="48"/>
      <c r="AB430" s="48"/>
      <c r="AC430" s="48"/>
    </row>
    <row r="431" spans="1:68" ht="16.5" hidden="1" customHeight="1" x14ac:dyDescent="0.25">
      <c r="A431" s="590" t="s">
        <v>653</v>
      </c>
      <c r="B431" s="576"/>
      <c r="C431" s="576"/>
      <c r="D431" s="576"/>
      <c r="E431" s="576"/>
      <c r="F431" s="576"/>
      <c r="G431" s="576"/>
      <c r="H431" s="576"/>
      <c r="I431" s="576"/>
      <c r="J431" s="576"/>
      <c r="K431" s="576"/>
      <c r="L431" s="576"/>
      <c r="M431" s="576"/>
      <c r="N431" s="576"/>
      <c r="O431" s="576"/>
      <c r="P431" s="576"/>
      <c r="Q431" s="576"/>
      <c r="R431" s="576"/>
      <c r="S431" s="576"/>
      <c r="T431" s="576"/>
      <c r="U431" s="576"/>
      <c r="V431" s="576"/>
      <c r="W431" s="576"/>
      <c r="X431" s="576"/>
      <c r="Y431" s="576"/>
      <c r="Z431" s="576"/>
      <c r="AA431" s="554"/>
      <c r="AB431" s="554"/>
      <c r="AC431" s="554"/>
    </row>
    <row r="432" spans="1:68" ht="14.25" hidden="1" customHeight="1" x14ac:dyDescent="0.25">
      <c r="A432" s="591" t="s">
        <v>102</v>
      </c>
      <c r="B432" s="576"/>
      <c r="C432" s="576"/>
      <c r="D432" s="576"/>
      <c r="E432" s="576"/>
      <c r="F432" s="576"/>
      <c r="G432" s="576"/>
      <c r="H432" s="576"/>
      <c r="I432" s="576"/>
      <c r="J432" s="576"/>
      <c r="K432" s="576"/>
      <c r="L432" s="576"/>
      <c r="M432" s="576"/>
      <c r="N432" s="576"/>
      <c r="O432" s="576"/>
      <c r="P432" s="576"/>
      <c r="Q432" s="576"/>
      <c r="R432" s="576"/>
      <c r="S432" s="576"/>
      <c r="T432" s="576"/>
      <c r="U432" s="576"/>
      <c r="V432" s="576"/>
      <c r="W432" s="576"/>
      <c r="X432" s="576"/>
      <c r="Y432" s="576"/>
      <c r="Z432" s="576"/>
      <c r="AA432" s="555"/>
      <c r="AB432" s="555"/>
      <c r="AC432" s="555"/>
    </row>
    <row r="433" spans="1:68" ht="27" hidden="1" customHeight="1" x14ac:dyDescent="0.25">
      <c r="A433" s="54" t="s">
        <v>654</v>
      </c>
      <c r="B433" s="54" t="s">
        <v>655</v>
      </c>
      <c r="C433" s="31">
        <v>4301011795</v>
      </c>
      <c r="D433" s="578">
        <v>4607091389067</v>
      </c>
      <c r="E433" s="57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0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657</v>
      </c>
      <c r="B434" s="54" t="s">
        <v>658</v>
      </c>
      <c r="C434" s="31">
        <v>4301011961</v>
      </c>
      <c r="D434" s="578">
        <v>4680115885271</v>
      </c>
      <c r="E434" s="57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5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660</v>
      </c>
      <c r="B435" s="54" t="s">
        <v>661</v>
      </c>
      <c r="C435" s="31">
        <v>4301011376</v>
      </c>
      <c r="D435" s="578">
        <v>4680115885226</v>
      </c>
      <c r="E435" s="57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6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69</v>
      </c>
      <c r="X435" s="559">
        <v>549.12</v>
      </c>
      <c r="Y435" s="560">
        <f t="shared" si="58"/>
        <v>549.12</v>
      </c>
      <c r="Z435" s="36">
        <f t="shared" si="59"/>
        <v>1.2438400000000001</v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586.55999999999995</v>
      </c>
      <c r="BN435" s="64">
        <f t="shared" si="61"/>
        <v>586.55999999999995</v>
      </c>
      <c r="BO435" s="64">
        <f t="shared" si="62"/>
        <v>1</v>
      </c>
      <c r="BP435" s="64">
        <f t="shared" si="63"/>
        <v>1</v>
      </c>
    </row>
    <row r="436" spans="1:68" ht="27" hidden="1" customHeight="1" x14ac:dyDescent="0.25">
      <c r="A436" s="54" t="s">
        <v>663</v>
      </c>
      <c r="B436" s="54" t="s">
        <v>664</v>
      </c>
      <c r="C436" s="31">
        <v>4301012145</v>
      </c>
      <c r="D436" s="578">
        <v>4607091383522</v>
      </c>
      <c r="E436" s="57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599" t="s">
        <v>665</v>
      </c>
      <c r="Q436" s="566"/>
      <c r="R436" s="566"/>
      <c r="S436" s="566"/>
      <c r="T436" s="56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667</v>
      </c>
      <c r="B437" s="54" t="s">
        <v>668</v>
      </c>
      <c r="C437" s="31">
        <v>4301011774</v>
      </c>
      <c r="D437" s="578">
        <v>4680115884502</v>
      </c>
      <c r="E437" s="57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8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8">
        <v>4607091389104</v>
      </c>
      <c r="E438" s="57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69</v>
      </c>
      <c r="X438" s="559">
        <v>887.04</v>
      </c>
      <c r="Y438" s="560">
        <f t="shared" si="58"/>
        <v>887.04000000000008</v>
      </c>
      <c r="Z438" s="36">
        <f t="shared" si="59"/>
        <v>2.00928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947.51999999999975</v>
      </c>
      <c r="BN438" s="64">
        <f t="shared" si="61"/>
        <v>947.52</v>
      </c>
      <c r="BO438" s="64">
        <f t="shared" si="62"/>
        <v>1.6153846153846152</v>
      </c>
      <c r="BP438" s="64">
        <f t="shared" si="63"/>
        <v>1.6153846153846154</v>
      </c>
    </row>
    <row r="439" spans="1:68" ht="16.5" hidden="1" customHeight="1" x14ac:dyDescent="0.25">
      <c r="A439" s="54" t="s">
        <v>673</v>
      </c>
      <c r="B439" s="54" t="s">
        <v>674</v>
      </c>
      <c r="C439" s="31">
        <v>4301011799</v>
      </c>
      <c r="D439" s="578">
        <v>4680115884519</v>
      </c>
      <c r="E439" s="57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6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4301012125</v>
      </c>
      <c r="D440" s="578">
        <v>4680115886391</v>
      </c>
      <c r="E440" s="57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6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4301012035</v>
      </c>
      <c r="D441" s="578">
        <v>4680115880603</v>
      </c>
      <c r="E441" s="57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680</v>
      </c>
      <c r="B442" s="54" t="s">
        <v>681</v>
      </c>
      <c r="C442" s="31">
        <v>4301012146</v>
      </c>
      <c r="D442" s="578">
        <v>4607091389999</v>
      </c>
      <c r="E442" s="57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805" t="s">
        <v>682</v>
      </c>
      <c r="Q442" s="566"/>
      <c r="R442" s="566"/>
      <c r="S442" s="566"/>
      <c r="T442" s="56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4301012036</v>
      </c>
      <c r="D443" s="578">
        <v>4680115882782</v>
      </c>
      <c r="E443" s="57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8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4301012050</v>
      </c>
      <c r="D444" s="578">
        <v>4680115885479</v>
      </c>
      <c r="E444" s="57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56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4301011784</v>
      </c>
      <c r="D445" s="578">
        <v>4607091389982</v>
      </c>
      <c r="E445" s="57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687</v>
      </c>
      <c r="B446" s="54" t="s">
        <v>689</v>
      </c>
      <c r="C446" s="31">
        <v>4301012034</v>
      </c>
      <c r="D446" s="578">
        <v>4607091389982</v>
      </c>
      <c r="E446" s="57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1"/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82"/>
      <c r="P447" s="570" t="s">
        <v>71</v>
      </c>
      <c r="Q447" s="571"/>
      <c r="R447" s="571"/>
      <c r="S447" s="571"/>
      <c r="T447" s="571"/>
      <c r="U447" s="571"/>
      <c r="V447" s="572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272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272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3.25312</v>
      </c>
      <c r="AA447" s="562"/>
      <c r="AB447" s="562"/>
      <c r="AC447" s="562"/>
    </row>
    <row r="448" spans="1:68" x14ac:dyDescent="0.2">
      <c r="A448" s="576"/>
      <c r="B448" s="576"/>
      <c r="C448" s="576"/>
      <c r="D448" s="576"/>
      <c r="E448" s="576"/>
      <c r="F448" s="576"/>
      <c r="G448" s="576"/>
      <c r="H448" s="576"/>
      <c r="I448" s="576"/>
      <c r="J448" s="576"/>
      <c r="K448" s="576"/>
      <c r="L448" s="576"/>
      <c r="M448" s="576"/>
      <c r="N448" s="576"/>
      <c r="O448" s="582"/>
      <c r="P448" s="570" t="s">
        <v>71</v>
      </c>
      <c r="Q448" s="571"/>
      <c r="R448" s="571"/>
      <c r="S448" s="571"/>
      <c r="T448" s="571"/>
      <c r="U448" s="571"/>
      <c r="V448" s="572"/>
      <c r="W448" s="37" t="s">
        <v>69</v>
      </c>
      <c r="X448" s="561">
        <f>IFERROR(SUM(X433:X446),"0")</f>
        <v>1436.1599999999999</v>
      </c>
      <c r="Y448" s="561">
        <f>IFERROR(SUM(Y433:Y446),"0")</f>
        <v>1436.16</v>
      </c>
      <c r="Z448" s="37"/>
      <c r="AA448" s="562"/>
      <c r="AB448" s="562"/>
      <c r="AC448" s="562"/>
    </row>
    <row r="449" spans="1:68" ht="14.25" hidden="1" customHeight="1" x14ac:dyDescent="0.25">
      <c r="A449" s="591" t="s">
        <v>134</v>
      </c>
      <c r="B449" s="576"/>
      <c r="C449" s="576"/>
      <c r="D449" s="576"/>
      <c r="E449" s="576"/>
      <c r="F449" s="576"/>
      <c r="G449" s="576"/>
      <c r="H449" s="576"/>
      <c r="I449" s="576"/>
      <c r="J449" s="576"/>
      <c r="K449" s="576"/>
      <c r="L449" s="576"/>
      <c r="M449" s="576"/>
      <c r="N449" s="576"/>
      <c r="O449" s="576"/>
      <c r="P449" s="576"/>
      <c r="Q449" s="576"/>
      <c r="R449" s="576"/>
      <c r="S449" s="576"/>
      <c r="T449" s="576"/>
      <c r="U449" s="576"/>
      <c r="V449" s="576"/>
      <c r="W449" s="576"/>
      <c r="X449" s="576"/>
      <c r="Y449" s="576"/>
      <c r="Z449" s="576"/>
      <c r="AA449" s="555"/>
      <c r="AB449" s="555"/>
      <c r="AC449" s="555"/>
    </row>
    <row r="450" spans="1:68" ht="16.5" hidden="1" customHeight="1" x14ac:dyDescent="0.25">
      <c r="A450" s="54" t="s">
        <v>690</v>
      </c>
      <c r="B450" s="54" t="s">
        <v>691</v>
      </c>
      <c r="C450" s="31">
        <v>4301020334</v>
      </c>
      <c r="D450" s="578">
        <v>4607091388930</v>
      </c>
      <c r="E450" s="57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7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69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693</v>
      </c>
      <c r="B451" s="54" t="s">
        <v>694</v>
      </c>
      <c r="C451" s="31">
        <v>4301020384</v>
      </c>
      <c r="D451" s="578">
        <v>4680115886407</v>
      </c>
      <c r="E451" s="57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4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695</v>
      </c>
      <c r="B452" s="54" t="s">
        <v>696</v>
      </c>
      <c r="C452" s="31">
        <v>4301020385</v>
      </c>
      <c r="D452" s="578">
        <v>4680115880054</v>
      </c>
      <c r="E452" s="57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8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81"/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82"/>
      <c r="P453" s="570" t="s">
        <v>71</v>
      </c>
      <c r="Q453" s="571"/>
      <c r="R453" s="571"/>
      <c r="S453" s="571"/>
      <c r="T453" s="571"/>
      <c r="U453" s="571"/>
      <c r="V453" s="572"/>
      <c r="W453" s="37" t="s">
        <v>72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hidden="1" x14ac:dyDescent="0.2">
      <c r="A454" s="576"/>
      <c r="B454" s="576"/>
      <c r="C454" s="576"/>
      <c r="D454" s="576"/>
      <c r="E454" s="576"/>
      <c r="F454" s="576"/>
      <c r="G454" s="576"/>
      <c r="H454" s="576"/>
      <c r="I454" s="576"/>
      <c r="J454" s="576"/>
      <c r="K454" s="576"/>
      <c r="L454" s="576"/>
      <c r="M454" s="576"/>
      <c r="N454" s="576"/>
      <c r="O454" s="582"/>
      <c r="P454" s="570" t="s">
        <v>71</v>
      </c>
      <c r="Q454" s="571"/>
      <c r="R454" s="571"/>
      <c r="S454" s="571"/>
      <c r="T454" s="571"/>
      <c r="U454" s="571"/>
      <c r="V454" s="572"/>
      <c r="W454" s="37" t="s">
        <v>69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hidden="1" customHeight="1" x14ac:dyDescent="0.25">
      <c r="A455" s="591" t="s">
        <v>63</v>
      </c>
      <c r="B455" s="576"/>
      <c r="C455" s="576"/>
      <c r="D455" s="576"/>
      <c r="E455" s="576"/>
      <c r="F455" s="576"/>
      <c r="G455" s="576"/>
      <c r="H455" s="576"/>
      <c r="I455" s="576"/>
      <c r="J455" s="576"/>
      <c r="K455" s="576"/>
      <c r="L455" s="576"/>
      <c r="M455" s="576"/>
      <c r="N455" s="576"/>
      <c r="O455" s="576"/>
      <c r="P455" s="576"/>
      <c r="Q455" s="576"/>
      <c r="R455" s="576"/>
      <c r="S455" s="576"/>
      <c r="T455" s="576"/>
      <c r="U455" s="576"/>
      <c r="V455" s="576"/>
      <c r="W455" s="576"/>
      <c r="X455" s="576"/>
      <c r="Y455" s="576"/>
      <c r="Z455" s="576"/>
      <c r="AA455" s="555"/>
      <c r="AB455" s="555"/>
      <c r="AC455" s="555"/>
    </row>
    <row r="456" spans="1:68" ht="27" customHeight="1" x14ac:dyDescent="0.25">
      <c r="A456" s="54" t="s">
        <v>697</v>
      </c>
      <c r="B456" s="54" t="s">
        <v>698</v>
      </c>
      <c r="C456" s="31">
        <v>4301031349</v>
      </c>
      <c r="D456" s="578">
        <v>4680115883116</v>
      </c>
      <c r="E456" s="57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81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69</v>
      </c>
      <c r="X456" s="559">
        <v>295.68</v>
      </c>
      <c r="Y456" s="560">
        <f t="shared" ref="Y456:Y462" si="64">IFERROR(IF(X456="",0,CEILING((X456/$H456),1)*$H456),"")</f>
        <v>295.68</v>
      </c>
      <c r="Z456" s="36">
        <f>IFERROR(IF(Y456=0,"",ROUNDUP(Y456/H456,0)*0.01196),"")</f>
        <v>0.66976000000000002</v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315.83999999999997</v>
      </c>
      <c r="BN456" s="64">
        <f t="shared" ref="BN456:BN462" si="66">IFERROR(Y456*I456/H456,"0")</f>
        <v>315.83999999999997</v>
      </c>
      <c r="BO456" s="64">
        <f t="shared" ref="BO456:BO462" si="67">IFERROR(1/J456*(X456/H456),"0")</f>
        <v>0.53846153846153855</v>
      </c>
      <c r="BP456" s="64">
        <f t="shared" ref="BP456:BP462" si="68">IFERROR(1/J456*(Y456/H456),"0")</f>
        <v>0.53846153846153855</v>
      </c>
    </row>
    <row r="457" spans="1:68" ht="27" customHeight="1" x14ac:dyDescent="0.25">
      <c r="A457" s="54" t="s">
        <v>700</v>
      </c>
      <c r="B457" s="54" t="s">
        <v>701</v>
      </c>
      <c r="C457" s="31">
        <v>4301031350</v>
      </c>
      <c r="D457" s="578">
        <v>4680115883093</v>
      </c>
      <c r="E457" s="57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8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69</v>
      </c>
      <c r="X457" s="559">
        <v>295.68</v>
      </c>
      <c r="Y457" s="560">
        <f t="shared" si="64"/>
        <v>295.68</v>
      </c>
      <c r="Z457" s="36">
        <f>IFERROR(IF(Y457=0,"",ROUNDUP(Y457/H457,0)*0.01196),"")</f>
        <v>0.66976000000000002</v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315.83999999999997</v>
      </c>
      <c r="BN457" s="64">
        <f t="shared" si="66"/>
        <v>315.83999999999997</v>
      </c>
      <c r="BO457" s="64">
        <f t="shared" si="67"/>
        <v>0.53846153846153855</v>
      </c>
      <c r="BP457" s="64">
        <f t="shared" si="68"/>
        <v>0.53846153846153855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8">
        <v>4680115883109</v>
      </c>
      <c r="E458" s="57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84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69</v>
      </c>
      <c r="X458" s="559">
        <v>84.48</v>
      </c>
      <c r="Y458" s="560">
        <f t="shared" si="64"/>
        <v>84.48</v>
      </c>
      <c r="Z458" s="36">
        <f>IFERROR(IF(Y458=0,"",ROUNDUP(Y458/H458,0)*0.01196),"")</f>
        <v>0.19136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90.24</v>
      </c>
      <c r="BN458" s="64">
        <f t="shared" si="66"/>
        <v>90.24</v>
      </c>
      <c r="BO458" s="64">
        <f t="shared" si="67"/>
        <v>0.15384615384615385</v>
      </c>
      <c r="BP458" s="64">
        <f t="shared" si="68"/>
        <v>0.15384615384615385</v>
      </c>
    </row>
    <row r="459" spans="1:68" ht="27" hidden="1" customHeight="1" x14ac:dyDescent="0.25">
      <c r="A459" s="54" t="s">
        <v>706</v>
      </c>
      <c r="B459" s="54" t="s">
        <v>707</v>
      </c>
      <c r="C459" s="31">
        <v>4301031351</v>
      </c>
      <c r="D459" s="578">
        <v>4680115882072</v>
      </c>
      <c r="E459" s="57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706</v>
      </c>
      <c r="B460" s="54" t="s">
        <v>708</v>
      </c>
      <c r="C460" s="31">
        <v>4301031419</v>
      </c>
      <c r="D460" s="578">
        <v>4680115882072</v>
      </c>
      <c r="E460" s="57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6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4301031418</v>
      </c>
      <c r="D461" s="578">
        <v>4680115882102</v>
      </c>
      <c r="E461" s="57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61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711</v>
      </c>
      <c r="B462" s="54" t="s">
        <v>712</v>
      </c>
      <c r="C462" s="31">
        <v>4301031417</v>
      </c>
      <c r="D462" s="578">
        <v>4680115882096</v>
      </c>
      <c r="E462" s="57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7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81"/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82"/>
      <c r="P463" s="570" t="s">
        <v>71</v>
      </c>
      <c r="Q463" s="571"/>
      <c r="R463" s="571"/>
      <c r="S463" s="571"/>
      <c r="T463" s="571"/>
      <c r="U463" s="571"/>
      <c r="V463" s="572"/>
      <c r="W463" s="37" t="s">
        <v>72</v>
      </c>
      <c r="X463" s="561">
        <f>IFERROR(X456/H456,"0")+IFERROR(X457/H457,"0")+IFERROR(X458/H458,"0")+IFERROR(X459/H459,"0")+IFERROR(X460/H460,"0")+IFERROR(X461/H461,"0")+IFERROR(X462/H462,"0")</f>
        <v>128</v>
      </c>
      <c r="Y463" s="561">
        <f>IFERROR(Y456/H456,"0")+IFERROR(Y457/H457,"0")+IFERROR(Y458/H458,"0")+IFERROR(Y459/H459,"0")+IFERROR(Y460/H460,"0")+IFERROR(Y461/H461,"0")+IFERROR(Y462/H462,"0")</f>
        <v>128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1.53088</v>
      </c>
      <c r="AA463" s="562"/>
      <c r="AB463" s="562"/>
      <c r="AC463" s="562"/>
    </row>
    <row r="464" spans="1:68" x14ac:dyDescent="0.2">
      <c r="A464" s="576"/>
      <c r="B464" s="576"/>
      <c r="C464" s="576"/>
      <c r="D464" s="576"/>
      <c r="E464" s="576"/>
      <c r="F464" s="576"/>
      <c r="G464" s="576"/>
      <c r="H464" s="576"/>
      <c r="I464" s="576"/>
      <c r="J464" s="576"/>
      <c r="K464" s="576"/>
      <c r="L464" s="576"/>
      <c r="M464" s="576"/>
      <c r="N464" s="576"/>
      <c r="O464" s="582"/>
      <c r="P464" s="570" t="s">
        <v>71</v>
      </c>
      <c r="Q464" s="571"/>
      <c r="R464" s="571"/>
      <c r="S464" s="571"/>
      <c r="T464" s="571"/>
      <c r="U464" s="571"/>
      <c r="V464" s="572"/>
      <c r="W464" s="37" t="s">
        <v>69</v>
      </c>
      <c r="X464" s="561">
        <f>IFERROR(SUM(X456:X462),"0")</f>
        <v>675.84</v>
      </c>
      <c r="Y464" s="561">
        <f>IFERROR(SUM(Y456:Y462),"0")</f>
        <v>675.84</v>
      </c>
      <c r="Z464" s="37"/>
      <c r="AA464" s="562"/>
      <c r="AB464" s="562"/>
      <c r="AC464" s="562"/>
    </row>
    <row r="465" spans="1:68" ht="14.25" hidden="1" customHeight="1" x14ac:dyDescent="0.25">
      <c r="A465" s="591" t="s">
        <v>73</v>
      </c>
      <c r="B465" s="576"/>
      <c r="C465" s="576"/>
      <c r="D465" s="576"/>
      <c r="E465" s="576"/>
      <c r="F465" s="576"/>
      <c r="G465" s="576"/>
      <c r="H465" s="576"/>
      <c r="I465" s="576"/>
      <c r="J465" s="576"/>
      <c r="K465" s="576"/>
      <c r="L465" s="576"/>
      <c r="M465" s="576"/>
      <c r="N465" s="576"/>
      <c r="O465" s="576"/>
      <c r="P465" s="576"/>
      <c r="Q465" s="576"/>
      <c r="R465" s="576"/>
      <c r="S465" s="576"/>
      <c r="T465" s="576"/>
      <c r="U465" s="576"/>
      <c r="V465" s="576"/>
      <c r="W465" s="576"/>
      <c r="X465" s="576"/>
      <c r="Y465" s="576"/>
      <c r="Z465" s="576"/>
      <c r="AA465" s="555"/>
      <c r="AB465" s="555"/>
      <c r="AC465" s="555"/>
    </row>
    <row r="466" spans="1:68" ht="16.5" hidden="1" customHeight="1" x14ac:dyDescent="0.25">
      <c r="A466" s="54" t="s">
        <v>713</v>
      </c>
      <c r="B466" s="54" t="s">
        <v>714</v>
      </c>
      <c r="C466" s="31">
        <v>4301051232</v>
      </c>
      <c r="D466" s="578">
        <v>4607091383409</v>
      </c>
      <c r="E466" s="57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83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716</v>
      </c>
      <c r="B467" s="54" t="s">
        <v>717</v>
      </c>
      <c r="C467" s="31">
        <v>4301051233</v>
      </c>
      <c r="D467" s="578">
        <v>4607091383416</v>
      </c>
      <c r="E467" s="57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8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719</v>
      </c>
      <c r="B468" s="54" t="s">
        <v>720</v>
      </c>
      <c r="C468" s="31">
        <v>4301051064</v>
      </c>
      <c r="D468" s="578">
        <v>4680115883536</v>
      </c>
      <c r="E468" s="57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8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1"/>
      <c r="B469" s="576"/>
      <c r="C469" s="576"/>
      <c r="D469" s="576"/>
      <c r="E469" s="576"/>
      <c r="F469" s="576"/>
      <c r="G469" s="576"/>
      <c r="H469" s="576"/>
      <c r="I469" s="576"/>
      <c r="J469" s="576"/>
      <c r="K469" s="576"/>
      <c r="L469" s="576"/>
      <c r="M469" s="576"/>
      <c r="N469" s="576"/>
      <c r="O469" s="582"/>
      <c r="P469" s="570" t="s">
        <v>71</v>
      </c>
      <c r="Q469" s="571"/>
      <c r="R469" s="571"/>
      <c r="S469" s="571"/>
      <c r="T469" s="571"/>
      <c r="U469" s="571"/>
      <c r="V469" s="572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76"/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82"/>
      <c r="P470" s="570" t="s">
        <v>71</v>
      </c>
      <c r="Q470" s="571"/>
      <c r="R470" s="571"/>
      <c r="S470" s="571"/>
      <c r="T470" s="571"/>
      <c r="U470" s="571"/>
      <c r="V470" s="572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17" t="s">
        <v>722</v>
      </c>
      <c r="B471" s="618"/>
      <c r="C471" s="618"/>
      <c r="D471" s="618"/>
      <c r="E471" s="618"/>
      <c r="F471" s="618"/>
      <c r="G471" s="618"/>
      <c r="H471" s="618"/>
      <c r="I471" s="618"/>
      <c r="J471" s="618"/>
      <c r="K471" s="618"/>
      <c r="L471" s="618"/>
      <c r="M471" s="618"/>
      <c r="N471" s="618"/>
      <c r="O471" s="618"/>
      <c r="P471" s="618"/>
      <c r="Q471" s="618"/>
      <c r="R471" s="618"/>
      <c r="S471" s="618"/>
      <c r="T471" s="618"/>
      <c r="U471" s="618"/>
      <c r="V471" s="618"/>
      <c r="W471" s="618"/>
      <c r="X471" s="618"/>
      <c r="Y471" s="618"/>
      <c r="Z471" s="618"/>
      <c r="AA471" s="48"/>
      <c r="AB471" s="48"/>
      <c r="AC471" s="48"/>
    </row>
    <row r="472" spans="1:68" ht="16.5" hidden="1" customHeight="1" x14ac:dyDescent="0.25">
      <c r="A472" s="590" t="s">
        <v>722</v>
      </c>
      <c r="B472" s="576"/>
      <c r="C472" s="576"/>
      <c r="D472" s="576"/>
      <c r="E472" s="576"/>
      <c r="F472" s="576"/>
      <c r="G472" s="576"/>
      <c r="H472" s="576"/>
      <c r="I472" s="576"/>
      <c r="J472" s="576"/>
      <c r="K472" s="576"/>
      <c r="L472" s="576"/>
      <c r="M472" s="576"/>
      <c r="N472" s="576"/>
      <c r="O472" s="576"/>
      <c r="P472" s="576"/>
      <c r="Q472" s="576"/>
      <c r="R472" s="576"/>
      <c r="S472" s="576"/>
      <c r="T472" s="576"/>
      <c r="U472" s="576"/>
      <c r="V472" s="576"/>
      <c r="W472" s="576"/>
      <c r="X472" s="576"/>
      <c r="Y472" s="576"/>
      <c r="Z472" s="576"/>
      <c r="AA472" s="554"/>
      <c r="AB472" s="554"/>
      <c r="AC472" s="554"/>
    </row>
    <row r="473" spans="1:68" ht="14.25" hidden="1" customHeight="1" x14ac:dyDescent="0.25">
      <c r="A473" s="591" t="s">
        <v>102</v>
      </c>
      <c r="B473" s="576"/>
      <c r="C473" s="576"/>
      <c r="D473" s="576"/>
      <c r="E473" s="576"/>
      <c r="F473" s="576"/>
      <c r="G473" s="576"/>
      <c r="H473" s="576"/>
      <c r="I473" s="576"/>
      <c r="J473" s="576"/>
      <c r="K473" s="576"/>
      <c r="L473" s="576"/>
      <c r="M473" s="576"/>
      <c r="N473" s="576"/>
      <c r="O473" s="576"/>
      <c r="P473" s="576"/>
      <c r="Q473" s="576"/>
      <c r="R473" s="576"/>
      <c r="S473" s="576"/>
      <c r="T473" s="576"/>
      <c r="U473" s="576"/>
      <c r="V473" s="576"/>
      <c r="W473" s="576"/>
      <c r="X473" s="576"/>
      <c r="Y473" s="576"/>
      <c r="Z473" s="576"/>
      <c r="AA473" s="555"/>
      <c r="AB473" s="555"/>
      <c r="AC473" s="555"/>
    </row>
    <row r="474" spans="1:68" ht="27" hidden="1" customHeight="1" x14ac:dyDescent="0.25">
      <c r="A474" s="54" t="s">
        <v>723</v>
      </c>
      <c r="B474" s="54" t="s">
        <v>724</v>
      </c>
      <c r="C474" s="31">
        <v>4301011763</v>
      </c>
      <c r="D474" s="578">
        <v>4640242181011</v>
      </c>
      <c r="E474" s="57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840" t="s">
        <v>725</v>
      </c>
      <c r="Q474" s="566"/>
      <c r="R474" s="566"/>
      <c r="S474" s="566"/>
      <c r="T474" s="56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4301011585</v>
      </c>
      <c r="D475" s="578">
        <v>4640242180441</v>
      </c>
      <c r="E475" s="57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11" t="s">
        <v>729</v>
      </c>
      <c r="Q475" s="566"/>
      <c r="R475" s="566"/>
      <c r="S475" s="566"/>
      <c r="T475" s="56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4301011584</v>
      </c>
      <c r="D476" s="578">
        <v>4640242180564</v>
      </c>
      <c r="E476" s="57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45" t="s">
        <v>733</v>
      </c>
      <c r="Q476" s="566"/>
      <c r="R476" s="566"/>
      <c r="S476" s="566"/>
      <c r="T476" s="567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735</v>
      </c>
      <c r="B477" s="54" t="s">
        <v>736</v>
      </c>
      <c r="C477" s="31">
        <v>4301011764</v>
      </c>
      <c r="D477" s="578">
        <v>4640242181189</v>
      </c>
      <c r="E477" s="57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77" t="s">
        <v>737</v>
      </c>
      <c r="Q477" s="566"/>
      <c r="R477" s="566"/>
      <c r="S477" s="566"/>
      <c r="T477" s="56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1"/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82"/>
      <c r="P478" s="570" t="s">
        <v>71</v>
      </c>
      <c r="Q478" s="571"/>
      <c r="R478" s="571"/>
      <c r="S478" s="571"/>
      <c r="T478" s="571"/>
      <c r="U478" s="571"/>
      <c r="V478" s="572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76"/>
      <c r="B479" s="576"/>
      <c r="C479" s="576"/>
      <c r="D479" s="576"/>
      <c r="E479" s="576"/>
      <c r="F479" s="576"/>
      <c r="G479" s="576"/>
      <c r="H479" s="576"/>
      <c r="I479" s="576"/>
      <c r="J479" s="576"/>
      <c r="K479" s="576"/>
      <c r="L479" s="576"/>
      <c r="M479" s="576"/>
      <c r="N479" s="576"/>
      <c r="O479" s="582"/>
      <c r="P479" s="570" t="s">
        <v>71</v>
      </c>
      <c r="Q479" s="571"/>
      <c r="R479" s="571"/>
      <c r="S479" s="571"/>
      <c r="T479" s="571"/>
      <c r="U479" s="571"/>
      <c r="V479" s="572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91" t="s">
        <v>134</v>
      </c>
      <c r="B480" s="576"/>
      <c r="C480" s="576"/>
      <c r="D480" s="576"/>
      <c r="E480" s="576"/>
      <c r="F480" s="576"/>
      <c r="G480" s="576"/>
      <c r="H480" s="576"/>
      <c r="I480" s="576"/>
      <c r="J480" s="576"/>
      <c r="K480" s="576"/>
      <c r="L480" s="576"/>
      <c r="M480" s="576"/>
      <c r="N480" s="576"/>
      <c r="O480" s="576"/>
      <c r="P480" s="576"/>
      <c r="Q480" s="576"/>
      <c r="R480" s="576"/>
      <c r="S480" s="576"/>
      <c r="T480" s="576"/>
      <c r="U480" s="576"/>
      <c r="V480" s="576"/>
      <c r="W480" s="576"/>
      <c r="X480" s="576"/>
      <c r="Y480" s="576"/>
      <c r="Z480" s="576"/>
      <c r="AA480" s="555"/>
      <c r="AB480" s="555"/>
      <c r="AC480" s="555"/>
    </row>
    <row r="481" spans="1:68" ht="27" hidden="1" customHeight="1" x14ac:dyDescent="0.25">
      <c r="A481" s="54" t="s">
        <v>738</v>
      </c>
      <c r="B481" s="54" t="s">
        <v>739</v>
      </c>
      <c r="C481" s="31">
        <v>4301020400</v>
      </c>
      <c r="D481" s="578">
        <v>4640242180519</v>
      </c>
      <c r="E481" s="57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3" t="s">
        <v>740</v>
      </c>
      <c r="Q481" s="566"/>
      <c r="R481" s="566"/>
      <c r="S481" s="566"/>
      <c r="T481" s="56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743</v>
      </c>
      <c r="C482" s="31">
        <v>4301020260</v>
      </c>
      <c r="D482" s="578">
        <v>4640242180526</v>
      </c>
      <c r="E482" s="57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858" t="s">
        <v>744</v>
      </c>
      <c r="Q482" s="566"/>
      <c r="R482" s="566"/>
      <c r="S482" s="566"/>
      <c r="T482" s="56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4301020295</v>
      </c>
      <c r="D483" s="578">
        <v>4640242181363</v>
      </c>
      <c r="E483" s="57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670" t="s">
        <v>748</v>
      </c>
      <c r="Q483" s="566"/>
      <c r="R483" s="566"/>
      <c r="S483" s="566"/>
      <c r="T483" s="56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81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82"/>
      <c r="P484" s="570" t="s">
        <v>71</v>
      </c>
      <c r="Q484" s="571"/>
      <c r="R484" s="571"/>
      <c r="S484" s="571"/>
      <c r="T484" s="571"/>
      <c r="U484" s="571"/>
      <c r="V484" s="572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76"/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82"/>
      <c r="P485" s="570" t="s">
        <v>71</v>
      </c>
      <c r="Q485" s="571"/>
      <c r="R485" s="571"/>
      <c r="S485" s="571"/>
      <c r="T485" s="571"/>
      <c r="U485" s="571"/>
      <c r="V485" s="572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91" t="s">
        <v>63</v>
      </c>
      <c r="B486" s="576"/>
      <c r="C486" s="576"/>
      <c r="D486" s="576"/>
      <c r="E486" s="576"/>
      <c r="F486" s="576"/>
      <c r="G486" s="576"/>
      <c r="H486" s="576"/>
      <c r="I486" s="576"/>
      <c r="J486" s="576"/>
      <c r="K486" s="576"/>
      <c r="L486" s="576"/>
      <c r="M486" s="576"/>
      <c r="N486" s="576"/>
      <c r="O486" s="576"/>
      <c r="P486" s="576"/>
      <c r="Q486" s="576"/>
      <c r="R486" s="576"/>
      <c r="S486" s="576"/>
      <c r="T486" s="576"/>
      <c r="U486" s="576"/>
      <c r="V486" s="576"/>
      <c r="W486" s="576"/>
      <c r="X486" s="576"/>
      <c r="Y486" s="576"/>
      <c r="Z486" s="576"/>
      <c r="AA486" s="555"/>
      <c r="AB486" s="555"/>
      <c r="AC486" s="555"/>
    </row>
    <row r="487" spans="1:68" ht="27" hidden="1" customHeight="1" x14ac:dyDescent="0.25">
      <c r="A487" s="54" t="s">
        <v>750</v>
      </c>
      <c r="B487" s="54" t="s">
        <v>751</v>
      </c>
      <c r="C487" s="31">
        <v>4301031280</v>
      </c>
      <c r="D487" s="578">
        <v>4640242180816</v>
      </c>
      <c r="E487" s="57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15" t="s">
        <v>752</v>
      </c>
      <c r="Q487" s="566"/>
      <c r="R487" s="566"/>
      <c r="S487" s="566"/>
      <c r="T487" s="567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754</v>
      </c>
      <c r="B488" s="54" t="s">
        <v>755</v>
      </c>
      <c r="C488" s="31">
        <v>4301031244</v>
      </c>
      <c r="D488" s="578">
        <v>4640242180595</v>
      </c>
      <c r="E488" s="57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680" t="s">
        <v>756</v>
      </c>
      <c r="Q488" s="566"/>
      <c r="R488" s="566"/>
      <c r="S488" s="566"/>
      <c r="T488" s="567"/>
      <c r="U488" s="34"/>
      <c r="V488" s="34"/>
      <c r="W488" s="35" t="s">
        <v>69</v>
      </c>
      <c r="X488" s="559">
        <v>50.4</v>
      </c>
      <c r="Y488" s="560">
        <f>IFERROR(IF(X488="",0,CEILING((X488/$H488),1)*$H488),"")</f>
        <v>50.400000000000006</v>
      </c>
      <c r="Z488" s="36">
        <f>IFERROR(IF(Y488=0,"",ROUNDUP(Y488/H488,0)*0.00902),"")</f>
        <v>0.10824</v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53.639999999999993</v>
      </c>
      <c r="BN488" s="64">
        <f>IFERROR(Y488*I488/H488,"0")</f>
        <v>53.64</v>
      </c>
      <c r="BO488" s="64">
        <f>IFERROR(1/J488*(X488/H488),"0")</f>
        <v>9.0909090909090912E-2</v>
      </c>
      <c r="BP488" s="64">
        <f>IFERROR(1/J488*(Y488/H488),"0")</f>
        <v>9.0909090909090912E-2</v>
      </c>
    </row>
    <row r="489" spans="1:68" x14ac:dyDescent="0.2">
      <c r="A489" s="581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82"/>
      <c r="P489" s="570" t="s">
        <v>71</v>
      </c>
      <c r="Q489" s="571"/>
      <c r="R489" s="571"/>
      <c r="S489" s="571"/>
      <c r="T489" s="571"/>
      <c r="U489" s="571"/>
      <c r="V489" s="572"/>
      <c r="W489" s="37" t="s">
        <v>72</v>
      </c>
      <c r="X489" s="561">
        <f>IFERROR(X487/H487,"0")+IFERROR(X488/H488,"0")</f>
        <v>12</v>
      </c>
      <c r="Y489" s="561">
        <f>IFERROR(Y487/H487,"0")+IFERROR(Y488/H488,"0")</f>
        <v>12</v>
      </c>
      <c r="Z489" s="561">
        <f>IFERROR(IF(Z487="",0,Z487),"0")+IFERROR(IF(Z488="",0,Z488),"0")</f>
        <v>0.10824</v>
      </c>
      <c r="AA489" s="562"/>
      <c r="AB489" s="562"/>
      <c r="AC489" s="562"/>
    </row>
    <row r="490" spans="1:68" x14ac:dyDescent="0.2">
      <c r="A490" s="576"/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82"/>
      <c r="P490" s="570" t="s">
        <v>71</v>
      </c>
      <c r="Q490" s="571"/>
      <c r="R490" s="571"/>
      <c r="S490" s="571"/>
      <c r="T490" s="571"/>
      <c r="U490" s="571"/>
      <c r="V490" s="572"/>
      <c r="W490" s="37" t="s">
        <v>69</v>
      </c>
      <c r="X490" s="561">
        <f>IFERROR(SUM(X487:X488),"0")</f>
        <v>50.4</v>
      </c>
      <c r="Y490" s="561">
        <f>IFERROR(SUM(Y487:Y488),"0")</f>
        <v>50.400000000000006</v>
      </c>
      <c r="Z490" s="37"/>
      <c r="AA490" s="562"/>
      <c r="AB490" s="562"/>
      <c r="AC490" s="562"/>
    </row>
    <row r="491" spans="1:68" ht="14.25" hidden="1" customHeight="1" x14ac:dyDescent="0.25">
      <c r="A491" s="591" t="s">
        <v>73</v>
      </c>
      <c r="B491" s="576"/>
      <c r="C491" s="576"/>
      <c r="D491" s="576"/>
      <c r="E491" s="576"/>
      <c r="F491" s="576"/>
      <c r="G491" s="576"/>
      <c r="H491" s="576"/>
      <c r="I491" s="576"/>
      <c r="J491" s="576"/>
      <c r="K491" s="576"/>
      <c r="L491" s="576"/>
      <c r="M491" s="576"/>
      <c r="N491" s="576"/>
      <c r="O491" s="576"/>
      <c r="P491" s="576"/>
      <c r="Q491" s="576"/>
      <c r="R491" s="576"/>
      <c r="S491" s="576"/>
      <c r="T491" s="576"/>
      <c r="U491" s="576"/>
      <c r="V491" s="576"/>
      <c r="W491" s="576"/>
      <c r="X491" s="576"/>
      <c r="Y491" s="576"/>
      <c r="Z491" s="576"/>
      <c r="AA491" s="555"/>
      <c r="AB491" s="555"/>
      <c r="AC491" s="555"/>
    </row>
    <row r="492" spans="1:68" ht="27" hidden="1" customHeight="1" x14ac:dyDescent="0.25">
      <c r="A492" s="54" t="s">
        <v>758</v>
      </c>
      <c r="B492" s="54" t="s">
        <v>759</v>
      </c>
      <c r="C492" s="31">
        <v>4301052046</v>
      </c>
      <c r="D492" s="578">
        <v>4640242180533</v>
      </c>
      <c r="E492" s="57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831" t="s">
        <v>760</v>
      </c>
      <c r="Q492" s="566"/>
      <c r="R492" s="566"/>
      <c r="S492" s="566"/>
      <c r="T492" s="56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4301051920</v>
      </c>
      <c r="D493" s="578">
        <v>4640242181233</v>
      </c>
      <c r="E493" s="57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835" t="s">
        <v>764</v>
      </c>
      <c r="Q493" s="566"/>
      <c r="R493" s="566"/>
      <c r="S493" s="566"/>
      <c r="T493" s="56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81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82"/>
      <c r="P494" s="570" t="s">
        <v>71</v>
      </c>
      <c r="Q494" s="571"/>
      <c r="R494" s="571"/>
      <c r="S494" s="571"/>
      <c r="T494" s="571"/>
      <c r="U494" s="571"/>
      <c r="V494" s="572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76"/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82"/>
      <c r="P495" s="570" t="s">
        <v>71</v>
      </c>
      <c r="Q495" s="571"/>
      <c r="R495" s="571"/>
      <c r="S495" s="571"/>
      <c r="T495" s="571"/>
      <c r="U495" s="571"/>
      <c r="V495" s="572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91" t="s">
        <v>169</v>
      </c>
      <c r="B496" s="576"/>
      <c r="C496" s="576"/>
      <c r="D496" s="576"/>
      <c r="E496" s="576"/>
      <c r="F496" s="576"/>
      <c r="G496" s="576"/>
      <c r="H496" s="576"/>
      <c r="I496" s="576"/>
      <c r="J496" s="576"/>
      <c r="K496" s="576"/>
      <c r="L496" s="576"/>
      <c r="M496" s="576"/>
      <c r="N496" s="576"/>
      <c r="O496" s="576"/>
      <c r="P496" s="576"/>
      <c r="Q496" s="576"/>
      <c r="R496" s="576"/>
      <c r="S496" s="576"/>
      <c r="T496" s="576"/>
      <c r="U496" s="576"/>
      <c r="V496" s="576"/>
      <c r="W496" s="576"/>
      <c r="X496" s="576"/>
      <c r="Y496" s="576"/>
      <c r="Z496" s="576"/>
      <c r="AA496" s="555"/>
      <c r="AB496" s="555"/>
      <c r="AC496" s="555"/>
    </row>
    <row r="497" spans="1:68" ht="27" hidden="1" customHeight="1" x14ac:dyDescent="0.25">
      <c r="A497" s="54" t="s">
        <v>765</v>
      </c>
      <c r="B497" s="54" t="s">
        <v>766</v>
      </c>
      <c r="C497" s="31">
        <v>4301060491</v>
      </c>
      <c r="D497" s="578">
        <v>4640242180120</v>
      </c>
      <c r="E497" s="57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583" t="s">
        <v>767</v>
      </c>
      <c r="Q497" s="566"/>
      <c r="R497" s="566"/>
      <c r="S497" s="566"/>
      <c r="T497" s="56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769</v>
      </c>
      <c r="B498" s="54" t="s">
        <v>770</v>
      </c>
      <c r="C498" s="31">
        <v>4301060493</v>
      </c>
      <c r="D498" s="578">
        <v>4640242180137</v>
      </c>
      <c r="E498" s="57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834" t="s">
        <v>771</v>
      </c>
      <c r="Q498" s="566"/>
      <c r="R498" s="566"/>
      <c r="S498" s="566"/>
      <c r="T498" s="56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81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82"/>
      <c r="P499" s="570" t="s">
        <v>71</v>
      </c>
      <c r="Q499" s="571"/>
      <c r="R499" s="571"/>
      <c r="S499" s="571"/>
      <c r="T499" s="571"/>
      <c r="U499" s="571"/>
      <c r="V499" s="572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76"/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82"/>
      <c r="P500" s="570" t="s">
        <v>71</v>
      </c>
      <c r="Q500" s="571"/>
      <c r="R500" s="571"/>
      <c r="S500" s="571"/>
      <c r="T500" s="571"/>
      <c r="U500" s="571"/>
      <c r="V500" s="572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90" t="s">
        <v>773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4"/>
      <c r="AB501" s="554"/>
      <c r="AC501" s="554"/>
    </row>
    <row r="502" spans="1:68" ht="14.25" hidden="1" customHeight="1" x14ac:dyDescent="0.25">
      <c r="A502" s="591" t="s">
        <v>134</v>
      </c>
      <c r="B502" s="576"/>
      <c r="C502" s="576"/>
      <c r="D502" s="576"/>
      <c r="E502" s="576"/>
      <c r="F502" s="576"/>
      <c r="G502" s="576"/>
      <c r="H502" s="576"/>
      <c r="I502" s="576"/>
      <c r="J502" s="576"/>
      <c r="K502" s="576"/>
      <c r="L502" s="576"/>
      <c r="M502" s="576"/>
      <c r="N502" s="576"/>
      <c r="O502" s="576"/>
      <c r="P502" s="576"/>
      <c r="Q502" s="576"/>
      <c r="R502" s="576"/>
      <c r="S502" s="576"/>
      <c r="T502" s="576"/>
      <c r="U502" s="576"/>
      <c r="V502" s="576"/>
      <c r="W502" s="576"/>
      <c r="X502" s="576"/>
      <c r="Y502" s="576"/>
      <c r="Z502" s="576"/>
      <c r="AA502" s="555"/>
      <c r="AB502" s="555"/>
      <c r="AC502" s="555"/>
    </row>
    <row r="503" spans="1:68" ht="27" hidden="1" customHeight="1" x14ac:dyDescent="0.25">
      <c r="A503" s="54" t="s">
        <v>774</v>
      </c>
      <c r="B503" s="54" t="s">
        <v>775</v>
      </c>
      <c r="C503" s="31">
        <v>4301020314</v>
      </c>
      <c r="D503" s="578">
        <v>4640242180090</v>
      </c>
      <c r="E503" s="57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33" t="s">
        <v>776</v>
      </c>
      <c r="Q503" s="566"/>
      <c r="R503" s="566"/>
      <c r="S503" s="566"/>
      <c r="T503" s="56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81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82"/>
      <c r="P504" s="570" t="s">
        <v>71</v>
      </c>
      <c r="Q504" s="571"/>
      <c r="R504" s="571"/>
      <c r="S504" s="571"/>
      <c r="T504" s="571"/>
      <c r="U504" s="571"/>
      <c r="V504" s="572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76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82"/>
      <c r="P505" s="570" t="s">
        <v>71</v>
      </c>
      <c r="Q505" s="571"/>
      <c r="R505" s="571"/>
      <c r="S505" s="571"/>
      <c r="T505" s="571"/>
      <c r="U505" s="571"/>
      <c r="V505" s="572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575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77"/>
      <c r="P506" s="666" t="s">
        <v>778</v>
      </c>
      <c r="Q506" s="667"/>
      <c r="R506" s="667"/>
      <c r="S506" s="667"/>
      <c r="T506" s="667"/>
      <c r="U506" s="667"/>
      <c r="V506" s="626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16282.599999999999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16282.599999999999</v>
      </c>
      <c r="Z506" s="37"/>
      <c r="AA506" s="562"/>
      <c r="AB506" s="562"/>
      <c r="AC506" s="562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77"/>
      <c r="P507" s="666" t="s">
        <v>779</v>
      </c>
      <c r="Q507" s="667"/>
      <c r="R507" s="667"/>
      <c r="S507" s="667"/>
      <c r="T507" s="667"/>
      <c r="U507" s="667"/>
      <c r="V507" s="626"/>
      <c r="W507" s="37" t="s">
        <v>69</v>
      </c>
      <c r="X507" s="561">
        <f>IFERROR(SUM(BM22:BM503),"0")</f>
        <v>17115.940000000006</v>
      </c>
      <c r="Y507" s="561">
        <f>IFERROR(SUM(BN22:BN503),"0")</f>
        <v>17115.940000000006</v>
      </c>
      <c r="Z507" s="37"/>
      <c r="AA507" s="562"/>
      <c r="AB507" s="562"/>
      <c r="AC507" s="562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77"/>
      <c r="P508" s="666" t="s">
        <v>780</v>
      </c>
      <c r="Q508" s="667"/>
      <c r="R508" s="667"/>
      <c r="S508" s="667"/>
      <c r="T508" s="667"/>
      <c r="U508" s="667"/>
      <c r="V508" s="626"/>
      <c r="W508" s="37" t="s">
        <v>781</v>
      </c>
      <c r="X508" s="38">
        <f>ROUNDUP(SUM(BO22:BO503),0)</f>
        <v>27</v>
      </c>
      <c r="Y508" s="38">
        <f>ROUNDUP(SUM(BP22:BP503),0)</f>
        <v>27</v>
      </c>
      <c r="Z508" s="37"/>
      <c r="AA508" s="562"/>
      <c r="AB508" s="562"/>
      <c r="AC508" s="562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77"/>
      <c r="P509" s="666" t="s">
        <v>782</v>
      </c>
      <c r="Q509" s="667"/>
      <c r="R509" s="667"/>
      <c r="S509" s="667"/>
      <c r="T509" s="667"/>
      <c r="U509" s="667"/>
      <c r="V509" s="626"/>
      <c r="W509" s="37" t="s">
        <v>69</v>
      </c>
      <c r="X509" s="561">
        <f>GrossWeightTotal+PalletQtyTotal*25</f>
        <v>17790.940000000006</v>
      </c>
      <c r="Y509" s="561">
        <f>GrossWeightTotalR+PalletQtyTotalR*25</f>
        <v>17790.940000000006</v>
      </c>
      <c r="Z509" s="37"/>
      <c r="AA509" s="562"/>
      <c r="AB509" s="562"/>
      <c r="AC509" s="562"/>
    </row>
    <row r="510" spans="1:68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77"/>
      <c r="P510" s="666" t="s">
        <v>783</v>
      </c>
      <c r="Q510" s="667"/>
      <c r="R510" s="667"/>
      <c r="S510" s="667"/>
      <c r="T510" s="667"/>
      <c r="U510" s="667"/>
      <c r="V510" s="626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2496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2496</v>
      </c>
      <c r="Z510" s="37"/>
      <c r="AA510" s="562"/>
      <c r="AB510" s="562"/>
      <c r="AC510" s="562"/>
    </row>
    <row r="511" spans="1:68" ht="14.25" hidden="1" customHeight="1" x14ac:dyDescent="0.2">
      <c r="A511" s="576"/>
      <c r="B511" s="576"/>
      <c r="C511" s="576"/>
      <c r="D511" s="576"/>
      <c r="E511" s="576"/>
      <c r="F511" s="576"/>
      <c r="G511" s="576"/>
      <c r="H511" s="576"/>
      <c r="I511" s="576"/>
      <c r="J511" s="576"/>
      <c r="K511" s="576"/>
      <c r="L511" s="576"/>
      <c r="M511" s="576"/>
      <c r="N511" s="576"/>
      <c r="O511" s="577"/>
      <c r="P511" s="666" t="s">
        <v>784</v>
      </c>
      <c r="Q511" s="667"/>
      <c r="R511" s="667"/>
      <c r="S511" s="667"/>
      <c r="T511" s="667"/>
      <c r="U511" s="667"/>
      <c r="V511" s="626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31.864919999999994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68" t="s">
        <v>100</v>
      </c>
      <c r="D513" s="661"/>
      <c r="E513" s="661"/>
      <c r="F513" s="661"/>
      <c r="G513" s="661"/>
      <c r="H513" s="639"/>
      <c r="I513" s="568" t="s">
        <v>255</v>
      </c>
      <c r="J513" s="661"/>
      <c r="K513" s="661"/>
      <c r="L513" s="661"/>
      <c r="M513" s="661"/>
      <c r="N513" s="661"/>
      <c r="O513" s="661"/>
      <c r="P513" s="661"/>
      <c r="Q513" s="661"/>
      <c r="R513" s="661"/>
      <c r="S513" s="639"/>
      <c r="T513" s="568" t="s">
        <v>540</v>
      </c>
      <c r="U513" s="639"/>
      <c r="V513" s="568" t="s">
        <v>597</v>
      </c>
      <c r="W513" s="661"/>
      <c r="X513" s="661"/>
      <c r="Y513" s="639"/>
      <c r="Z513" s="556" t="s">
        <v>653</v>
      </c>
      <c r="AA513" s="568" t="s">
        <v>722</v>
      </c>
      <c r="AB513" s="639"/>
      <c r="AC513" s="52"/>
      <c r="AF513" s="557"/>
    </row>
    <row r="514" spans="1:32" ht="14.25" customHeight="1" thickTop="1" x14ac:dyDescent="0.2">
      <c r="A514" s="744" t="s">
        <v>787</v>
      </c>
      <c r="B514" s="568" t="s">
        <v>62</v>
      </c>
      <c r="C514" s="568" t="s">
        <v>101</v>
      </c>
      <c r="D514" s="568" t="s">
        <v>116</v>
      </c>
      <c r="E514" s="568" t="s">
        <v>176</v>
      </c>
      <c r="F514" s="568" t="s">
        <v>198</v>
      </c>
      <c r="G514" s="568" t="s">
        <v>231</v>
      </c>
      <c r="H514" s="568" t="s">
        <v>100</v>
      </c>
      <c r="I514" s="568" t="s">
        <v>256</v>
      </c>
      <c r="J514" s="568" t="s">
        <v>296</v>
      </c>
      <c r="K514" s="568" t="s">
        <v>357</v>
      </c>
      <c r="L514" s="568" t="s">
        <v>397</v>
      </c>
      <c r="M514" s="568" t="s">
        <v>413</v>
      </c>
      <c r="N514" s="557"/>
      <c r="O514" s="568" t="s">
        <v>426</v>
      </c>
      <c r="P514" s="568" t="s">
        <v>436</v>
      </c>
      <c r="Q514" s="568" t="s">
        <v>443</v>
      </c>
      <c r="R514" s="568" t="s">
        <v>448</v>
      </c>
      <c r="S514" s="568" t="s">
        <v>530</v>
      </c>
      <c r="T514" s="568" t="s">
        <v>541</v>
      </c>
      <c r="U514" s="568" t="s">
        <v>575</v>
      </c>
      <c r="V514" s="568" t="s">
        <v>598</v>
      </c>
      <c r="W514" s="568" t="s">
        <v>630</v>
      </c>
      <c r="X514" s="568" t="s">
        <v>645</v>
      </c>
      <c r="Y514" s="568" t="s">
        <v>649</v>
      </c>
      <c r="Z514" s="568" t="s">
        <v>653</v>
      </c>
      <c r="AA514" s="568" t="s">
        <v>722</v>
      </c>
      <c r="AB514" s="568" t="s">
        <v>773</v>
      </c>
      <c r="AC514" s="52"/>
      <c r="AF514" s="557"/>
    </row>
    <row r="515" spans="1:32" ht="13.5" customHeight="1" thickBot="1" x14ac:dyDescent="0.25">
      <c r="A515" s="745"/>
      <c r="B515" s="569"/>
      <c r="C515" s="569"/>
      <c r="D515" s="569"/>
      <c r="E515" s="569"/>
      <c r="F515" s="569"/>
      <c r="G515" s="569"/>
      <c r="H515" s="569"/>
      <c r="I515" s="569"/>
      <c r="J515" s="569"/>
      <c r="K515" s="569"/>
      <c r="L515" s="569"/>
      <c r="M515" s="569"/>
      <c r="N515" s="557"/>
      <c r="O515" s="569"/>
      <c r="P515" s="569"/>
      <c r="Q515" s="569"/>
      <c r="R515" s="569"/>
      <c r="S515" s="569"/>
      <c r="T515" s="569"/>
      <c r="U515" s="569"/>
      <c r="V515" s="569"/>
      <c r="W515" s="569"/>
      <c r="X515" s="569"/>
      <c r="Y515" s="569"/>
      <c r="Z515" s="569"/>
      <c r="AA515" s="569"/>
      <c r="AB515" s="569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1123.2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2214.4000000000005</v>
      </c>
      <c r="E516" s="46">
        <f>IFERROR(Y89*1,"0")+IFERROR(Y90*1,"0")+IFERROR(Y91*1,"0")+IFERROR(Y95*1,"0")+IFERROR(Y96*1,"0")+IFERROR(Y97*1,"0")+IFERROR(Y98*1,"0")+IFERROR(Y99*1,"0")</f>
        <v>869.4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1620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1008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1730.3999999999999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720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518.40000000000009</v>
      </c>
      <c r="S516" s="46">
        <f>IFERROR(Y336*1,"0")+IFERROR(Y337*1,"0")+IFERROR(Y338*1,"0")</f>
        <v>64.8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3114</v>
      </c>
      <c r="U516" s="46">
        <f>IFERROR(Y369*1,"0")+IFERROR(Y370*1,"0")+IFERROR(Y371*1,"0")+IFERROR(Y372*1,"0")+IFERROR(Y376*1,"0")+IFERROR(Y380*1,"0")+IFERROR(Y381*1,"0")+IFERROR(Y385*1,"0")</f>
        <v>1137.6000000000001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2112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50.400000000000006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036,80"/>
        <filter val="1 082,40"/>
        <filter val="1 123,20"/>
        <filter val="1 200,00"/>
        <filter val="1 436,16"/>
        <filter val="1 484,80"/>
        <filter val="104,00"/>
        <filter val="113,40"/>
        <filter val="115,20"/>
        <filter val="12,00"/>
        <filter val="120,00"/>
        <filter val="124,80"/>
        <filter val="128,00"/>
        <filter val="129,60"/>
        <filter val="136,00"/>
        <filter val="144,00"/>
        <filter val="158,00"/>
        <filter val="16 282,60"/>
        <filter val="16,00"/>
        <filter val="17 115,94"/>
        <filter val="17 790,94"/>
        <filter val="172,80"/>
        <filter val="189,00"/>
        <filter val="2 370,00"/>
        <filter val="2 496,00"/>
        <filter val="201,60"/>
        <filter val="220,00"/>
        <filter val="249,60"/>
        <filter val="259,20"/>
        <filter val="27"/>
        <filter val="272,00"/>
        <filter val="28,80"/>
        <filter val="295,68"/>
        <filter val="300,00"/>
        <filter val="316,80"/>
        <filter val="324,00"/>
        <filter val="352,80"/>
        <filter val="360,00"/>
        <filter val="384,00"/>
        <filter val="40,00"/>
        <filter val="403,20"/>
        <filter val="415,80"/>
        <filter val="432,00"/>
        <filter val="437,40"/>
        <filter val="446,40"/>
        <filter val="448,00"/>
        <filter val="453,60"/>
        <filter val="50,40"/>
        <filter val="518,40"/>
        <filter val="549,12"/>
        <filter val="56,00"/>
        <filter val="583,20"/>
        <filter val="600,00"/>
        <filter val="604,80"/>
        <filter val="64,00"/>
        <filter val="64,80"/>
        <filter val="648,00"/>
        <filter val="67,20"/>
        <filter val="675,84"/>
        <filter val="691,20"/>
        <filter val="720,00"/>
        <filter val="76,00"/>
        <filter val="765,60"/>
        <filter val="8,00"/>
        <filter val="810,00"/>
        <filter val="82,00"/>
        <filter val="84,48"/>
        <filter val="86,40"/>
        <filter val="887,04"/>
        <filter val="96,00"/>
      </filters>
    </filterColumn>
    <filterColumn colId="29" showButton="0"/>
    <filterColumn colId="30" showButton="0"/>
  </autoFilter>
  <mergeCells count="904">
    <mergeCell ref="P56:T56"/>
    <mergeCell ref="P97:T97"/>
    <mergeCell ref="P59:V59"/>
    <mergeCell ref="P47:T47"/>
    <mergeCell ref="P131:T131"/>
    <mergeCell ref="P52:T52"/>
    <mergeCell ref="P302:T302"/>
    <mergeCell ref="D174:E174"/>
    <mergeCell ref="A421:Z421"/>
    <mergeCell ref="D96:E96"/>
    <mergeCell ref="P72:V72"/>
    <mergeCell ref="D391:E391"/>
    <mergeCell ref="D416:E416"/>
    <mergeCell ref="D106:E106"/>
    <mergeCell ref="A51:Z51"/>
    <mergeCell ref="D170:E170"/>
    <mergeCell ref="A215:O216"/>
    <mergeCell ref="A142:O143"/>
    <mergeCell ref="A373:O374"/>
    <mergeCell ref="A34:Z34"/>
    <mergeCell ref="D410:E410"/>
    <mergeCell ref="A368:Z368"/>
    <mergeCell ref="A73:Z73"/>
    <mergeCell ref="A266:Z266"/>
    <mergeCell ref="D131:E131"/>
    <mergeCell ref="A171:O172"/>
    <mergeCell ref="H9:I9"/>
    <mergeCell ref="P24:V24"/>
    <mergeCell ref="D70:E70"/>
    <mergeCell ref="D78:E78"/>
    <mergeCell ref="A60:Z60"/>
    <mergeCell ref="A92:O93"/>
    <mergeCell ref="D69:E69"/>
    <mergeCell ref="V10:W10"/>
    <mergeCell ref="P99:T99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P391:T391"/>
    <mergeCell ref="P511:V511"/>
    <mergeCell ref="D312:E312"/>
    <mergeCell ref="D263:E263"/>
    <mergeCell ref="A363:Z363"/>
    <mergeCell ref="D238:E238"/>
    <mergeCell ref="P213:T213"/>
    <mergeCell ref="D376:E376"/>
    <mergeCell ref="P464:V464"/>
    <mergeCell ref="R514:R515"/>
    <mergeCell ref="P504:V504"/>
    <mergeCell ref="P506:V506"/>
    <mergeCell ref="A502:Z502"/>
    <mergeCell ref="P235:V235"/>
    <mergeCell ref="A358:Z358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498:E498"/>
    <mergeCell ref="D360:E360"/>
    <mergeCell ref="D493:E493"/>
    <mergeCell ref="P170:T170"/>
    <mergeCell ref="P468:T468"/>
    <mergeCell ref="D474:E474"/>
    <mergeCell ref="P316:T316"/>
    <mergeCell ref="P443:T443"/>
    <mergeCell ref="D482:E482"/>
    <mergeCell ref="A149:Z149"/>
    <mergeCell ref="P209:T209"/>
    <mergeCell ref="P445:T445"/>
    <mergeCell ref="A50:Z50"/>
    <mergeCell ref="A264:O265"/>
    <mergeCell ref="W17:W18"/>
    <mergeCell ref="D7:M7"/>
    <mergeCell ref="D79:E79"/>
    <mergeCell ref="P327:V327"/>
    <mergeCell ref="P394:T394"/>
    <mergeCell ref="D442:E442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P482:T482"/>
    <mergeCell ref="D354:E354"/>
    <mergeCell ref="A332:O333"/>
    <mergeCell ref="P177:V177"/>
    <mergeCell ref="P33:V33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A46:Z46"/>
    <mergeCell ref="D380:E380"/>
    <mergeCell ref="P337:T337"/>
    <mergeCell ref="A282:Z282"/>
    <mergeCell ref="D209:E209"/>
    <mergeCell ref="A187:O188"/>
    <mergeCell ref="P168:T16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P68:T6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F514:F515"/>
    <mergeCell ref="P422:T422"/>
    <mergeCell ref="H514:H515"/>
    <mergeCell ref="P289:T289"/>
    <mergeCell ref="A406:O407"/>
    <mergeCell ref="P509:V509"/>
    <mergeCell ref="A418:O419"/>
    <mergeCell ref="A247:O248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P79:T79"/>
    <mergeCell ref="P244:T244"/>
    <mergeCell ref="P437:T437"/>
    <mergeCell ref="A361:O36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P484:V484"/>
    <mergeCell ref="A259:Z259"/>
    <mergeCell ref="D251:E25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P269:T269"/>
    <mergeCell ref="P164:T164"/>
    <mergeCell ref="P462:T462"/>
    <mergeCell ref="A386:O387"/>
    <mergeCell ref="D299:E299"/>
    <mergeCell ref="D370:E370"/>
    <mergeCell ref="A100:O101"/>
    <mergeCell ref="D476:E476"/>
    <mergeCell ref="A274:Z274"/>
    <mergeCell ref="P207:T207"/>
    <mergeCell ref="A432:Z432"/>
    <mergeCell ref="P299:T299"/>
    <mergeCell ref="P172:V172"/>
    <mergeCell ref="P221:V221"/>
    <mergeCell ref="P326:V326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P101:V101"/>
    <mergeCell ref="P279:T279"/>
    <mergeCell ref="A420:Z420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Z17:Z18"/>
    <mergeCell ref="H10:M10"/>
    <mergeCell ref="D393:E393"/>
    <mergeCell ref="A38:Z38"/>
    <mergeCell ref="D427:E427"/>
    <mergeCell ref="P325:T325"/>
    <mergeCell ref="D75:E75"/>
    <mergeCell ref="D57:E57"/>
    <mergeCell ref="P124:T124"/>
    <mergeCell ref="D355:E355"/>
    <mergeCell ref="D42:E42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A431:Z431"/>
    <mergeCell ref="P427:T427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H5:M5"/>
    <mergeCell ref="P98:T98"/>
    <mergeCell ref="D212:E212"/>
    <mergeCell ref="P396:T396"/>
    <mergeCell ref="A390:Z390"/>
    <mergeCell ref="A341:Z341"/>
    <mergeCell ref="AD17:AF18"/>
    <mergeCell ref="P142:V142"/>
    <mergeCell ref="P166:T166"/>
    <mergeCell ref="P378:V378"/>
    <mergeCell ref="A430:Z430"/>
    <mergeCell ref="D76:E76"/>
    <mergeCell ref="D439:E439"/>
    <mergeCell ref="D317:E317"/>
    <mergeCell ref="P461:T461"/>
    <mergeCell ref="D304:E304"/>
    <mergeCell ref="P225:T225"/>
    <mergeCell ref="D146:E146"/>
    <mergeCell ref="P175:T175"/>
    <mergeCell ref="AA17:AA18"/>
    <mergeCell ref="AC17:AC18"/>
    <mergeCell ref="AB17:AB18"/>
    <mergeCell ref="P338:T338"/>
    <mergeCell ref="D344:E344"/>
    <mergeCell ref="P202:T202"/>
    <mergeCell ref="P122:V122"/>
    <mergeCell ref="P285:V285"/>
    <mergeCell ref="P240:V240"/>
    <mergeCell ref="A114:O115"/>
    <mergeCell ref="P111:T111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D468:E468"/>
    <mergeCell ref="P132:V132"/>
    <mergeCell ref="A58:O59"/>
    <mergeCell ref="P488:T488"/>
    <mergeCell ref="D225:E225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P83:T83"/>
    <mergeCell ref="P199:T199"/>
    <mergeCell ref="P435:T435"/>
    <mergeCell ref="D120:E120"/>
    <mergeCell ref="P291:T291"/>
    <mergeCell ref="D163:E163"/>
    <mergeCell ref="D405:E405"/>
    <mergeCell ref="D234:E234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P355:T355"/>
    <mergeCell ref="D336:E336"/>
    <mergeCell ref="P293:T293"/>
    <mergeCell ref="D107:E107"/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K514:K515"/>
    <mergeCell ref="M514:M515"/>
    <mergeCell ref="A447:O448"/>
    <mergeCell ref="D483:E483"/>
    <mergeCell ref="P497:T49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2025-07-31T10:38:50Z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