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1E4DFD-6E59-4EDF-BD97-21B8C598B6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BP344" i="1" s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77" i="1" l="1"/>
  <c r="BN77" i="1"/>
  <c r="Z104" i="1"/>
  <c r="BN104" i="1"/>
  <c r="Z197" i="1"/>
  <c r="BN197" i="1"/>
  <c r="Z260" i="1"/>
  <c r="BN260" i="1"/>
  <c r="Z268" i="1"/>
  <c r="BN268" i="1"/>
  <c r="Z344" i="1"/>
  <c r="BN344" i="1"/>
  <c r="Z417" i="1"/>
  <c r="BN417" i="1"/>
  <c r="Z440" i="1"/>
  <c r="BN440" i="1"/>
  <c r="Z443" i="1"/>
  <c r="BN443" i="1"/>
  <c r="X506" i="1"/>
  <c r="Z61" i="1"/>
  <c r="BN61" i="1"/>
  <c r="Z120" i="1"/>
  <c r="BN120" i="1"/>
  <c r="Z174" i="1"/>
  <c r="BN174" i="1"/>
  <c r="Z209" i="1"/>
  <c r="BN209" i="1"/>
  <c r="Z246" i="1"/>
  <c r="BN246" i="1"/>
  <c r="Z299" i="1"/>
  <c r="BN299" i="1"/>
  <c r="Z331" i="1"/>
  <c r="BN331" i="1"/>
  <c r="Z354" i="1"/>
  <c r="BN354" i="1"/>
  <c r="Z398" i="1"/>
  <c r="BN398" i="1"/>
  <c r="Z459" i="1"/>
  <c r="BN459" i="1"/>
  <c r="BP168" i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Z153" i="1" s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Z326" i="1" s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BP163" i="1"/>
  <c r="BN163" i="1"/>
  <c r="Z163" i="1"/>
  <c r="BP167" i="1"/>
  <c r="BN167" i="1"/>
  <c r="Z167" i="1"/>
  <c r="Y171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Y361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BP252" i="1"/>
  <c r="BN252" i="1"/>
  <c r="Z252" i="1"/>
  <c r="Y256" i="1"/>
  <c r="BP261" i="1"/>
  <c r="BN261" i="1"/>
  <c r="Z261" i="1"/>
  <c r="Y264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271" i="1" l="1"/>
  <c r="Z406" i="1"/>
  <c r="Z58" i="1"/>
  <c r="X509" i="1"/>
  <c r="Z361" i="1"/>
  <c r="Z177" i="1"/>
  <c r="Z142" i="1"/>
  <c r="Z85" i="1"/>
  <c r="Z478" i="1"/>
  <c r="Z494" i="1"/>
  <c r="Z484" i="1"/>
  <c r="Z463" i="1"/>
  <c r="Z319" i="1"/>
  <c r="Z247" i="1"/>
  <c r="Z220" i="1"/>
  <c r="Z339" i="1"/>
  <c r="Z264" i="1"/>
  <c r="Y510" i="1"/>
  <c r="Y507" i="1"/>
  <c r="Y508" i="1"/>
  <c r="Z32" i="1"/>
  <c r="Z295" i="1"/>
  <c r="Z351" i="1"/>
  <c r="Z231" i="1"/>
  <c r="Z447" i="1"/>
  <c r="Z256" i="1"/>
  <c r="Z126" i="1"/>
  <c r="Z203" i="1"/>
  <c r="Z171" i="1"/>
  <c r="Z373" i="1"/>
  <c r="Z313" i="1"/>
  <c r="Z215" i="1"/>
  <c r="Z469" i="1"/>
  <c r="Z453" i="1"/>
  <c r="Z418" i="1"/>
  <c r="Z121" i="1"/>
  <c r="Z108" i="1"/>
  <c r="Z80" i="1"/>
  <c r="Z65" i="1"/>
  <c r="Z44" i="1"/>
  <c r="Y506" i="1"/>
  <c r="Z114" i="1"/>
  <c r="Z71" i="1"/>
  <c r="Z401" i="1"/>
  <c r="Z305" i="1"/>
  <c r="Z92" i="1"/>
  <c r="Y509" i="1" l="1"/>
  <c r="Z511" i="1"/>
</calcChain>
</file>

<file path=xl/sharedStrings.xml><?xml version="1.0" encoding="utf-8"?>
<sst xmlns="http://schemas.openxmlformats.org/spreadsheetml/2006/main" count="2254" uniqueCount="826">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</sst>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825</v>
      </c>
      <c r="I5" s="851"/>
      <c r="J5" s="851"/>
      <c r="K5" s="851"/>
      <c r="L5" s="851"/>
      <c r="M5" s="638"/>
      <c r="N5" s="58"/>
      <c r="P5" s="24" t="s">
        <v>10</v>
      </c>
      <c r="Q5" s="837">
        <v>45871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Суббота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93">
        <v>0.45833333333333331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20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21</v>
      </c>
      <c r="Q10" s="744"/>
      <c r="R10" s="745"/>
      <c r="U10" s="24" t="s">
        <v>22</v>
      </c>
      <c r="V10" s="608" t="s">
        <v>23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7"/>
      <c r="R11" s="678"/>
      <c r="U11" s="24" t="s">
        <v>26</v>
      </c>
      <c r="V11" s="815" t="s">
        <v>27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700" t="s">
        <v>37</v>
      </c>
      <c r="D17" s="603" t="s">
        <v>38</v>
      </c>
      <c r="E17" s="659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58"/>
      <c r="R17" s="658"/>
      <c r="S17" s="658"/>
      <c r="T17" s="659"/>
      <c r="U17" s="668" t="s">
        <v>50</v>
      </c>
      <c r="V17" s="588"/>
      <c r="W17" s="603" t="s">
        <v>51</v>
      </c>
      <c r="X17" s="603" t="s">
        <v>52</v>
      </c>
      <c r="Y17" s="887" t="s">
        <v>53</v>
      </c>
      <c r="Z17" s="797" t="s">
        <v>54</v>
      </c>
      <c r="AA17" s="854" t="s">
        <v>55</v>
      </c>
      <c r="AB17" s="854" t="s">
        <v>56</v>
      </c>
      <c r="AC17" s="854" t="s">
        <v>57</v>
      </c>
      <c r="AD17" s="854" t="s">
        <v>58</v>
      </c>
      <c r="AE17" s="855"/>
      <c r="AF17" s="856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60</v>
      </c>
      <c r="V18" s="67" t="s">
        <v>61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62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63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57</v>
      </c>
      <c r="Y41" s="560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59.295833333333327</v>
      </c>
      <c r="BN41" s="64">
        <f>IFERROR(Y41*I41/H41,"0")</f>
        <v>67.410000000000011</v>
      </c>
      <c r="BO41" s="64">
        <f>IFERROR(1/J41*(X41/H41),"0")</f>
        <v>8.2465277777777776E-2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61">
        <f>IFERROR(X41/H41,"0")+IFERROR(X42/H42,"0")+IFERROR(X43/H43,"0")</f>
        <v>5.2777777777777777</v>
      </c>
      <c r="Y44" s="561">
        <f>IFERROR(Y41/H41,"0")+IFERROR(Y42/H42,"0")+IFERROR(Y43/H43,"0")</f>
        <v>6.0000000000000009</v>
      </c>
      <c r="Z44" s="561">
        <f>IFERROR(IF(Z41="",0,Z41),"0")+IFERROR(IF(Z42="",0,Z42),"0")+IFERROR(IF(Z43="",0,Z43),"0")</f>
        <v>0.11388000000000001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61">
        <f>IFERROR(SUM(X41:X43),"0")</f>
        <v>57</v>
      </c>
      <c r="Y45" s="561">
        <f>IFERROR(SUM(Y41:Y43),"0")</f>
        <v>64.800000000000011</v>
      </c>
      <c r="Z45" s="37"/>
      <c r="AA45" s="562"/>
      <c r="AB45" s="562"/>
      <c r="AC45" s="562"/>
    </row>
    <row r="46" spans="1:68" ht="14.25" hidden="1" customHeight="1" x14ac:dyDescent="0.25">
      <c r="A46" s="578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116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61">
        <f>IFERROR(X52/H52,"0")+IFERROR(X53/H53,"0")+IFERROR(X54/H54,"0")+IFERROR(X55/H55,"0")+IFERROR(X56/H56,"0")+IFERROR(X57/H57,"0")</f>
        <v>0</v>
      </c>
      <c r="Y58" s="561">
        <f>IFERROR(Y52/H52,"0")+IFERROR(Y53/H53,"0")+IFERROR(Y54/H54,"0")+IFERROR(Y55/H55,"0")+IFERROR(Y56/H56,"0")+IFERROR(Y57/H57,"0")</f>
        <v>0</v>
      </c>
      <c r="Z58" s="561">
        <f>IFERROR(IF(Z52="",0,Z52),"0")+IFERROR(IF(Z53="",0,Z53),"0")+IFERROR(IF(Z54="",0,Z54),"0")+IFERROR(IF(Z55="",0,Z55),"0")+IFERROR(IF(Z56="",0,Z56),"0")+IFERROR(IF(Z57="",0,Z57),"0")</f>
        <v>0</v>
      </c>
      <c r="AA58" s="562"/>
      <c r="AB58" s="562"/>
      <c r="AC58" s="562"/>
    </row>
    <row r="59" spans="1:68" hidden="1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61">
        <f>IFERROR(SUM(X52:X57),"0")</f>
        <v>0</v>
      </c>
      <c r="Y59" s="561">
        <f>IFERROR(SUM(Y52:Y57),"0")</f>
        <v>0</v>
      </c>
      <c r="Z59" s="37"/>
      <c r="AA59" s="562"/>
      <c r="AB59" s="562"/>
      <c r="AC59" s="562"/>
    </row>
    <row r="60" spans="1:68" ht="14.25" hidden="1" customHeight="1" x14ac:dyDescent="0.25">
      <c r="A60" s="578" t="s">
        <v>134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71</v>
      </c>
      <c r="Q65" s="570"/>
      <c r="R65" s="570"/>
      <c r="S65" s="570"/>
      <c r="T65" s="570"/>
      <c r="U65" s="570"/>
      <c r="V65" s="571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hidden="1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71</v>
      </c>
      <c r="Q66" s="570"/>
      <c r="R66" s="570"/>
      <c r="S66" s="570"/>
      <c r="T66" s="570"/>
      <c r="U66" s="570"/>
      <c r="V66" s="571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hidden="1" customHeight="1" x14ac:dyDescent="0.25">
      <c r="A67" s="578" t="s">
        <v>63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14</v>
      </c>
      <c r="Y69" s="560">
        <f>IFERROR(IF(X69="",0,CEILING((X69/$H69),1)*$H69),"")</f>
        <v>14.4</v>
      </c>
      <c r="Z69" s="36">
        <f>IFERROR(IF(Y69=0,"",ROUNDUP(Y69/H69,0)*0.00502),"")</f>
        <v>4.0160000000000001E-2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14.777777777777777</v>
      </c>
      <c r="BN69" s="64">
        <f>IFERROR(Y69*I69/H69,"0")</f>
        <v>15.2</v>
      </c>
      <c r="BO69" s="64">
        <f>IFERROR(1/J69*(X69/H69),"0")</f>
        <v>3.3238366571699908E-2</v>
      </c>
      <c r="BP69" s="64">
        <f>IFERROR(1/J69*(Y69/H69),"0")</f>
        <v>3.4188034188034191E-2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71</v>
      </c>
      <c r="Q71" s="570"/>
      <c r="R71" s="570"/>
      <c r="S71" s="570"/>
      <c r="T71" s="570"/>
      <c r="U71" s="570"/>
      <c r="V71" s="571"/>
      <c r="W71" s="37" t="s">
        <v>72</v>
      </c>
      <c r="X71" s="561">
        <f>IFERROR(X68/H68,"0")+IFERROR(X69/H69,"0")+IFERROR(X70/H70,"0")</f>
        <v>7.7777777777777777</v>
      </c>
      <c r="Y71" s="561">
        <f>IFERROR(Y68/H68,"0")+IFERROR(Y69/H69,"0")+IFERROR(Y70/H70,"0")</f>
        <v>8</v>
      </c>
      <c r="Z71" s="561">
        <f>IFERROR(IF(Z68="",0,Z68),"0")+IFERROR(IF(Z69="",0,Z69),"0")+IFERROR(IF(Z70="",0,Z70),"0")</f>
        <v>4.0160000000000001E-2</v>
      </c>
      <c r="AA71" s="562"/>
      <c r="AB71" s="562"/>
      <c r="AC71" s="562"/>
    </row>
    <row r="72" spans="1:68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71</v>
      </c>
      <c r="Q72" s="570"/>
      <c r="R72" s="570"/>
      <c r="S72" s="570"/>
      <c r="T72" s="570"/>
      <c r="U72" s="570"/>
      <c r="V72" s="571"/>
      <c r="W72" s="37" t="s">
        <v>69</v>
      </c>
      <c r="X72" s="561">
        <f>IFERROR(SUM(X68:X70),"0")</f>
        <v>14</v>
      </c>
      <c r="Y72" s="561">
        <f>IFERROR(SUM(Y68:Y70),"0")</f>
        <v>14.4</v>
      </c>
      <c r="Z72" s="37"/>
      <c r="AA72" s="562"/>
      <c r="AB72" s="562"/>
      <c r="AC72" s="562"/>
    </row>
    <row r="73" spans="1:68" ht="14.25" hidden="1" customHeight="1" x14ac:dyDescent="0.25">
      <c r="A73" s="578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71</v>
      </c>
      <c r="Q80" s="570"/>
      <c r="R80" s="570"/>
      <c r="S80" s="570"/>
      <c r="T80" s="570"/>
      <c r="U80" s="570"/>
      <c r="V80" s="571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71</v>
      </c>
      <c r="Q81" s="570"/>
      <c r="R81" s="570"/>
      <c r="S81" s="570"/>
      <c r="T81" s="570"/>
      <c r="U81" s="570"/>
      <c r="V81" s="571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169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21</v>
      </c>
      <c r="Y83" s="560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22.171153846153846</v>
      </c>
      <c r="BN83" s="64">
        <f>IFERROR(Y83*I83/H83,"0")</f>
        <v>24.704999999999998</v>
      </c>
      <c r="BO83" s="64">
        <f>IFERROR(1/J83*(X83/H83),"0")</f>
        <v>4.2067307692307696E-2</v>
      </c>
      <c r="BP83" s="64">
        <f>IFERROR(1/J83*(Y83/H83),"0")</f>
        <v>4.6875E-2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71</v>
      </c>
      <c r="Q85" s="570"/>
      <c r="R85" s="570"/>
      <c r="S85" s="570"/>
      <c r="T85" s="570"/>
      <c r="U85" s="570"/>
      <c r="V85" s="571"/>
      <c r="W85" s="37" t="s">
        <v>72</v>
      </c>
      <c r="X85" s="561">
        <f>IFERROR(X83/H83,"0")+IFERROR(X84/H84,"0")</f>
        <v>2.6923076923076925</v>
      </c>
      <c r="Y85" s="561">
        <f>IFERROR(Y83/H83,"0")+IFERROR(Y84/H84,"0")</f>
        <v>3</v>
      </c>
      <c r="Z85" s="561">
        <f>IFERROR(IF(Z83="",0,Z83),"0")+IFERROR(IF(Z84="",0,Z84),"0")</f>
        <v>5.6940000000000004E-2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71</v>
      </c>
      <c r="Q86" s="570"/>
      <c r="R86" s="570"/>
      <c r="S86" s="570"/>
      <c r="T86" s="570"/>
      <c r="U86" s="570"/>
      <c r="V86" s="571"/>
      <c r="W86" s="37" t="s">
        <v>69</v>
      </c>
      <c r="X86" s="561">
        <f>IFERROR(SUM(X83:X84),"0")</f>
        <v>21</v>
      </c>
      <c r="Y86" s="561">
        <f>IFERROR(SUM(Y83:Y84),"0")</f>
        <v>23.4</v>
      </c>
      <c r="Z86" s="37"/>
      <c r="AA86" s="562"/>
      <c r="AB86" s="562"/>
      <c r="AC86" s="562"/>
    </row>
    <row r="87" spans="1:68" ht="16.5" hidden="1" customHeight="1" x14ac:dyDescent="0.25">
      <c r="A87" s="563" t="s">
        <v>176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71</v>
      </c>
      <c r="Q92" s="570"/>
      <c r="R92" s="570"/>
      <c r="S92" s="570"/>
      <c r="T92" s="570"/>
      <c r="U92" s="570"/>
      <c r="V92" s="571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hidden="1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71</v>
      </c>
      <c r="Q93" s="570"/>
      <c r="R93" s="570"/>
      <c r="S93" s="570"/>
      <c r="T93" s="570"/>
      <c r="U93" s="570"/>
      <c r="V93" s="571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hidden="1" customHeight="1" x14ac:dyDescent="0.25">
      <c r="A94" s="578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0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193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71</v>
      </c>
      <c r="Q100" s="570"/>
      <c r="R100" s="570"/>
      <c r="S100" s="570"/>
      <c r="T100" s="570"/>
      <c r="U100" s="570"/>
      <c r="V100" s="571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hidden="1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71</v>
      </c>
      <c r="Q101" s="570"/>
      <c r="R101" s="570"/>
      <c r="S101" s="570"/>
      <c r="T101" s="570"/>
      <c r="U101" s="570"/>
      <c r="V101" s="571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hidden="1" customHeight="1" x14ac:dyDescent="0.25">
      <c r="A102" s="563" t="s">
        <v>198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hidden="1" customHeight="1" x14ac:dyDescent="0.25">
      <c r="A104" s="54" t="s">
        <v>199</v>
      </c>
      <c r="B104" s="54" t="s">
        <v>200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202</v>
      </c>
      <c r="B105" s="54" t="s">
        <v>203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204</v>
      </c>
      <c r="B106" s="54" t="s">
        <v>205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71</v>
      </c>
      <c r="Q108" s="570"/>
      <c r="R108" s="570"/>
      <c r="S108" s="570"/>
      <c r="T108" s="570"/>
      <c r="U108" s="570"/>
      <c r="V108" s="571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hidden="1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71</v>
      </c>
      <c r="Q109" s="570"/>
      <c r="R109" s="570"/>
      <c r="S109" s="570"/>
      <c r="T109" s="570"/>
      <c r="U109" s="570"/>
      <c r="V109" s="571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134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5</v>
      </c>
      <c r="Y111" s="560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5.2013888888888884</v>
      </c>
      <c r="BN111" s="64">
        <f>IFERROR(Y111*I111/H111,"0")</f>
        <v>11.234999999999999</v>
      </c>
      <c r="BO111" s="64">
        <f>IFERROR(1/J111*(X111/H111),"0")</f>
        <v>7.2337962962962955E-3</v>
      </c>
      <c r="BP111" s="64">
        <f>IFERROR(1/J111*(Y111/H111),"0")</f>
        <v>1.5625E-2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74</v>
      </c>
      <c r="Y113" s="560">
        <f>IFERROR(IF(X113="",0,CEILING((X113/$H113),1)*$H113),"")</f>
        <v>74.399999999999991</v>
      </c>
      <c r="Z113" s="36">
        <f>IFERROR(IF(Y113=0,"",ROUNDUP(Y113/H113,0)*0.00651),"")</f>
        <v>0.20181000000000002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79.550000000000011</v>
      </c>
      <c r="BN113" s="64">
        <f>IFERROR(Y113*I113/H113,"0")</f>
        <v>79.97999999999999</v>
      </c>
      <c r="BO113" s="64">
        <f>IFERROR(1/J113*(X113/H113),"0")</f>
        <v>0.16941391941391945</v>
      </c>
      <c r="BP113" s="64">
        <f>IFERROR(1/J113*(Y113/H113),"0")</f>
        <v>0.17032967032967034</v>
      </c>
    </row>
    <row r="114" spans="1:68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71</v>
      </c>
      <c r="Q114" s="570"/>
      <c r="R114" s="570"/>
      <c r="S114" s="570"/>
      <c r="T114" s="570"/>
      <c r="U114" s="570"/>
      <c r="V114" s="571"/>
      <c r="W114" s="37" t="s">
        <v>72</v>
      </c>
      <c r="X114" s="561">
        <f>IFERROR(X111/H111,"0")+IFERROR(X112/H112,"0")+IFERROR(X113/H113,"0")</f>
        <v>31.296296296296298</v>
      </c>
      <c r="Y114" s="561">
        <f>IFERROR(Y111/H111,"0")+IFERROR(Y112/H112,"0")+IFERROR(Y113/H113,"0")</f>
        <v>31.999999999999996</v>
      </c>
      <c r="Z114" s="561">
        <f>IFERROR(IF(Z111="",0,Z111),"0")+IFERROR(IF(Z112="",0,Z112),"0")+IFERROR(IF(Z113="",0,Z113),"0")</f>
        <v>0.22079000000000001</v>
      </c>
      <c r="AA114" s="562"/>
      <c r="AB114" s="562"/>
      <c r="AC114" s="562"/>
    </row>
    <row r="115" spans="1:68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71</v>
      </c>
      <c r="Q115" s="570"/>
      <c r="R115" s="570"/>
      <c r="S115" s="570"/>
      <c r="T115" s="570"/>
      <c r="U115" s="570"/>
      <c r="V115" s="571"/>
      <c r="W115" s="37" t="s">
        <v>69</v>
      </c>
      <c r="X115" s="561">
        <f>IFERROR(SUM(X111:X113),"0")</f>
        <v>79</v>
      </c>
      <c r="Y115" s="561">
        <f>IFERROR(SUM(Y111:Y113),"0")</f>
        <v>85.199999999999989</v>
      </c>
      <c r="Z115" s="37"/>
      <c r="AA115" s="562"/>
      <c r="AB115" s="562"/>
      <c r="AC115" s="562"/>
    </row>
    <row r="116" spans="1:68" ht="14.25" hidden="1" customHeight="1" x14ac:dyDescent="0.25">
      <c r="A116" s="578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36</v>
      </c>
      <c r="Y117" s="560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38.28</v>
      </c>
      <c r="BN117" s="64">
        <f>IFERROR(Y117*I117/H117,"0")</f>
        <v>43.065000000000005</v>
      </c>
      <c r="BO117" s="64">
        <f>IFERROR(1/J117*(X117/H117),"0")</f>
        <v>6.9444444444444448E-2</v>
      </c>
      <c r="BP117" s="64">
        <f>IFERROR(1/J117*(Y117/H117),"0")</f>
        <v>7.8125E-2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10</v>
      </c>
      <c r="Y119" s="560">
        <f>IFERROR(IF(X119="",0,CEILING((X119/$H119),1)*$H119),"")</f>
        <v>10.8</v>
      </c>
      <c r="Z119" s="36">
        <f>IFERROR(IF(Y119=0,"",ROUNDUP(Y119/H119,0)*0.00651),"")</f>
        <v>2.6040000000000001E-2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10.933333333333332</v>
      </c>
      <c r="BN119" s="64">
        <f>IFERROR(Y119*I119/H119,"0")</f>
        <v>11.808</v>
      </c>
      <c r="BO119" s="64">
        <f>IFERROR(1/J119*(X119/H119),"0")</f>
        <v>2.0350020350020349E-2</v>
      </c>
      <c r="BP119" s="64">
        <f>IFERROR(1/J119*(Y119/H119),"0")</f>
        <v>2.197802197802198E-2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71</v>
      </c>
      <c r="Q121" s="570"/>
      <c r="R121" s="570"/>
      <c r="S121" s="570"/>
      <c r="T121" s="570"/>
      <c r="U121" s="570"/>
      <c r="V121" s="571"/>
      <c r="W121" s="37" t="s">
        <v>72</v>
      </c>
      <c r="X121" s="561">
        <f>IFERROR(X117/H117,"0")+IFERROR(X118/H118,"0")+IFERROR(X119/H119,"0")+IFERROR(X120/H120,"0")</f>
        <v>8.1481481481481488</v>
      </c>
      <c r="Y121" s="561">
        <f>IFERROR(Y117/H117,"0")+IFERROR(Y118/H118,"0")+IFERROR(Y119/H119,"0")+IFERROR(Y120/H120,"0")</f>
        <v>9</v>
      </c>
      <c r="Z121" s="561">
        <f>IFERROR(IF(Z117="",0,Z117),"0")+IFERROR(IF(Z118="",0,Z118),"0")+IFERROR(IF(Z119="",0,Z119),"0")+IFERROR(IF(Z120="",0,Z120),"0")</f>
        <v>0.12093999999999999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71</v>
      </c>
      <c r="Q122" s="570"/>
      <c r="R122" s="570"/>
      <c r="S122" s="570"/>
      <c r="T122" s="570"/>
      <c r="U122" s="570"/>
      <c r="V122" s="571"/>
      <c r="W122" s="37" t="s">
        <v>69</v>
      </c>
      <c r="X122" s="561">
        <f>IFERROR(SUM(X117:X120),"0")</f>
        <v>46</v>
      </c>
      <c r="Y122" s="561">
        <f>IFERROR(SUM(Y117:Y120),"0")</f>
        <v>51.3</v>
      </c>
      <c r="Z122" s="37"/>
      <c r="AA122" s="562"/>
      <c r="AB122" s="562"/>
      <c r="AC122" s="562"/>
    </row>
    <row r="123" spans="1:68" ht="14.25" hidden="1" customHeight="1" x14ac:dyDescent="0.25">
      <c r="A123" s="578" t="s">
        <v>169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71</v>
      </c>
      <c r="Q126" s="570"/>
      <c r="R126" s="570"/>
      <c r="S126" s="570"/>
      <c r="T126" s="570"/>
      <c r="U126" s="570"/>
      <c r="V126" s="571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71</v>
      </c>
      <c r="Q127" s="570"/>
      <c r="R127" s="570"/>
      <c r="S127" s="570"/>
      <c r="T127" s="570"/>
      <c r="U127" s="570"/>
      <c r="V127" s="571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3" t="s">
        <v>231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232</v>
      </c>
      <c r="B130" s="54" t="s">
        <v>233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71</v>
      </c>
      <c r="Q132" s="570"/>
      <c r="R132" s="570"/>
      <c r="S132" s="570"/>
      <c r="T132" s="570"/>
      <c r="U132" s="570"/>
      <c r="V132" s="571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71</v>
      </c>
      <c r="Q133" s="570"/>
      <c r="R133" s="570"/>
      <c r="S133" s="570"/>
      <c r="T133" s="570"/>
      <c r="U133" s="570"/>
      <c r="V133" s="571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hidden="1" customHeight="1" x14ac:dyDescent="0.25">
      <c r="A135" s="54" t="s">
        <v>236</v>
      </c>
      <c r="B135" s="54" t="s">
        <v>237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71</v>
      </c>
      <c r="Q137" s="570"/>
      <c r="R137" s="570"/>
      <c r="S137" s="570"/>
      <c r="T137" s="570"/>
      <c r="U137" s="570"/>
      <c r="V137" s="571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71</v>
      </c>
      <c r="Q138" s="570"/>
      <c r="R138" s="570"/>
      <c r="S138" s="570"/>
      <c r="T138" s="570"/>
      <c r="U138" s="570"/>
      <c r="V138" s="571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8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71</v>
      </c>
      <c r="Q142" s="570"/>
      <c r="R142" s="570"/>
      <c r="S142" s="570"/>
      <c r="T142" s="570"/>
      <c r="U142" s="570"/>
      <c r="V142" s="571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71</v>
      </c>
      <c r="Q143" s="570"/>
      <c r="R143" s="570"/>
      <c r="S143" s="570"/>
      <c r="T143" s="570"/>
      <c r="U143" s="570"/>
      <c r="V143" s="571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63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71</v>
      </c>
      <c r="Q147" s="570"/>
      <c r="R147" s="570"/>
      <c r="S147" s="570"/>
      <c r="T147" s="570"/>
      <c r="U147" s="570"/>
      <c r="V147" s="571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71</v>
      </c>
      <c r="Q148" s="570"/>
      <c r="R148" s="570"/>
      <c r="S148" s="570"/>
      <c r="T148" s="570"/>
      <c r="U148" s="570"/>
      <c r="V148" s="571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63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71</v>
      </c>
      <c r="Q153" s="570"/>
      <c r="R153" s="570"/>
      <c r="S153" s="570"/>
      <c r="T153" s="570"/>
      <c r="U153" s="570"/>
      <c r="V153" s="571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71</v>
      </c>
      <c r="Q154" s="570"/>
      <c r="R154" s="570"/>
      <c r="S154" s="570"/>
      <c r="T154" s="570"/>
      <c r="U154" s="570"/>
      <c r="V154" s="571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255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256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3</v>
      </c>
      <c r="Y158" s="560">
        <f>IFERROR(IF(X158="",0,CEILING((X158/$H158),1)*$H158),"")</f>
        <v>3.96</v>
      </c>
      <c r="Z158" s="36">
        <f>IFERROR(IF(Y158=0,"",ROUNDUP(Y158/H158,0)*0.00502),"")</f>
        <v>1.004E-2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3.1515151515151518</v>
      </c>
      <c r="BN158" s="64">
        <f>IFERROR(Y158*I158/H158,"0")</f>
        <v>4.16</v>
      </c>
      <c r="BO158" s="64">
        <f>IFERROR(1/J158*(X158/H158),"0")</f>
        <v>6.4750064750064753E-3</v>
      </c>
      <c r="BP158" s="64">
        <f>IFERROR(1/J158*(Y158/H158),"0")</f>
        <v>8.5470085470085479E-3</v>
      </c>
    </row>
    <row r="159" spans="1:68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71</v>
      </c>
      <c r="Q159" s="570"/>
      <c r="R159" s="570"/>
      <c r="S159" s="570"/>
      <c r="T159" s="570"/>
      <c r="U159" s="570"/>
      <c r="V159" s="571"/>
      <c r="W159" s="37" t="s">
        <v>72</v>
      </c>
      <c r="X159" s="561">
        <f>IFERROR(X158/H158,"0")</f>
        <v>1.5151515151515151</v>
      </c>
      <c r="Y159" s="561">
        <f>IFERROR(Y158/H158,"0")</f>
        <v>2</v>
      </c>
      <c r="Z159" s="561">
        <f>IFERROR(IF(Z158="",0,Z158),"0")</f>
        <v>1.004E-2</v>
      </c>
      <c r="AA159" s="562"/>
      <c r="AB159" s="562"/>
      <c r="AC159" s="562"/>
    </row>
    <row r="160" spans="1:68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71</v>
      </c>
      <c r="Q160" s="570"/>
      <c r="R160" s="570"/>
      <c r="S160" s="570"/>
      <c r="T160" s="570"/>
      <c r="U160" s="570"/>
      <c r="V160" s="571"/>
      <c r="W160" s="37" t="s">
        <v>69</v>
      </c>
      <c r="X160" s="561">
        <f>IFERROR(SUM(X158:X158),"0")</f>
        <v>3</v>
      </c>
      <c r="Y160" s="561">
        <f>IFERROR(SUM(Y158:Y158),"0")</f>
        <v>3.96</v>
      </c>
      <c r="Z160" s="37"/>
      <c r="AA160" s="562"/>
      <c r="AB160" s="562"/>
      <c r="AC160" s="562"/>
    </row>
    <row r="161" spans="1:68" ht="14.25" hidden="1" customHeight="1" x14ac:dyDescent="0.25">
      <c r="A161" s="578" t="s">
        <v>63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53</v>
      </c>
      <c r="Y168" s="560">
        <f t="shared" si="16"/>
        <v>54.6</v>
      </c>
      <c r="Z168" s="36">
        <f>IFERROR(IF(Y168=0,"",ROUNDUP(Y168/H168,0)*0.00502),"")</f>
        <v>0.13052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55.523809523809526</v>
      </c>
      <c r="BN168" s="64">
        <f t="shared" si="18"/>
        <v>57.20000000000001</v>
      </c>
      <c r="BO168" s="64">
        <f t="shared" si="19"/>
        <v>0.10785510785510787</v>
      </c>
      <c r="BP168" s="64">
        <f t="shared" si="20"/>
        <v>0.11111111111111112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71</v>
      </c>
      <c r="Q171" s="570"/>
      <c r="R171" s="570"/>
      <c r="S171" s="570"/>
      <c r="T171" s="570"/>
      <c r="U171" s="570"/>
      <c r="V171" s="571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25.238095238095237</v>
      </c>
      <c r="Y171" s="561">
        <f>IFERROR(Y162/H162,"0")+IFERROR(Y163/H163,"0")+IFERROR(Y164/H164,"0")+IFERROR(Y165/H165,"0")+IFERROR(Y166/H166,"0")+IFERROR(Y167/H167,"0")+IFERROR(Y168/H168,"0")+IFERROR(Y169/H169,"0")+IFERROR(Y170/H170,"0")</f>
        <v>26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0.13052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71</v>
      </c>
      <c r="Q172" s="570"/>
      <c r="R172" s="570"/>
      <c r="S172" s="570"/>
      <c r="T172" s="570"/>
      <c r="U172" s="570"/>
      <c r="V172" s="571"/>
      <c r="W172" s="37" t="s">
        <v>69</v>
      </c>
      <c r="X172" s="561">
        <f>IFERROR(SUM(X162:X170),"0")</f>
        <v>53</v>
      </c>
      <c r="Y172" s="561">
        <f>IFERROR(SUM(Y162:Y170),"0")</f>
        <v>54.6</v>
      </c>
      <c r="Z172" s="37"/>
      <c r="AA172" s="562"/>
      <c r="AB172" s="562"/>
      <c r="AC172" s="562"/>
    </row>
    <row r="173" spans="1:68" ht="14.25" hidden="1" customHeight="1" x14ac:dyDescent="0.25">
      <c r="A173" s="578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71</v>
      </c>
      <c r="Q177" s="570"/>
      <c r="R177" s="570"/>
      <c r="S177" s="570"/>
      <c r="T177" s="570"/>
      <c r="U177" s="570"/>
      <c r="V177" s="571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71</v>
      </c>
      <c r="Q178" s="570"/>
      <c r="R178" s="570"/>
      <c r="S178" s="570"/>
      <c r="T178" s="570"/>
      <c r="U178" s="570"/>
      <c r="V178" s="571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293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71</v>
      </c>
      <c r="Q181" s="570"/>
      <c r="R181" s="570"/>
      <c r="S181" s="570"/>
      <c r="T181" s="570"/>
      <c r="U181" s="570"/>
      <c r="V181" s="571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71</v>
      </c>
      <c r="Q182" s="570"/>
      <c r="R182" s="570"/>
      <c r="S182" s="570"/>
      <c r="T182" s="570"/>
      <c r="U182" s="570"/>
      <c r="V182" s="571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63" t="s">
        <v>296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71</v>
      </c>
      <c r="Q187" s="570"/>
      <c r="R187" s="570"/>
      <c r="S187" s="570"/>
      <c r="T187" s="570"/>
      <c r="U187" s="570"/>
      <c r="V187" s="571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71</v>
      </c>
      <c r="Q188" s="570"/>
      <c r="R188" s="570"/>
      <c r="S188" s="570"/>
      <c r="T188" s="570"/>
      <c r="U188" s="570"/>
      <c r="V188" s="571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134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71</v>
      </c>
      <c r="Q192" s="570"/>
      <c r="R192" s="570"/>
      <c r="S192" s="570"/>
      <c r="T192" s="570"/>
      <c r="U192" s="570"/>
      <c r="V192" s="571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71</v>
      </c>
      <c r="Q193" s="570"/>
      <c r="R193" s="570"/>
      <c r="S193" s="570"/>
      <c r="T193" s="570"/>
      <c r="U193" s="570"/>
      <c r="V193" s="571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63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195</v>
      </c>
      <c r="Y195" s="560">
        <f t="shared" ref="Y195:Y202" si="21">IFERROR(IF(X195="",0,CEILING((X195/$H195),1)*$H195),"")</f>
        <v>199.8</v>
      </c>
      <c r="Z195" s="36">
        <f>IFERROR(IF(Y195=0,"",ROUNDUP(Y195/H195,0)*0.00902),"")</f>
        <v>0.33374000000000004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202.58333333333331</v>
      </c>
      <c r="BN195" s="64">
        <f t="shared" ref="BN195:BN202" si="23">IFERROR(Y195*I195/H195,"0")</f>
        <v>207.57000000000002</v>
      </c>
      <c r="BO195" s="64">
        <f t="shared" ref="BO195:BO202" si="24">IFERROR(1/J195*(X195/H195),"0")</f>
        <v>0.27356902356902357</v>
      </c>
      <c r="BP195" s="64">
        <f t="shared" ref="BP195:BP202" si="25">IFERROR(1/J195*(Y195/H195),"0")</f>
        <v>0.28030303030303033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229</v>
      </c>
      <c r="Y196" s="560">
        <f t="shared" si="21"/>
        <v>232.20000000000002</v>
      </c>
      <c r="Z196" s="36">
        <f>IFERROR(IF(Y196=0,"",ROUNDUP(Y196/H196,0)*0.00902),"")</f>
        <v>0.38785999999999998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237.90555555555554</v>
      </c>
      <c r="BN196" s="64">
        <f t="shared" si="23"/>
        <v>241.23000000000005</v>
      </c>
      <c r="BO196" s="64">
        <f t="shared" si="24"/>
        <v>0.32126823793490461</v>
      </c>
      <c r="BP196" s="64">
        <f t="shared" si="25"/>
        <v>0.32575757575757575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130</v>
      </c>
      <c r="Y198" s="560">
        <f t="shared" si="21"/>
        <v>135</v>
      </c>
      <c r="Z198" s="36">
        <f>IFERROR(IF(Y198=0,"",ROUNDUP(Y198/H198,0)*0.00902),"")</f>
        <v>0.22550000000000001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135.05555555555557</v>
      </c>
      <c r="BN198" s="64">
        <f t="shared" si="23"/>
        <v>140.25</v>
      </c>
      <c r="BO198" s="64">
        <f t="shared" si="24"/>
        <v>0.18237934904601572</v>
      </c>
      <c r="BP198" s="64">
        <f t="shared" si="25"/>
        <v>0.18939393939393939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7</v>
      </c>
      <c r="Y200" s="56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7.3888888888888884</v>
      </c>
      <c r="BN200" s="64">
        <f t="shared" si="23"/>
        <v>7.6</v>
      </c>
      <c r="BO200" s="64">
        <f t="shared" si="24"/>
        <v>1.6619183285849954E-2</v>
      </c>
      <c r="BP200" s="64">
        <f t="shared" si="25"/>
        <v>1.7094017094017096E-2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6</v>
      </c>
      <c r="Y202" s="560">
        <f t="shared" si="21"/>
        <v>7.2</v>
      </c>
      <c r="Z202" s="36">
        <f>IFERROR(IF(Y202=0,"",ROUNDUP(Y202/H202,0)*0.00502),"")</f>
        <v>2.0080000000000001E-2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6.3333333333333321</v>
      </c>
      <c r="BN202" s="64">
        <f t="shared" si="23"/>
        <v>7.6</v>
      </c>
      <c r="BO202" s="64">
        <f t="shared" si="24"/>
        <v>1.4245014245014245E-2</v>
      </c>
      <c r="BP202" s="64">
        <f t="shared" si="25"/>
        <v>1.7094017094017096E-2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71</v>
      </c>
      <c r="Q203" s="570"/>
      <c r="R203" s="570"/>
      <c r="S203" s="570"/>
      <c r="T203" s="570"/>
      <c r="U203" s="570"/>
      <c r="V203" s="571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109.8148148148148</v>
      </c>
      <c r="Y203" s="561">
        <f>IFERROR(Y195/H195,"0")+IFERROR(Y196/H196,"0")+IFERROR(Y197/H197,"0")+IFERROR(Y198/H198,"0")+IFERROR(Y199/H199,"0")+IFERROR(Y200/H200,"0")+IFERROR(Y201/H201,"0")+IFERROR(Y202/H202,"0")</f>
        <v>113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0.98726000000000003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71</v>
      </c>
      <c r="Q204" s="570"/>
      <c r="R204" s="570"/>
      <c r="S204" s="570"/>
      <c r="T204" s="570"/>
      <c r="U204" s="570"/>
      <c r="V204" s="571"/>
      <c r="W204" s="37" t="s">
        <v>69</v>
      </c>
      <c r="X204" s="561">
        <f>IFERROR(SUM(X195:X202),"0")</f>
        <v>567</v>
      </c>
      <c r="Y204" s="561">
        <f>IFERROR(SUM(Y195:Y202),"0")</f>
        <v>581.40000000000009</v>
      </c>
      <c r="Z204" s="37"/>
      <c r="AA204" s="562"/>
      <c r="AB204" s="562"/>
      <c r="AC204" s="562"/>
    </row>
    <row r="205" spans="1:68" ht="14.25" hidden="1" customHeight="1" x14ac:dyDescent="0.25">
      <c r="A205" s="578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102</v>
      </c>
      <c r="Y211" s="560">
        <f t="shared" si="26"/>
        <v>103.2</v>
      </c>
      <c r="Z211" s="36">
        <f t="shared" si="31"/>
        <v>0.27993000000000001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112.71000000000001</v>
      </c>
      <c r="BN211" s="64">
        <f t="shared" si="28"/>
        <v>114.03600000000003</v>
      </c>
      <c r="BO211" s="64">
        <f t="shared" si="29"/>
        <v>0.23351648351648355</v>
      </c>
      <c r="BP211" s="64">
        <f t="shared" si="30"/>
        <v>0.23626373626373628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70</v>
      </c>
      <c r="Y212" s="560">
        <f t="shared" si="26"/>
        <v>72</v>
      </c>
      <c r="Z212" s="36">
        <f t="shared" si="31"/>
        <v>0.1953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77.350000000000009</v>
      </c>
      <c r="BN212" s="64">
        <f t="shared" si="28"/>
        <v>79.560000000000016</v>
      </c>
      <c r="BO212" s="64">
        <f t="shared" si="29"/>
        <v>0.16025641025641027</v>
      </c>
      <c r="BP212" s="64">
        <f t="shared" si="30"/>
        <v>0.16483516483516486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46</v>
      </c>
      <c r="Y214" s="560">
        <f t="shared" si="26"/>
        <v>48</v>
      </c>
      <c r="Z214" s="36">
        <f t="shared" si="31"/>
        <v>0.13020000000000001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50.945</v>
      </c>
      <c r="BN214" s="64">
        <f t="shared" si="28"/>
        <v>53.160000000000004</v>
      </c>
      <c r="BO214" s="64">
        <f t="shared" si="29"/>
        <v>0.10531135531135533</v>
      </c>
      <c r="BP214" s="64">
        <f t="shared" si="30"/>
        <v>0.1098901098901099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71</v>
      </c>
      <c r="Q215" s="570"/>
      <c r="R215" s="570"/>
      <c r="S215" s="570"/>
      <c r="T215" s="570"/>
      <c r="U215" s="570"/>
      <c r="V215" s="571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90.833333333333343</v>
      </c>
      <c r="Y215" s="561">
        <f>IFERROR(Y206/H206,"0")+IFERROR(Y207/H207,"0")+IFERROR(Y208/H208,"0")+IFERROR(Y209/H209,"0")+IFERROR(Y210/H210,"0")+IFERROR(Y211/H211,"0")+IFERROR(Y212/H212,"0")+IFERROR(Y213/H213,"0")+IFERROR(Y214/H214,"0")</f>
        <v>93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0.60543000000000002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71</v>
      </c>
      <c r="Q216" s="570"/>
      <c r="R216" s="570"/>
      <c r="S216" s="570"/>
      <c r="T216" s="570"/>
      <c r="U216" s="570"/>
      <c r="V216" s="571"/>
      <c r="W216" s="37" t="s">
        <v>69</v>
      </c>
      <c r="X216" s="561">
        <f>IFERROR(SUM(X206:X214),"0")</f>
        <v>218</v>
      </c>
      <c r="Y216" s="561">
        <f>IFERROR(SUM(Y206:Y214),"0")</f>
        <v>223.2</v>
      </c>
      <c r="Z216" s="37"/>
      <c r="AA216" s="562"/>
      <c r="AB216" s="562"/>
      <c r="AC216" s="562"/>
    </row>
    <row r="217" spans="1:68" ht="14.25" hidden="1" customHeight="1" x14ac:dyDescent="0.25">
      <c r="A217" s="578" t="s">
        <v>169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5</v>
      </c>
      <c r="Y218" s="560">
        <f>IFERROR(IF(X218="",0,CEILING((X218/$H218),1)*$H218),"")</f>
        <v>7.1999999999999993</v>
      </c>
      <c r="Z218" s="36">
        <f>IFERROR(IF(Y218=0,"",ROUNDUP(Y218/H218,0)*0.00651),"")</f>
        <v>1.9529999999999999E-2</v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5.5250000000000012</v>
      </c>
      <c r="BN218" s="64">
        <f>IFERROR(Y218*I218/H218,"0")</f>
        <v>7.9560000000000004</v>
      </c>
      <c r="BO218" s="64">
        <f>IFERROR(1/J218*(X218/H218),"0")</f>
        <v>1.1446886446886448E-2</v>
      </c>
      <c r="BP218" s="64">
        <f>IFERROR(1/J218*(Y218/H218),"0")</f>
        <v>1.6483516483516484E-2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3</v>
      </c>
      <c r="Y219" s="560">
        <f>IFERROR(IF(X219="",0,CEILING((X219/$H219),1)*$H219),"")</f>
        <v>4.8</v>
      </c>
      <c r="Z219" s="36">
        <f>IFERROR(IF(Y219=0,"",ROUNDUP(Y219/H219,0)*0.00651),"")</f>
        <v>1.302E-2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3.3150000000000004</v>
      </c>
      <c r="BN219" s="64">
        <f>IFERROR(Y219*I219/H219,"0")</f>
        <v>5.3040000000000003</v>
      </c>
      <c r="BO219" s="64">
        <f>IFERROR(1/J219*(X219/H219),"0")</f>
        <v>6.8681318681318689E-3</v>
      </c>
      <c r="BP219" s="64">
        <f>IFERROR(1/J219*(Y219/H219),"0")</f>
        <v>1.098901098901099E-2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71</v>
      </c>
      <c r="Q220" s="570"/>
      <c r="R220" s="570"/>
      <c r="S220" s="570"/>
      <c r="T220" s="570"/>
      <c r="U220" s="570"/>
      <c r="V220" s="571"/>
      <c r="W220" s="37" t="s">
        <v>72</v>
      </c>
      <c r="X220" s="561">
        <f>IFERROR(X218/H218,"0")+IFERROR(X219/H219,"0")</f>
        <v>3.3333333333333335</v>
      </c>
      <c r="Y220" s="561">
        <f>IFERROR(Y218/H218,"0")+IFERROR(Y219/H219,"0")</f>
        <v>5</v>
      </c>
      <c r="Z220" s="561">
        <f>IFERROR(IF(Z218="",0,Z218),"0")+IFERROR(IF(Z219="",0,Z219),"0")</f>
        <v>3.2549999999999996E-2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71</v>
      </c>
      <c r="Q221" s="570"/>
      <c r="R221" s="570"/>
      <c r="S221" s="570"/>
      <c r="T221" s="570"/>
      <c r="U221" s="570"/>
      <c r="V221" s="571"/>
      <c r="W221" s="37" t="s">
        <v>69</v>
      </c>
      <c r="X221" s="561">
        <f>IFERROR(SUM(X218:X219),"0")</f>
        <v>8</v>
      </c>
      <c r="Y221" s="561">
        <f>IFERROR(SUM(Y218:Y219),"0")</f>
        <v>12</v>
      </c>
      <c r="Z221" s="37"/>
      <c r="AA221" s="562"/>
      <c r="AB221" s="562"/>
      <c r="AC221" s="562"/>
    </row>
    <row r="222" spans="1:68" ht="16.5" hidden="1" customHeight="1" x14ac:dyDescent="0.25">
      <c r="A222" s="563" t="s">
        <v>357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hidden="1" customHeight="1" x14ac:dyDescent="0.25">
      <c r="A224" s="54" t="s">
        <v>358</v>
      </c>
      <c r="B224" s="54" t="s">
        <v>359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361</v>
      </c>
      <c r="B225" s="54" t="s">
        <v>362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20</v>
      </c>
      <c r="Y227" s="560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21.05</v>
      </c>
      <c r="BN227" s="64">
        <f t="shared" si="34"/>
        <v>21.05</v>
      </c>
      <c r="BO227" s="64">
        <f t="shared" si="35"/>
        <v>3.787878787878788E-2</v>
      </c>
      <c r="BP227" s="64">
        <f t="shared" si="36"/>
        <v>3.787878787878788E-2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374</v>
      </c>
      <c r="B230" s="54" t="s">
        <v>375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61">
        <f>IFERROR(X224/H224,"0")+IFERROR(X225/H225,"0")+IFERROR(X226/H226,"0")+IFERROR(X227/H227,"0")+IFERROR(X228/H228,"0")+IFERROR(X229/H229,"0")+IFERROR(X230/H230,"0")</f>
        <v>5</v>
      </c>
      <c r="Y231" s="561">
        <f>IFERROR(Y224/H224,"0")+IFERROR(Y225/H225,"0")+IFERROR(Y226/H226,"0")+IFERROR(Y227/H227,"0")+IFERROR(Y228/H228,"0")+IFERROR(Y229/H229,"0")+IFERROR(Y230/H230,"0")</f>
        <v>5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4.5100000000000001E-2</v>
      </c>
      <c r="AA231" s="562"/>
      <c r="AB231" s="562"/>
      <c r="AC231" s="562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61">
        <f>IFERROR(SUM(X224:X230),"0")</f>
        <v>20</v>
      </c>
      <c r="Y232" s="561">
        <f>IFERROR(SUM(Y224:Y230),"0")</f>
        <v>20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134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379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52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384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395</v>
      </c>
      <c r="B246" s="54" t="s">
        <v>396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71</v>
      </c>
      <c r="Q247" s="570"/>
      <c r="R247" s="570"/>
      <c r="S247" s="570"/>
      <c r="T247" s="570"/>
      <c r="U247" s="570"/>
      <c r="V247" s="571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71</v>
      </c>
      <c r="Q248" s="570"/>
      <c r="R248" s="570"/>
      <c r="S248" s="570"/>
      <c r="T248" s="570"/>
      <c r="U248" s="570"/>
      <c r="V248" s="571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63" t="s">
        <v>397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398</v>
      </c>
      <c r="B251" s="54" t="s">
        <v>399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404</v>
      </c>
      <c r="B253" s="54" t="s">
        <v>405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407</v>
      </c>
      <c r="B254" s="54" t="s">
        <v>408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71</v>
      </c>
      <c r="Q256" s="570"/>
      <c r="R256" s="570"/>
      <c r="S256" s="570"/>
      <c r="T256" s="570"/>
      <c r="U256" s="570"/>
      <c r="V256" s="571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71</v>
      </c>
      <c r="Q257" s="570"/>
      <c r="R257" s="570"/>
      <c r="S257" s="570"/>
      <c r="T257" s="570"/>
      <c r="U257" s="570"/>
      <c r="V257" s="571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413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414</v>
      </c>
      <c r="B260" s="54" t="s">
        <v>415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9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71</v>
      </c>
      <c r="Q264" s="570"/>
      <c r="R264" s="570"/>
      <c r="S264" s="570"/>
      <c r="T264" s="570"/>
      <c r="U264" s="570"/>
      <c r="V264" s="571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71</v>
      </c>
      <c r="Q265" s="570"/>
      <c r="R265" s="570"/>
      <c r="S265" s="570"/>
      <c r="T265" s="570"/>
      <c r="U265" s="570"/>
      <c r="V265" s="571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426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71</v>
      </c>
      <c r="Q271" s="570"/>
      <c r="R271" s="570"/>
      <c r="S271" s="570"/>
      <c r="T271" s="570"/>
      <c r="U271" s="570"/>
      <c r="V271" s="571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71</v>
      </c>
      <c r="Q272" s="570"/>
      <c r="R272" s="570"/>
      <c r="S272" s="570"/>
      <c r="T272" s="570"/>
      <c r="U272" s="570"/>
      <c r="V272" s="571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63" t="s">
        <v>436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63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71</v>
      </c>
      <c r="Q276" s="570"/>
      <c r="R276" s="570"/>
      <c r="S276" s="570"/>
      <c r="T276" s="570"/>
      <c r="U276" s="570"/>
      <c r="V276" s="571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71</v>
      </c>
      <c r="Q277" s="570"/>
      <c r="R277" s="570"/>
      <c r="S277" s="570"/>
      <c r="T277" s="570"/>
      <c r="U277" s="570"/>
      <c r="V277" s="571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71</v>
      </c>
      <c r="Q280" s="570"/>
      <c r="R280" s="570"/>
      <c r="S280" s="570"/>
      <c r="T280" s="570"/>
      <c r="U280" s="570"/>
      <c r="V280" s="571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71</v>
      </c>
      <c r="Q281" s="570"/>
      <c r="R281" s="570"/>
      <c r="S281" s="570"/>
      <c r="T281" s="570"/>
      <c r="U281" s="570"/>
      <c r="V281" s="571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443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71</v>
      </c>
      <c r="Q285" s="570"/>
      <c r="R285" s="570"/>
      <c r="S285" s="570"/>
      <c r="T285" s="570"/>
      <c r="U285" s="570"/>
      <c r="V285" s="571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71</v>
      </c>
      <c r="Q286" s="570"/>
      <c r="R286" s="570"/>
      <c r="S286" s="570"/>
      <c r="T286" s="570"/>
      <c r="U286" s="570"/>
      <c r="V286" s="571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448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71</v>
      </c>
      <c r="Q295" s="570"/>
      <c r="R295" s="570"/>
      <c r="S295" s="570"/>
      <c r="T295" s="570"/>
      <c r="U295" s="570"/>
      <c r="V295" s="571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71</v>
      </c>
      <c r="Q296" s="570"/>
      <c r="R296" s="570"/>
      <c r="S296" s="570"/>
      <c r="T296" s="570"/>
      <c r="U296" s="570"/>
      <c r="V296" s="571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63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5</v>
      </c>
      <c r="Y304" s="560">
        <f t="shared" si="42"/>
        <v>5.4</v>
      </c>
      <c r="Z304" s="36">
        <f>IFERROR(IF(Y304=0,"",ROUNDUP(Y304/H304,0)*0.00651),"")</f>
        <v>1.9529999999999999E-2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5.6333333333333337</v>
      </c>
      <c r="BN304" s="64">
        <f t="shared" si="44"/>
        <v>6.0839999999999996</v>
      </c>
      <c r="BO304" s="64">
        <f t="shared" si="45"/>
        <v>1.5262515262515264E-2</v>
      </c>
      <c r="BP304" s="64">
        <f t="shared" si="46"/>
        <v>1.6483516483516484E-2</v>
      </c>
    </row>
    <row r="305" spans="1:68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71</v>
      </c>
      <c r="Q305" s="570"/>
      <c r="R305" s="570"/>
      <c r="S305" s="570"/>
      <c r="T305" s="570"/>
      <c r="U305" s="570"/>
      <c r="V305" s="571"/>
      <c r="W305" s="37" t="s">
        <v>72</v>
      </c>
      <c r="X305" s="561">
        <f>IFERROR(X298/H298,"0")+IFERROR(X299/H299,"0")+IFERROR(X300/H300,"0")+IFERROR(X301/H301,"0")+IFERROR(X302/H302,"0")+IFERROR(X303/H303,"0")+IFERROR(X304/H304,"0")</f>
        <v>2.7777777777777777</v>
      </c>
      <c r="Y305" s="561">
        <f>IFERROR(Y298/H298,"0")+IFERROR(Y299/H299,"0")+IFERROR(Y300/H300,"0")+IFERROR(Y301/H301,"0")+IFERROR(Y302/H302,"0")+IFERROR(Y303/H303,"0")+IFERROR(Y304/H304,"0")</f>
        <v>3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1.9529999999999999E-2</v>
      </c>
      <c r="AA305" s="562"/>
      <c r="AB305" s="562"/>
      <c r="AC305" s="562"/>
    </row>
    <row r="306" spans="1:68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71</v>
      </c>
      <c r="Q306" s="570"/>
      <c r="R306" s="570"/>
      <c r="S306" s="570"/>
      <c r="T306" s="570"/>
      <c r="U306" s="570"/>
      <c r="V306" s="571"/>
      <c r="W306" s="37" t="s">
        <v>69</v>
      </c>
      <c r="X306" s="561">
        <f>IFERROR(SUM(X298:X304),"0")</f>
        <v>5</v>
      </c>
      <c r="Y306" s="561">
        <f>IFERROR(SUM(Y298:Y304),"0")</f>
        <v>5.4</v>
      </c>
      <c r="Z306" s="37"/>
      <c r="AA306" s="562"/>
      <c r="AB306" s="562"/>
      <c r="AC306" s="562"/>
    </row>
    <row r="307" spans="1:68" ht="14.25" hidden="1" customHeight="1" x14ac:dyDescent="0.25">
      <c r="A307" s="578" t="s">
        <v>73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71</v>
      </c>
      <c r="Q313" s="570"/>
      <c r="R313" s="570"/>
      <c r="S313" s="570"/>
      <c r="T313" s="570"/>
      <c r="U313" s="570"/>
      <c r="V313" s="571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71</v>
      </c>
      <c r="Q314" s="570"/>
      <c r="R314" s="570"/>
      <c r="S314" s="570"/>
      <c r="T314" s="570"/>
      <c r="U314" s="570"/>
      <c r="V314" s="571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169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56</v>
      </c>
      <c r="Y317" s="560">
        <f>IFERROR(IF(X317="",0,CEILING((X317/$H317),1)*$H317),"")</f>
        <v>62.4</v>
      </c>
      <c r="Z317" s="36">
        <f>IFERROR(IF(Y317=0,"",ROUNDUP(Y317/H317,0)*0.01898),"")</f>
        <v>0.15184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59.726153846153849</v>
      </c>
      <c r="BN317" s="64">
        <f>IFERROR(Y317*I317/H317,"0")</f>
        <v>66.552000000000007</v>
      </c>
      <c r="BO317" s="64">
        <f>IFERROR(1/J317*(X317/H317),"0")</f>
        <v>0.11217948717948718</v>
      </c>
      <c r="BP317" s="64">
        <f>IFERROR(1/J317*(Y317/H317),"0")</f>
        <v>0.125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12</v>
      </c>
      <c r="Y318" s="560">
        <f>IFERROR(IF(X318="",0,CEILING((X318/$H318),1)*$H318),"")</f>
        <v>16.8</v>
      </c>
      <c r="Z318" s="36">
        <f>IFERROR(IF(Y318=0,"",ROUNDUP(Y318/H318,0)*0.01898),"")</f>
        <v>3.7960000000000001E-2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12.741428571428571</v>
      </c>
      <c r="BN318" s="64">
        <f>IFERROR(Y318*I318/H318,"0")</f>
        <v>17.838000000000001</v>
      </c>
      <c r="BO318" s="64">
        <f>IFERROR(1/J318*(X318/H318),"0")</f>
        <v>2.2321428571428572E-2</v>
      </c>
      <c r="BP318" s="64">
        <f>IFERROR(1/J318*(Y318/H318),"0")</f>
        <v>3.125E-2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71</v>
      </c>
      <c r="Q319" s="570"/>
      <c r="R319" s="570"/>
      <c r="S319" s="570"/>
      <c r="T319" s="570"/>
      <c r="U319" s="570"/>
      <c r="V319" s="571"/>
      <c r="W319" s="37" t="s">
        <v>72</v>
      </c>
      <c r="X319" s="561">
        <f>IFERROR(X316/H316,"0")+IFERROR(X317/H317,"0")+IFERROR(X318/H318,"0")</f>
        <v>8.6080586080586077</v>
      </c>
      <c r="Y319" s="561">
        <f>IFERROR(Y316/H316,"0")+IFERROR(Y317/H317,"0")+IFERROR(Y318/H318,"0")</f>
        <v>10</v>
      </c>
      <c r="Z319" s="561">
        <f>IFERROR(IF(Z316="",0,Z316),"0")+IFERROR(IF(Z317="",0,Z317),"0")+IFERROR(IF(Z318="",0,Z318),"0")</f>
        <v>0.1898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71</v>
      </c>
      <c r="Q320" s="570"/>
      <c r="R320" s="570"/>
      <c r="S320" s="570"/>
      <c r="T320" s="570"/>
      <c r="U320" s="570"/>
      <c r="V320" s="571"/>
      <c r="W320" s="37" t="s">
        <v>69</v>
      </c>
      <c r="X320" s="561">
        <f>IFERROR(SUM(X316:X318),"0")</f>
        <v>68</v>
      </c>
      <c r="Y320" s="561">
        <f>IFERROR(SUM(Y316:Y318),"0")</f>
        <v>79.2</v>
      </c>
      <c r="Z320" s="37"/>
      <c r="AA320" s="562"/>
      <c r="AB320" s="562"/>
      <c r="AC320" s="562"/>
    </row>
    <row r="321" spans="1:68" ht="14.25" hidden="1" customHeight="1" x14ac:dyDescent="0.25">
      <c r="A321" s="578" t="s">
        <v>94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8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7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71</v>
      </c>
      <c r="Q326" s="570"/>
      <c r="R326" s="570"/>
      <c r="S326" s="570"/>
      <c r="T326" s="570"/>
      <c r="U326" s="570"/>
      <c r="V326" s="571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hidden="1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71</v>
      </c>
      <c r="Q327" s="570"/>
      <c r="R327" s="570"/>
      <c r="S327" s="570"/>
      <c r="T327" s="570"/>
      <c r="U327" s="570"/>
      <c r="V327" s="571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521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71</v>
      </c>
      <c r="Q332" s="570"/>
      <c r="R332" s="570"/>
      <c r="S332" s="570"/>
      <c r="T332" s="570"/>
      <c r="U332" s="570"/>
      <c r="V332" s="571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71</v>
      </c>
      <c r="Q333" s="570"/>
      <c r="R333" s="570"/>
      <c r="S333" s="570"/>
      <c r="T333" s="570"/>
      <c r="U333" s="570"/>
      <c r="V333" s="571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530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73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71</v>
      </c>
      <c r="Q339" s="570"/>
      <c r="R339" s="570"/>
      <c r="S339" s="570"/>
      <c r="T339" s="570"/>
      <c r="U339" s="570"/>
      <c r="V339" s="571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hidden="1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71</v>
      </c>
      <c r="Q340" s="570"/>
      <c r="R340" s="570"/>
      <c r="S340" s="570"/>
      <c r="T340" s="570"/>
      <c r="U340" s="570"/>
      <c r="V340" s="571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hidden="1" customHeight="1" x14ac:dyDescent="0.2">
      <c r="A341" s="656" t="s">
        <v>540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541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102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786</v>
      </c>
      <c r="Y344" s="560">
        <f t="shared" ref="Y344:Y350" si="47">IFERROR(IF(X344="",0,CEILING((X344/$H344),1)*$H344),"")</f>
        <v>795</v>
      </c>
      <c r="Z344" s="36">
        <f>IFERROR(IF(Y344=0,"",ROUNDUP(Y344/H344,0)*0.02175),"")</f>
        <v>1.1527499999999999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811.15200000000004</v>
      </c>
      <c r="BN344" s="64">
        <f t="shared" ref="BN344:BN350" si="49">IFERROR(Y344*I344/H344,"0")</f>
        <v>820.44</v>
      </c>
      <c r="BO344" s="64">
        <f t="shared" ref="BO344:BO350" si="50">IFERROR(1/J344*(X344/H344),"0")</f>
        <v>1.0916666666666666</v>
      </c>
      <c r="BP344" s="64">
        <f t="shared" ref="BP344:BP350" si="51">IFERROR(1/J344*(Y344/H344),"0")</f>
        <v>1.1041666666666665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261</v>
      </c>
      <c r="Y345" s="560">
        <f t="shared" si="47"/>
        <v>270</v>
      </c>
      <c r="Z345" s="36">
        <f>IFERROR(IF(Y345=0,"",ROUNDUP(Y345/H345,0)*0.02175),"")</f>
        <v>0.39149999999999996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269.35200000000003</v>
      </c>
      <c r="BN345" s="64">
        <f t="shared" si="49"/>
        <v>278.64000000000004</v>
      </c>
      <c r="BO345" s="64">
        <f t="shared" si="50"/>
        <v>0.36249999999999993</v>
      </c>
      <c r="BP345" s="64">
        <f t="shared" si="51"/>
        <v>0.375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295</v>
      </c>
      <c r="Y346" s="560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304.44</v>
      </c>
      <c r="BN346" s="64">
        <f t="shared" si="49"/>
        <v>309.60000000000002</v>
      </c>
      <c r="BO346" s="64">
        <f t="shared" si="50"/>
        <v>0.40972222222222221</v>
      </c>
      <c r="BP346" s="64">
        <f t="shared" si="51"/>
        <v>0.41666666666666663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400</v>
      </c>
      <c r="Y347" s="560">
        <f t="shared" si="47"/>
        <v>405</v>
      </c>
      <c r="Z347" s="36">
        <f>IFERROR(IF(Y347=0,"",ROUNDUP(Y347/H347,0)*0.02175),"")</f>
        <v>0.58724999999999994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412.8</v>
      </c>
      <c r="BN347" s="64">
        <f t="shared" si="49"/>
        <v>417.96000000000004</v>
      </c>
      <c r="BO347" s="64">
        <f t="shared" si="50"/>
        <v>0.55555555555555558</v>
      </c>
      <c r="BP347" s="64">
        <f t="shared" si="51"/>
        <v>0.5625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71</v>
      </c>
      <c r="Q351" s="570"/>
      <c r="R351" s="570"/>
      <c r="S351" s="570"/>
      <c r="T351" s="570"/>
      <c r="U351" s="570"/>
      <c r="V351" s="571"/>
      <c r="W351" s="37" t="s">
        <v>72</v>
      </c>
      <c r="X351" s="561">
        <f>IFERROR(X344/H344,"0")+IFERROR(X345/H345,"0")+IFERROR(X346/H346,"0")+IFERROR(X347/H347,"0")+IFERROR(X348/H348,"0")+IFERROR(X349/H349,"0")+IFERROR(X350/H350,"0")</f>
        <v>116.13333333333334</v>
      </c>
      <c r="Y351" s="561">
        <f>IFERROR(Y344/H344,"0")+IFERROR(Y345/H345,"0")+IFERROR(Y346/H346,"0")+IFERROR(Y347/H347,"0")+IFERROR(Y348/H348,"0")+IFERROR(Y349/H349,"0")+IFERROR(Y350/H350,"0")</f>
        <v>118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2.5665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71</v>
      </c>
      <c r="Q352" s="570"/>
      <c r="R352" s="570"/>
      <c r="S352" s="570"/>
      <c r="T352" s="570"/>
      <c r="U352" s="570"/>
      <c r="V352" s="571"/>
      <c r="W352" s="37" t="s">
        <v>69</v>
      </c>
      <c r="X352" s="561">
        <f>IFERROR(SUM(X344:X350),"0")</f>
        <v>1742</v>
      </c>
      <c r="Y352" s="561">
        <f>IFERROR(SUM(Y344:Y350),"0")</f>
        <v>1770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134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300</v>
      </c>
      <c r="Y354" s="560">
        <f>IFERROR(IF(X354="",0,CEILING((X354/$H354),1)*$H354),"")</f>
        <v>300</v>
      </c>
      <c r="Z354" s="36">
        <f>IFERROR(IF(Y354=0,"",ROUNDUP(Y354/H354,0)*0.02175),"")</f>
        <v>0.43499999999999994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309.60000000000002</v>
      </c>
      <c r="BN354" s="64">
        <f>IFERROR(Y354*I354/H354,"0")</f>
        <v>309.60000000000002</v>
      </c>
      <c r="BO354" s="64">
        <f>IFERROR(1/J354*(X354/H354),"0")</f>
        <v>0.41666666666666663</v>
      </c>
      <c r="BP354" s="64">
        <f>IFERROR(1/J354*(Y354/H354),"0")</f>
        <v>0.41666666666666663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71</v>
      </c>
      <c r="Q356" s="570"/>
      <c r="R356" s="570"/>
      <c r="S356" s="570"/>
      <c r="T356" s="570"/>
      <c r="U356" s="570"/>
      <c r="V356" s="571"/>
      <c r="W356" s="37" t="s">
        <v>72</v>
      </c>
      <c r="X356" s="561">
        <f>IFERROR(X354/H354,"0")+IFERROR(X355/H355,"0")</f>
        <v>20</v>
      </c>
      <c r="Y356" s="561">
        <f>IFERROR(Y354/H354,"0")+IFERROR(Y355/H355,"0")</f>
        <v>20</v>
      </c>
      <c r="Z356" s="561">
        <f>IFERROR(IF(Z354="",0,Z354),"0")+IFERROR(IF(Z355="",0,Z355),"0")</f>
        <v>0.43499999999999994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71</v>
      </c>
      <c r="Q357" s="570"/>
      <c r="R357" s="570"/>
      <c r="S357" s="570"/>
      <c r="T357" s="570"/>
      <c r="U357" s="570"/>
      <c r="V357" s="571"/>
      <c r="W357" s="37" t="s">
        <v>69</v>
      </c>
      <c r="X357" s="561">
        <f>IFERROR(SUM(X354:X355),"0")</f>
        <v>300</v>
      </c>
      <c r="Y357" s="561">
        <f>IFERROR(SUM(Y354:Y355),"0")</f>
        <v>300</v>
      </c>
      <c r="Z357" s="37"/>
      <c r="AA357" s="562"/>
      <c r="AB357" s="562"/>
      <c r="AC357" s="562"/>
    </row>
    <row r="358" spans="1:68" ht="14.25" hidden="1" customHeight="1" x14ac:dyDescent="0.25">
      <c r="A358" s="578" t="s">
        <v>73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55</v>
      </c>
      <c r="Y360" s="560">
        <f>IFERROR(IF(X360="",0,CEILING((X360/$H360),1)*$H360),"")</f>
        <v>63</v>
      </c>
      <c r="Z360" s="36">
        <f>IFERROR(IF(Y360=0,"",ROUNDUP(Y360/H360,0)*0.01898),"")</f>
        <v>0.13286000000000001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58.17166666666666</v>
      </c>
      <c r="BN360" s="64">
        <f>IFERROR(Y360*I360/H360,"0")</f>
        <v>66.632999999999996</v>
      </c>
      <c r="BO360" s="64">
        <f>IFERROR(1/J360*(X360/H360),"0")</f>
        <v>9.5486111111111105E-2</v>
      </c>
      <c r="BP360" s="64">
        <f>IFERROR(1/J360*(Y360/H360),"0")</f>
        <v>0.109375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71</v>
      </c>
      <c r="Q361" s="570"/>
      <c r="R361" s="570"/>
      <c r="S361" s="570"/>
      <c r="T361" s="570"/>
      <c r="U361" s="570"/>
      <c r="V361" s="571"/>
      <c r="W361" s="37" t="s">
        <v>72</v>
      </c>
      <c r="X361" s="561">
        <f>IFERROR(X359/H359,"0")+IFERROR(X360/H360,"0")</f>
        <v>6.1111111111111107</v>
      </c>
      <c r="Y361" s="561">
        <f>IFERROR(Y359/H359,"0")+IFERROR(Y360/H360,"0")</f>
        <v>7</v>
      </c>
      <c r="Z361" s="561">
        <f>IFERROR(IF(Z359="",0,Z359),"0")+IFERROR(IF(Z360="",0,Z360),"0")</f>
        <v>0.13286000000000001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71</v>
      </c>
      <c r="Q362" s="570"/>
      <c r="R362" s="570"/>
      <c r="S362" s="570"/>
      <c r="T362" s="570"/>
      <c r="U362" s="570"/>
      <c r="V362" s="571"/>
      <c r="W362" s="37" t="s">
        <v>69</v>
      </c>
      <c r="X362" s="561">
        <f>IFERROR(SUM(X359:X360),"0")</f>
        <v>55</v>
      </c>
      <c r="Y362" s="561">
        <f>IFERROR(SUM(Y359:Y360),"0")</f>
        <v>63</v>
      </c>
      <c r="Z362" s="37"/>
      <c r="AA362" s="562"/>
      <c r="AB362" s="562"/>
      <c r="AC362" s="562"/>
    </row>
    <row r="363" spans="1:68" ht="14.25" hidden="1" customHeight="1" x14ac:dyDescent="0.25">
      <c r="A363" s="578" t="s">
        <v>169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62</v>
      </c>
      <c r="Y364" s="560">
        <f>IFERROR(IF(X364="",0,CEILING((X364/$H364),1)*$H364),"")</f>
        <v>63</v>
      </c>
      <c r="Z364" s="36">
        <f>IFERROR(IF(Y364=0,"",ROUNDUP(Y364/H364,0)*0.01898),"")</f>
        <v>0.13286000000000001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65.575333333333333</v>
      </c>
      <c r="BN364" s="64">
        <f>IFERROR(Y364*I364/H364,"0")</f>
        <v>66.632999999999996</v>
      </c>
      <c r="BO364" s="64">
        <f>IFERROR(1/J364*(X364/H364),"0")</f>
        <v>0.1076388888888889</v>
      </c>
      <c r="BP364" s="64">
        <f>IFERROR(1/J364*(Y364/H364),"0")</f>
        <v>0.109375</v>
      </c>
    </row>
    <row r="365" spans="1:68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71</v>
      </c>
      <c r="Q365" s="570"/>
      <c r="R365" s="570"/>
      <c r="S365" s="570"/>
      <c r="T365" s="570"/>
      <c r="U365" s="570"/>
      <c r="V365" s="571"/>
      <c r="W365" s="37" t="s">
        <v>72</v>
      </c>
      <c r="X365" s="561">
        <f>IFERROR(X364/H364,"0")</f>
        <v>6.8888888888888893</v>
      </c>
      <c r="Y365" s="561">
        <f>IFERROR(Y364/H364,"0")</f>
        <v>7</v>
      </c>
      <c r="Z365" s="561">
        <f>IFERROR(IF(Z364="",0,Z364),"0")</f>
        <v>0.13286000000000001</v>
      </c>
      <c r="AA365" s="562"/>
      <c r="AB365" s="562"/>
      <c r="AC365" s="562"/>
    </row>
    <row r="366" spans="1:68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71</v>
      </c>
      <c r="Q366" s="570"/>
      <c r="R366" s="570"/>
      <c r="S366" s="570"/>
      <c r="T366" s="570"/>
      <c r="U366" s="570"/>
      <c r="V366" s="571"/>
      <c r="W366" s="37" t="s">
        <v>69</v>
      </c>
      <c r="X366" s="561">
        <f>IFERROR(SUM(X364:X364),"0")</f>
        <v>62</v>
      </c>
      <c r="Y366" s="561">
        <f>IFERROR(SUM(Y364:Y364),"0")</f>
        <v>63</v>
      </c>
      <c r="Z366" s="37"/>
      <c r="AA366" s="562"/>
      <c r="AB366" s="562"/>
      <c r="AC366" s="562"/>
    </row>
    <row r="367" spans="1:68" ht="16.5" hidden="1" customHeight="1" x14ac:dyDescent="0.25">
      <c r="A367" s="563" t="s">
        <v>575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102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584</v>
      </c>
      <c r="B372" s="54" t="s">
        <v>585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71</v>
      </c>
      <c r="Q373" s="570"/>
      <c r="R373" s="570"/>
      <c r="S373" s="570"/>
      <c r="T373" s="570"/>
      <c r="U373" s="570"/>
      <c r="V373" s="571"/>
      <c r="W373" s="37" t="s">
        <v>72</v>
      </c>
      <c r="X373" s="561">
        <f>IFERROR(X369/H369,"0")+IFERROR(X370/H370,"0")+IFERROR(X371/H371,"0")+IFERROR(X372/H372,"0")</f>
        <v>0</v>
      </c>
      <c r="Y373" s="561">
        <f>IFERROR(Y369/H369,"0")+IFERROR(Y370/H370,"0")+IFERROR(Y371/H371,"0")+IFERROR(Y372/H372,"0")</f>
        <v>0</v>
      </c>
      <c r="Z373" s="561">
        <f>IFERROR(IF(Z369="",0,Z369),"0")+IFERROR(IF(Z370="",0,Z370),"0")+IFERROR(IF(Z371="",0,Z371),"0")+IFERROR(IF(Z372="",0,Z372),"0")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71</v>
      </c>
      <c r="Q374" s="570"/>
      <c r="R374" s="570"/>
      <c r="S374" s="570"/>
      <c r="T374" s="570"/>
      <c r="U374" s="570"/>
      <c r="V374" s="571"/>
      <c r="W374" s="37" t="s">
        <v>69</v>
      </c>
      <c r="X374" s="561">
        <f>IFERROR(SUM(X369:X372),"0")</f>
        <v>0</v>
      </c>
      <c r="Y374" s="561">
        <f>IFERROR(SUM(Y369:Y372),"0")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63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586</v>
      </c>
      <c r="B376" s="54" t="s">
        <v>587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71</v>
      </c>
      <c r="Q377" s="570"/>
      <c r="R377" s="570"/>
      <c r="S377" s="570"/>
      <c r="T377" s="570"/>
      <c r="U377" s="570"/>
      <c r="V377" s="571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71</v>
      </c>
      <c r="Q378" s="570"/>
      <c r="R378" s="570"/>
      <c r="S378" s="570"/>
      <c r="T378" s="570"/>
      <c r="U378" s="570"/>
      <c r="V378" s="571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50</v>
      </c>
      <c r="Y380" s="560">
        <f>IFERROR(IF(X380="",0,CEILING((X380/$H380),1)*$H380),"")</f>
        <v>54</v>
      </c>
      <c r="Z380" s="36">
        <f>IFERROR(IF(Y380=0,"",ROUNDUP(Y380/H380,0)*0.01898),"")</f>
        <v>0.11388000000000001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52.883333333333333</v>
      </c>
      <c r="BN380" s="64">
        <f>IFERROR(Y380*I380/H380,"0")</f>
        <v>57.113999999999997</v>
      </c>
      <c r="BO380" s="64">
        <f>IFERROR(1/J380*(X380/H380),"0")</f>
        <v>8.6805555555555552E-2</v>
      </c>
      <c r="BP380" s="64">
        <f>IFERROR(1/J380*(Y380/H380),"0")</f>
        <v>9.375E-2</v>
      </c>
    </row>
    <row r="381" spans="1:68" ht="27" hidden="1" customHeight="1" x14ac:dyDescent="0.25">
      <c r="A381" s="54" t="s">
        <v>592</v>
      </c>
      <c r="B381" s="54" t="s">
        <v>593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71</v>
      </c>
      <c r="Q382" s="570"/>
      <c r="R382" s="570"/>
      <c r="S382" s="570"/>
      <c r="T382" s="570"/>
      <c r="U382" s="570"/>
      <c r="V382" s="571"/>
      <c r="W382" s="37" t="s">
        <v>72</v>
      </c>
      <c r="X382" s="561">
        <f>IFERROR(X380/H380,"0")+IFERROR(X381/H381,"0")</f>
        <v>5.5555555555555554</v>
      </c>
      <c r="Y382" s="561">
        <f>IFERROR(Y380/H380,"0")+IFERROR(Y381/H381,"0")</f>
        <v>6</v>
      </c>
      <c r="Z382" s="561">
        <f>IFERROR(IF(Z380="",0,Z380),"0")+IFERROR(IF(Z381="",0,Z381),"0")</f>
        <v>0.11388000000000001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71</v>
      </c>
      <c r="Q383" s="570"/>
      <c r="R383" s="570"/>
      <c r="S383" s="570"/>
      <c r="T383" s="570"/>
      <c r="U383" s="570"/>
      <c r="V383" s="571"/>
      <c r="W383" s="37" t="s">
        <v>69</v>
      </c>
      <c r="X383" s="561">
        <f>IFERROR(SUM(X380:X381),"0")</f>
        <v>50</v>
      </c>
      <c r="Y383" s="561">
        <f>IFERROR(SUM(Y380:Y381),"0")</f>
        <v>54</v>
      </c>
      <c r="Z383" s="37"/>
      <c r="AA383" s="562"/>
      <c r="AB383" s="562"/>
      <c r="AC383" s="562"/>
    </row>
    <row r="384" spans="1:68" ht="14.25" hidden="1" customHeight="1" x14ac:dyDescent="0.25">
      <c r="A384" s="578" t="s">
        <v>169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594</v>
      </c>
      <c r="B385" s="54" t="s">
        <v>595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71</v>
      </c>
      <c r="Q386" s="570"/>
      <c r="R386" s="570"/>
      <c r="S386" s="570"/>
      <c r="T386" s="570"/>
      <c r="U386" s="570"/>
      <c r="V386" s="571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71</v>
      </c>
      <c r="Q387" s="570"/>
      <c r="R387" s="570"/>
      <c r="S387" s="570"/>
      <c r="T387" s="570"/>
      <c r="U387" s="570"/>
      <c r="V387" s="571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597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598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63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599</v>
      </c>
      <c r="B391" s="54" t="s">
        <v>600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602</v>
      </c>
      <c r="B393" s="54" t="s">
        <v>605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611</v>
      </c>
      <c r="B396" s="54" t="s">
        <v>612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613</v>
      </c>
      <c r="B397" s="54" t="s">
        <v>614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616</v>
      </c>
      <c r="B398" s="54" t="s">
        <v>617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619</v>
      </c>
      <c r="B399" s="54" t="s">
        <v>620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622</v>
      </c>
      <c r="B400" s="54" t="s">
        <v>623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71</v>
      </c>
      <c r="Q401" s="570"/>
      <c r="R401" s="570"/>
      <c r="S401" s="570"/>
      <c r="T401" s="570"/>
      <c r="U401" s="570"/>
      <c r="V401" s="571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71</v>
      </c>
      <c r="Q402" s="570"/>
      <c r="R402" s="570"/>
      <c r="S402" s="570"/>
      <c r="T402" s="570"/>
      <c r="U402" s="570"/>
      <c r="V402" s="571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8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624</v>
      </c>
      <c r="B404" s="54" t="s">
        <v>625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627</v>
      </c>
      <c r="B405" s="54" t="s">
        <v>628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71</v>
      </c>
      <c r="Q406" s="570"/>
      <c r="R406" s="570"/>
      <c r="S406" s="570"/>
      <c r="T406" s="570"/>
      <c r="U406" s="570"/>
      <c r="V406" s="571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71</v>
      </c>
      <c r="Q407" s="570"/>
      <c r="R407" s="570"/>
      <c r="S407" s="570"/>
      <c r="T407" s="570"/>
      <c r="U407" s="570"/>
      <c r="V407" s="571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630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134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631</v>
      </c>
      <c r="B410" s="54" t="s">
        <v>632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71</v>
      </c>
      <c r="Q411" s="570"/>
      <c r="R411" s="570"/>
      <c r="S411" s="570"/>
      <c r="T411" s="570"/>
      <c r="U411" s="570"/>
      <c r="V411" s="571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71</v>
      </c>
      <c r="Q412" s="570"/>
      <c r="R412" s="570"/>
      <c r="S412" s="570"/>
      <c r="T412" s="570"/>
      <c r="U412" s="570"/>
      <c r="V412" s="571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63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7</v>
      </c>
      <c r="Y414" s="560">
        <f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7.2722222222222221</v>
      </c>
      <c r="BN414" s="64">
        <f>IFERROR(Y414*I414/H414,"0")</f>
        <v>11.22</v>
      </c>
      <c r="BO414" s="64">
        <f>IFERROR(1/J414*(X414/H414),"0")</f>
        <v>9.8204264870931542E-3</v>
      </c>
      <c r="BP414" s="64">
        <f>IFERROR(1/J414*(Y414/H414),"0")</f>
        <v>1.5151515151515152E-2</v>
      </c>
    </row>
    <row r="415" spans="1:68" ht="27" hidden="1" customHeight="1" x14ac:dyDescent="0.25">
      <c r="A415" s="54" t="s">
        <v>637</v>
      </c>
      <c r="B415" s="54" t="s">
        <v>638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640</v>
      </c>
      <c r="B416" s="54" t="s">
        <v>641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643</v>
      </c>
      <c r="B417" s="54" t="s">
        <v>644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71</v>
      </c>
      <c r="Q418" s="570"/>
      <c r="R418" s="570"/>
      <c r="S418" s="570"/>
      <c r="T418" s="570"/>
      <c r="U418" s="570"/>
      <c r="V418" s="571"/>
      <c r="W418" s="37" t="s">
        <v>72</v>
      </c>
      <c r="X418" s="561">
        <f>IFERROR(X414/H414,"0")+IFERROR(X415/H415,"0")+IFERROR(X416/H416,"0")+IFERROR(X417/H417,"0")</f>
        <v>1.2962962962962963</v>
      </c>
      <c r="Y418" s="561">
        <f>IFERROR(Y414/H414,"0")+IFERROR(Y415/H415,"0")+IFERROR(Y416/H416,"0")+IFERROR(Y417/H417,"0")</f>
        <v>2</v>
      </c>
      <c r="Z418" s="561">
        <f>IFERROR(IF(Z414="",0,Z414),"0")+IFERROR(IF(Z415="",0,Z415),"0")+IFERROR(IF(Z416="",0,Z416),"0")+IFERROR(IF(Z417="",0,Z417),"0")</f>
        <v>1.804E-2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71</v>
      </c>
      <c r="Q419" s="570"/>
      <c r="R419" s="570"/>
      <c r="S419" s="570"/>
      <c r="T419" s="570"/>
      <c r="U419" s="570"/>
      <c r="V419" s="571"/>
      <c r="W419" s="37" t="s">
        <v>69</v>
      </c>
      <c r="X419" s="561">
        <f>IFERROR(SUM(X414:X417),"0")</f>
        <v>7</v>
      </c>
      <c r="Y419" s="561">
        <f>IFERROR(SUM(Y414:Y417),"0")</f>
        <v>10.8</v>
      </c>
      <c r="Z419" s="37"/>
      <c r="AA419" s="562"/>
      <c r="AB419" s="562"/>
      <c r="AC419" s="562"/>
    </row>
    <row r="420" spans="1:68" ht="16.5" hidden="1" customHeight="1" x14ac:dyDescent="0.25">
      <c r="A420" s="563" t="s">
        <v>645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63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hidden="1" customHeight="1" x14ac:dyDescent="0.25">
      <c r="A422" s="54" t="s">
        <v>646</v>
      </c>
      <c r="B422" s="54" t="s">
        <v>647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71</v>
      </c>
      <c r="Q423" s="570"/>
      <c r="R423" s="570"/>
      <c r="S423" s="570"/>
      <c r="T423" s="570"/>
      <c r="U423" s="570"/>
      <c r="V423" s="571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71</v>
      </c>
      <c r="Q424" s="570"/>
      <c r="R424" s="570"/>
      <c r="S424" s="570"/>
      <c r="T424" s="570"/>
      <c r="U424" s="570"/>
      <c r="V424" s="571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3" t="s">
        <v>649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63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650</v>
      </c>
      <c r="B427" s="54" t="s">
        <v>651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71</v>
      </c>
      <c r="Q428" s="570"/>
      <c r="R428" s="570"/>
      <c r="S428" s="570"/>
      <c r="T428" s="570"/>
      <c r="U428" s="570"/>
      <c r="V428" s="571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71</v>
      </c>
      <c r="Q429" s="570"/>
      <c r="R429" s="570"/>
      <c r="S429" s="570"/>
      <c r="T429" s="570"/>
      <c r="U429" s="570"/>
      <c r="V429" s="571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653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653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67</v>
      </c>
      <c r="Y433" s="560">
        <f t="shared" ref="Y433:Y446" si="58">IFERROR(IF(X433="",0,CEILING((X433/$H433),1)*$H433),"")</f>
        <v>68.64</v>
      </c>
      <c r="Z433" s="36">
        <f t="shared" ref="Z433:Z439" si="59">IFERROR(IF(Y433=0,"",ROUNDUP(Y433/H433,0)*0.01196),"")</f>
        <v>0.15548000000000001</v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71.568181818181813</v>
      </c>
      <c r="BN433" s="64">
        <f t="shared" ref="BN433:BN446" si="61">IFERROR(Y433*I433/H433,"0")</f>
        <v>73.319999999999993</v>
      </c>
      <c r="BO433" s="64">
        <f t="shared" ref="BO433:BO446" si="62">IFERROR(1/J433*(X433/H433),"0")</f>
        <v>0.12201340326340326</v>
      </c>
      <c r="BP433" s="64">
        <f t="shared" ref="BP433:BP446" si="63">IFERROR(1/J433*(Y433/H433),"0")</f>
        <v>0.125</v>
      </c>
    </row>
    <row r="434" spans="1:68" ht="27" hidden="1" customHeight="1" x14ac:dyDescent="0.25">
      <c r="A434" s="54" t="s">
        <v>657</v>
      </c>
      <c r="B434" s="54" t="s">
        <v>658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660</v>
      </c>
      <c r="B435" s="54" t="s">
        <v>661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663</v>
      </c>
      <c r="B436" s="54" t="s">
        <v>664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667</v>
      </c>
      <c r="B437" s="54" t="s">
        <v>668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76</v>
      </c>
      <c r="Y438" s="560">
        <f t="shared" si="58"/>
        <v>79.2</v>
      </c>
      <c r="Z438" s="36">
        <f t="shared" si="59"/>
        <v>0.1794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81.181818181818173</v>
      </c>
      <c r="BN438" s="64">
        <f t="shared" si="61"/>
        <v>84.6</v>
      </c>
      <c r="BO438" s="64">
        <f t="shared" si="62"/>
        <v>0.13840326340326339</v>
      </c>
      <c r="BP438" s="64">
        <f t="shared" si="63"/>
        <v>0.14423076923076925</v>
      </c>
    </row>
    <row r="439" spans="1:68" ht="16.5" hidden="1" customHeight="1" x14ac:dyDescent="0.25">
      <c r="A439" s="54" t="s">
        <v>673</v>
      </c>
      <c r="B439" s="54" t="s">
        <v>674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680</v>
      </c>
      <c r="B442" s="54" t="s">
        <v>681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687</v>
      </c>
      <c r="B446" s="54" t="s">
        <v>689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71</v>
      </c>
      <c r="Q447" s="570"/>
      <c r="R447" s="570"/>
      <c r="S447" s="570"/>
      <c r="T447" s="570"/>
      <c r="U447" s="570"/>
      <c r="V447" s="571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27.083333333333332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28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0.33488000000000001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71</v>
      </c>
      <c r="Q448" s="570"/>
      <c r="R448" s="570"/>
      <c r="S448" s="570"/>
      <c r="T448" s="570"/>
      <c r="U448" s="570"/>
      <c r="V448" s="571"/>
      <c r="W448" s="37" t="s">
        <v>69</v>
      </c>
      <c r="X448" s="561">
        <f>IFERROR(SUM(X433:X446),"0")</f>
        <v>143</v>
      </c>
      <c r="Y448" s="561">
        <f>IFERROR(SUM(Y433:Y446),"0")</f>
        <v>147.84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134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120</v>
      </c>
      <c r="Y450" s="560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695</v>
      </c>
      <c r="B452" s="54" t="s">
        <v>696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71</v>
      </c>
      <c r="Q453" s="570"/>
      <c r="R453" s="570"/>
      <c r="S453" s="570"/>
      <c r="T453" s="570"/>
      <c r="U453" s="570"/>
      <c r="V453" s="571"/>
      <c r="W453" s="37" t="s">
        <v>72</v>
      </c>
      <c r="X453" s="561">
        <f>IFERROR(X450/H450,"0")+IFERROR(X451/H451,"0")+IFERROR(X452/H452,"0")</f>
        <v>22.727272727272727</v>
      </c>
      <c r="Y453" s="561">
        <f>IFERROR(Y450/H450,"0")+IFERROR(Y451/H451,"0")+IFERROR(Y452/H452,"0")</f>
        <v>23</v>
      </c>
      <c r="Z453" s="561">
        <f>IFERROR(IF(Z450="",0,Z450),"0")+IFERROR(IF(Z451="",0,Z451),"0")+IFERROR(IF(Z452="",0,Z452),"0")</f>
        <v>0.27507999999999999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71</v>
      </c>
      <c r="Q454" s="570"/>
      <c r="R454" s="570"/>
      <c r="S454" s="570"/>
      <c r="T454" s="570"/>
      <c r="U454" s="570"/>
      <c r="V454" s="571"/>
      <c r="W454" s="37" t="s">
        <v>69</v>
      </c>
      <c r="X454" s="561">
        <f>IFERROR(SUM(X450:X452),"0")</f>
        <v>120</v>
      </c>
      <c r="Y454" s="561">
        <f>IFERROR(SUM(Y450:Y452),"0")</f>
        <v>121.44000000000001</v>
      </c>
      <c r="Z454" s="37"/>
      <c r="AA454" s="562"/>
      <c r="AB454" s="562"/>
      <c r="AC454" s="562"/>
    </row>
    <row r="455" spans="1:68" ht="14.25" hidden="1" customHeight="1" x14ac:dyDescent="0.25">
      <c r="A455" s="578" t="s">
        <v>63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52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55.54545454545454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9.4696969696969696E-2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71</v>
      </c>
      <c r="Y457" s="560">
        <f t="shared" si="64"/>
        <v>73.92</v>
      </c>
      <c r="Z457" s="36">
        <f>IFERROR(IF(Y457=0,"",ROUNDUP(Y457/H457,0)*0.01196),"")</f>
        <v>0.16744000000000001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75.840909090909093</v>
      </c>
      <c r="BN457" s="64">
        <f t="shared" si="66"/>
        <v>78.959999999999994</v>
      </c>
      <c r="BO457" s="64">
        <f t="shared" si="67"/>
        <v>0.12929778554778554</v>
      </c>
      <c r="BP457" s="64">
        <f t="shared" si="68"/>
        <v>0.13461538461538464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176</v>
      </c>
      <c r="Y458" s="560">
        <f t="shared" si="64"/>
        <v>179.52</v>
      </c>
      <c r="Z458" s="36">
        <f>IFERROR(IF(Y458=0,"",ROUNDUP(Y458/H458,0)*0.01196),"")</f>
        <v>0.40664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188</v>
      </c>
      <c r="BN458" s="64">
        <f t="shared" si="66"/>
        <v>191.76</v>
      </c>
      <c r="BO458" s="64">
        <f t="shared" si="67"/>
        <v>0.32051282051282048</v>
      </c>
      <c r="BP458" s="64">
        <f t="shared" si="68"/>
        <v>0.32692307692307693</v>
      </c>
    </row>
    <row r="459" spans="1:68" ht="27" hidden="1" customHeight="1" x14ac:dyDescent="0.25">
      <c r="A459" s="54" t="s">
        <v>706</v>
      </c>
      <c r="B459" s="54" t="s">
        <v>707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706</v>
      </c>
      <c r="B460" s="54" t="s">
        <v>708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711</v>
      </c>
      <c r="B462" s="54" t="s">
        <v>712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71</v>
      </c>
      <c r="Q463" s="570"/>
      <c r="R463" s="570"/>
      <c r="S463" s="570"/>
      <c r="T463" s="570"/>
      <c r="U463" s="570"/>
      <c r="V463" s="571"/>
      <c r="W463" s="37" t="s">
        <v>72</v>
      </c>
      <c r="X463" s="561">
        <f>IFERROR(X456/H456,"0")+IFERROR(X457/H457,"0")+IFERROR(X458/H458,"0")+IFERROR(X459/H459,"0")+IFERROR(X460/H460,"0")+IFERROR(X461/H461,"0")+IFERROR(X462/H462,"0")</f>
        <v>56.628787878787875</v>
      </c>
      <c r="Y463" s="561">
        <f>IFERROR(Y456/H456,"0")+IFERROR(Y457/H457,"0")+IFERROR(Y458/H458,"0")+IFERROR(Y459/H459,"0")+IFERROR(Y460/H460,"0")+IFERROR(Y461/H461,"0")+IFERROR(Y462/H462,"0")</f>
        <v>58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0.69368000000000007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71</v>
      </c>
      <c r="Q464" s="570"/>
      <c r="R464" s="570"/>
      <c r="S464" s="570"/>
      <c r="T464" s="570"/>
      <c r="U464" s="570"/>
      <c r="V464" s="571"/>
      <c r="W464" s="37" t="s">
        <v>69</v>
      </c>
      <c r="X464" s="561">
        <f>IFERROR(SUM(X456:X462),"0")</f>
        <v>299</v>
      </c>
      <c r="Y464" s="561">
        <f>IFERROR(SUM(Y456:Y462),"0")</f>
        <v>306.24</v>
      </c>
      <c r="Z464" s="37"/>
      <c r="AA464" s="562"/>
      <c r="AB464" s="562"/>
      <c r="AC464" s="562"/>
    </row>
    <row r="465" spans="1:68" ht="14.25" hidden="1" customHeight="1" x14ac:dyDescent="0.25">
      <c r="A465" s="578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713</v>
      </c>
      <c r="B466" s="54" t="s">
        <v>714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716</v>
      </c>
      <c r="B467" s="54" t="s">
        <v>717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719</v>
      </c>
      <c r="B468" s="54" t="s">
        <v>720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71</v>
      </c>
      <c r="Q469" s="570"/>
      <c r="R469" s="570"/>
      <c r="S469" s="570"/>
      <c r="T469" s="570"/>
      <c r="U469" s="570"/>
      <c r="V469" s="571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71</v>
      </c>
      <c r="Q470" s="570"/>
      <c r="R470" s="570"/>
      <c r="S470" s="570"/>
      <c r="T470" s="570"/>
      <c r="U470" s="570"/>
      <c r="V470" s="571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722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722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723</v>
      </c>
      <c r="B474" s="54" t="s">
        <v>724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4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2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22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71</v>
      </c>
      <c r="Q478" s="570"/>
      <c r="R478" s="570"/>
      <c r="S478" s="570"/>
      <c r="T478" s="570"/>
      <c r="U478" s="570"/>
      <c r="V478" s="571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71</v>
      </c>
      <c r="Q479" s="570"/>
      <c r="R479" s="570"/>
      <c r="S479" s="570"/>
      <c r="T479" s="570"/>
      <c r="U479" s="570"/>
      <c r="V479" s="571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134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738</v>
      </c>
      <c r="B481" s="54" t="s">
        <v>739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50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743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0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71</v>
      </c>
      <c r="Q484" s="570"/>
      <c r="R484" s="570"/>
      <c r="S484" s="570"/>
      <c r="T484" s="570"/>
      <c r="U484" s="570"/>
      <c r="V484" s="571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71</v>
      </c>
      <c r="Q485" s="570"/>
      <c r="R485" s="570"/>
      <c r="S485" s="570"/>
      <c r="T485" s="570"/>
      <c r="U485" s="570"/>
      <c r="V485" s="571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63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2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02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71</v>
      </c>
      <c r="Q489" s="570"/>
      <c r="R489" s="570"/>
      <c r="S489" s="570"/>
      <c r="T489" s="570"/>
      <c r="U489" s="570"/>
      <c r="V489" s="571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71</v>
      </c>
      <c r="Q490" s="570"/>
      <c r="R490" s="570"/>
      <c r="S490" s="570"/>
      <c r="T490" s="570"/>
      <c r="U490" s="570"/>
      <c r="V490" s="571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hidden="1" customHeight="1" x14ac:dyDescent="0.25">
      <c r="A492" s="54" t="s">
        <v>758</v>
      </c>
      <c r="B492" s="54" t="s">
        <v>759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48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52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71</v>
      </c>
      <c r="Q494" s="570"/>
      <c r="R494" s="570"/>
      <c r="S494" s="570"/>
      <c r="T494" s="570"/>
      <c r="U494" s="570"/>
      <c r="V494" s="571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71</v>
      </c>
      <c r="Q495" s="570"/>
      <c r="R495" s="570"/>
      <c r="S495" s="570"/>
      <c r="T495" s="570"/>
      <c r="U495" s="570"/>
      <c r="V495" s="571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8" t="s">
        <v>169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hidden="1" customHeight="1" x14ac:dyDescent="0.25">
      <c r="A497" s="54" t="s">
        <v>765</v>
      </c>
      <c r="B497" s="54" t="s">
        <v>766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91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769</v>
      </c>
      <c r="B498" s="54" t="s">
        <v>770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51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71</v>
      </c>
      <c r="Q499" s="570"/>
      <c r="R499" s="570"/>
      <c r="S499" s="570"/>
      <c r="T499" s="570"/>
      <c r="U499" s="570"/>
      <c r="V499" s="571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71</v>
      </c>
      <c r="Q500" s="570"/>
      <c r="R500" s="570"/>
      <c r="S500" s="570"/>
      <c r="T500" s="570"/>
      <c r="U500" s="570"/>
      <c r="V500" s="571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3" t="s">
        <v>773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134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774</v>
      </c>
      <c r="B503" s="54" t="s">
        <v>775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1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71</v>
      </c>
      <c r="Q504" s="570"/>
      <c r="R504" s="570"/>
      <c r="S504" s="570"/>
      <c r="T504" s="570"/>
      <c r="U504" s="570"/>
      <c r="V504" s="571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71</v>
      </c>
      <c r="Q505" s="570"/>
      <c r="R505" s="570"/>
      <c r="S505" s="570"/>
      <c r="T505" s="570"/>
      <c r="U505" s="570"/>
      <c r="V505" s="571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778</v>
      </c>
      <c r="Q506" s="587"/>
      <c r="R506" s="587"/>
      <c r="S506" s="587"/>
      <c r="T506" s="587"/>
      <c r="U506" s="587"/>
      <c r="V506" s="588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3937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4055.1800000000012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779</v>
      </c>
      <c r="Q507" s="587"/>
      <c r="R507" s="587"/>
      <c r="S507" s="587"/>
      <c r="T507" s="587"/>
      <c r="U507" s="587"/>
      <c r="V507" s="588"/>
      <c r="W507" s="37" t="s">
        <v>69</v>
      </c>
      <c r="X507" s="561">
        <f>IFERROR(SUM(BM22:BM503),"0")</f>
        <v>4118.7121316461316</v>
      </c>
      <c r="Y507" s="561">
        <f>IFERROR(SUM(BN22:BN503),"0")</f>
        <v>4243.1529999999993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780</v>
      </c>
      <c r="Q508" s="587"/>
      <c r="R508" s="587"/>
      <c r="S508" s="587"/>
      <c r="T508" s="587"/>
      <c r="U508" s="587"/>
      <c r="V508" s="588"/>
      <c r="W508" s="37" t="s">
        <v>781</v>
      </c>
      <c r="X508" s="38">
        <f>ROUNDUP(SUM(BO22:BO503),0)</f>
        <v>7</v>
      </c>
      <c r="Y508" s="38">
        <f>ROUNDUP(SUM(BP22:BP503),0)</f>
        <v>7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782</v>
      </c>
      <c r="Q509" s="587"/>
      <c r="R509" s="587"/>
      <c r="S509" s="587"/>
      <c r="T509" s="587"/>
      <c r="U509" s="587"/>
      <c r="V509" s="588"/>
      <c r="W509" s="37" t="s">
        <v>69</v>
      </c>
      <c r="X509" s="561">
        <f>GrossWeightTotal+PalletQtyTotal*25</f>
        <v>4293.7121316461316</v>
      </c>
      <c r="Y509" s="561">
        <f>GrossWeightTotalR+PalletQtyTotalR*25</f>
        <v>4418.1529999999993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783</v>
      </c>
      <c r="Q510" s="587"/>
      <c r="R510" s="587"/>
      <c r="S510" s="587"/>
      <c r="T510" s="587"/>
      <c r="U510" s="587"/>
      <c r="V510" s="588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564.73745143745145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584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784</v>
      </c>
      <c r="Q511" s="587"/>
      <c r="R511" s="587"/>
      <c r="S511" s="587"/>
      <c r="T511" s="587"/>
      <c r="U511" s="587"/>
      <c r="V511" s="588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7.2757199999999997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83" t="s">
        <v>100</v>
      </c>
      <c r="D513" s="763"/>
      <c r="E513" s="763"/>
      <c r="F513" s="763"/>
      <c r="G513" s="763"/>
      <c r="H513" s="764"/>
      <c r="I513" s="583" t="s">
        <v>255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540</v>
      </c>
      <c r="U513" s="764"/>
      <c r="V513" s="583" t="s">
        <v>597</v>
      </c>
      <c r="W513" s="763"/>
      <c r="X513" s="763"/>
      <c r="Y513" s="764"/>
      <c r="Z513" s="556" t="s">
        <v>653</v>
      </c>
      <c r="AA513" s="583" t="s">
        <v>722</v>
      </c>
      <c r="AB513" s="764"/>
      <c r="AC513" s="52"/>
      <c r="AF513" s="557"/>
    </row>
    <row r="514" spans="1:32" ht="14.25" customHeight="1" thickTop="1" x14ac:dyDescent="0.2">
      <c r="A514" s="746" t="s">
        <v>787</v>
      </c>
      <c r="B514" s="583" t="s">
        <v>62</v>
      </c>
      <c r="C514" s="583" t="s">
        <v>101</v>
      </c>
      <c r="D514" s="583" t="s">
        <v>116</v>
      </c>
      <c r="E514" s="583" t="s">
        <v>176</v>
      </c>
      <c r="F514" s="583" t="s">
        <v>198</v>
      </c>
      <c r="G514" s="583" t="s">
        <v>231</v>
      </c>
      <c r="H514" s="583" t="s">
        <v>100</v>
      </c>
      <c r="I514" s="583" t="s">
        <v>256</v>
      </c>
      <c r="J514" s="583" t="s">
        <v>296</v>
      </c>
      <c r="K514" s="583" t="s">
        <v>357</v>
      </c>
      <c r="L514" s="583" t="s">
        <v>397</v>
      </c>
      <c r="M514" s="583" t="s">
        <v>413</v>
      </c>
      <c r="N514" s="557"/>
      <c r="O514" s="583" t="s">
        <v>426</v>
      </c>
      <c r="P514" s="583" t="s">
        <v>436</v>
      </c>
      <c r="Q514" s="583" t="s">
        <v>443</v>
      </c>
      <c r="R514" s="583" t="s">
        <v>448</v>
      </c>
      <c r="S514" s="583" t="s">
        <v>530</v>
      </c>
      <c r="T514" s="583" t="s">
        <v>541</v>
      </c>
      <c r="U514" s="583" t="s">
        <v>575</v>
      </c>
      <c r="V514" s="583" t="s">
        <v>598</v>
      </c>
      <c r="W514" s="583" t="s">
        <v>630</v>
      </c>
      <c r="X514" s="583" t="s">
        <v>645</v>
      </c>
      <c r="Y514" s="583" t="s">
        <v>649</v>
      </c>
      <c r="Z514" s="583" t="s">
        <v>653</v>
      </c>
      <c r="AA514" s="583" t="s">
        <v>722</v>
      </c>
      <c r="AB514" s="583" t="s">
        <v>773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64.800000000000011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37.799999999999997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136.5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58.56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816.60000000000014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84.6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2196</v>
      </c>
      <c r="U516" s="46">
        <f>IFERROR(Y369*1,"0")+IFERROR(Y370*1,"0")+IFERROR(Y371*1,"0")+IFERROR(Y372*1,"0")+IFERROR(Y376*1,"0")+IFERROR(Y380*1,"0")+IFERROR(Y381*1,"0")+IFERROR(Y385*1,"0")</f>
        <v>54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10.8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575.5200000000001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42,00"/>
        <filter val="1,30"/>
        <filter val="1,52"/>
        <filter val="10,00"/>
        <filter val="102,00"/>
        <filter val="109,81"/>
        <filter val="116,13"/>
        <filter val="12,00"/>
        <filter val="120,00"/>
        <filter val="130,00"/>
        <filter val="14,00"/>
        <filter val="143,00"/>
        <filter val="176,00"/>
        <filter val="195,00"/>
        <filter val="2,69"/>
        <filter val="2,78"/>
        <filter val="20,00"/>
        <filter val="21,00"/>
        <filter val="218,00"/>
        <filter val="22,73"/>
        <filter val="229,00"/>
        <filter val="25,24"/>
        <filter val="261,00"/>
        <filter val="27,08"/>
        <filter val="295,00"/>
        <filter val="299,00"/>
        <filter val="3 937,00"/>
        <filter val="3,00"/>
        <filter val="3,33"/>
        <filter val="300,00"/>
        <filter val="31,30"/>
        <filter val="36,00"/>
        <filter val="4 118,71"/>
        <filter val="4 293,71"/>
        <filter val="400,00"/>
        <filter val="46,00"/>
        <filter val="5,00"/>
        <filter val="5,28"/>
        <filter val="5,56"/>
        <filter val="50,00"/>
        <filter val="52,00"/>
        <filter val="53,00"/>
        <filter val="55,00"/>
        <filter val="56,00"/>
        <filter val="56,63"/>
        <filter val="564,74"/>
        <filter val="567,00"/>
        <filter val="57,00"/>
        <filter val="6,00"/>
        <filter val="6,11"/>
        <filter val="6,89"/>
        <filter val="62,00"/>
        <filter val="67,00"/>
        <filter val="68,00"/>
        <filter val="7"/>
        <filter val="7,00"/>
        <filter val="7,78"/>
        <filter val="70,00"/>
        <filter val="71,00"/>
        <filter val="74,00"/>
        <filter val="76,00"/>
        <filter val="786,00"/>
        <filter val="79,00"/>
        <filter val="8,00"/>
        <filter val="8,15"/>
        <filter val="8,61"/>
        <filter val="90,83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2025-07-31T11:18:41Z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