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F1E070B-FBA4-400C-A400-AFB9B7259C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P498" i="1" s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Z441" i="1"/>
  <c r="Y441" i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Z411" i="1" s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Y382" i="1" s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Y92" i="1" s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140" i="1" l="1"/>
  <c r="BN140" i="1"/>
  <c r="Z140" i="1"/>
  <c r="BP190" i="1"/>
  <c r="BN190" i="1"/>
  <c r="Z190" i="1"/>
  <c r="BP212" i="1"/>
  <c r="BN212" i="1"/>
  <c r="Z212" i="1"/>
  <c r="BP254" i="1"/>
  <c r="BN254" i="1"/>
  <c r="Z254" i="1"/>
  <c r="BP303" i="1"/>
  <c r="BN303" i="1"/>
  <c r="Z303" i="1"/>
  <c r="BP336" i="1"/>
  <c r="BN336" i="1"/>
  <c r="Z336" i="1"/>
  <c r="Z339" i="1" s="1"/>
  <c r="BP381" i="1"/>
  <c r="BN381" i="1"/>
  <c r="Z381" i="1"/>
  <c r="Y387" i="1"/>
  <c r="Y386" i="1"/>
  <c r="BP385" i="1"/>
  <c r="BN385" i="1"/>
  <c r="Z385" i="1"/>
  <c r="Z386" i="1" s="1"/>
  <c r="BP391" i="1"/>
  <c r="BN391" i="1"/>
  <c r="Z391" i="1"/>
  <c r="BP434" i="1"/>
  <c r="BN434" i="1"/>
  <c r="Z434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9" i="1"/>
  <c r="BN29" i="1"/>
  <c r="Z47" i="1"/>
  <c r="Z48" i="1" s="1"/>
  <c r="BN47" i="1"/>
  <c r="BP47" i="1"/>
  <c r="Y48" i="1"/>
  <c r="Z52" i="1"/>
  <c r="BN52" i="1"/>
  <c r="Z64" i="1"/>
  <c r="BN64" i="1"/>
  <c r="Z74" i="1"/>
  <c r="BN74" i="1"/>
  <c r="Z89" i="1"/>
  <c r="BN89" i="1"/>
  <c r="BP89" i="1"/>
  <c r="Z96" i="1"/>
  <c r="BN96" i="1"/>
  <c r="Z111" i="1"/>
  <c r="BN111" i="1"/>
  <c r="Z125" i="1"/>
  <c r="BN125" i="1"/>
  <c r="BP167" i="1"/>
  <c r="BN167" i="1"/>
  <c r="Z167" i="1"/>
  <c r="BP202" i="1"/>
  <c r="BN202" i="1"/>
  <c r="Z202" i="1"/>
  <c r="BP227" i="1"/>
  <c r="BN227" i="1"/>
  <c r="Z227" i="1"/>
  <c r="BP291" i="1"/>
  <c r="BN291" i="1"/>
  <c r="Z291" i="1"/>
  <c r="BP325" i="1"/>
  <c r="BN325" i="1"/>
  <c r="Z325" i="1"/>
  <c r="BP350" i="1"/>
  <c r="BN350" i="1"/>
  <c r="Z350" i="1"/>
  <c r="BP399" i="1"/>
  <c r="BN399" i="1"/>
  <c r="Z399" i="1"/>
  <c r="BP437" i="1"/>
  <c r="BN437" i="1"/>
  <c r="Z437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Y216" i="1"/>
  <c r="Y500" i="1"/>
  <c r="F9" i="1"/>
  <c r="F10" i="1"/>
  <c r="Y71" i="1"/>
  <c r="BP242" i="1"/>
  <c r="BN242" i="1"/>
  <c r="BP243" i="1"/>
  <c r="BN243" i="1"/>
  <c r="Z243" i="1"/>
  <c r="BP261" i="1"/>
  <c r="BN261" i="1"/>
  <c r="Z261" i="1"/>
  <c r="BP293" i="1"/>
  <c r="BN293" i="1"/>
  <c r="Z293" i="1"/>
  <c r="BP309" i="1"/>
  <c r="BN309" i="1"/>
  <c r="Z309" i="1"/>
  <c r="Y327" i="1"/>
  <c r="BP322" i="1"/>
  <c r="BN322" i="1"/>
  <c r="Z322" i="1"/>
  <c r="Z326" i="1" s="1"/>
  <c r="Y326" i="1"/>
  <c r="BP331" i="1"/>
  <c r="BN331" i="1"/>
  <c r="Z331" i="1"/>
  <c r="BP348" i="1"/>
  <c r="BN348" i="1"/>
  <c r="Z348" i="1"/>
  <c r="BP371" i="1"/>
  <c r="BN371" i="1"/>
  <c r="Z371" i="1"/>
  <c r="BP397" i="1"/>
  <c r="BN397" i="1"/>
  <c r="Z397" i="1"/>
  <c r="BP416" i="1"/>
  <c r="BN416" i="1"/>
  <c r="Z416" i="1"/>
  <c r="J9" i="1"/>
  <c r="X507" i="1"/>
  <c r="X510" i="1"/>
  <c r="Z27" i="1"/>
  <c r="BN27" i="1"/>
  <c r="Z31" i="1"/>
  <c r="BN31" i="1"/>
  <c r="Z43" i="1"/>
  <c r="BN43" i="1"/>
  <c r="Y58" i="1"/>
  <c r="Z54" i="1"/>
  <c r="BN54" i="1"/>
  <c r="Z62" i="1"/>
  <c r="BN62" i="1"/>
  <c r="Z68" i="1"/>
  <c r="BN68" i="1"/>
  <c r="BP68" i="1"/>
  <c r="Z76" i="1"/>
  <c r="BN76" i="1"/>
  <c r="Z84" i="1"/>
  <c r="BN84" i="1"/>
  <c r="Z91" i="1"/>
  <c r="BN91" i="1"/>
  <c r="Z98" i="1"/>
  <c r="BN98" i="1"/>
  <c r="Z107" i="1"/>
  <c r="BN107" i="1"/>
  <c r="Z113" i="1"/>
  <c r="BN113" i="1"/>
  <c r="Y121" i="1"/>
  <c r="Z119" i="1"/>
  <c r="BN119" i="1"/>
  <c r="Z130" i="1"/>
  <c r="BN130" i="1"/>
  <c r="Z151" i="1"/>
  <c r="BN151" i="1"/>
  <c r="Z165" i="1"/>
  <c r="BN165" i="1"/>
  <c r="Z169" i="1"/>
  <c r="BN169" i="1"/>
  <c r="Z186" i="1"/>
  <c r="BN186" i="1"/>
  <c r="Y192" i="1"/>
  <c r="Z196" i="1"/>
  <c r="BN196" i="1"/>
  <c r="Z200" i="1"/>
  <c r="BN200" i="1"/>
  <c r="Z206" i="1"/>
  <c r="BN206" i="1"/>
  <c r="BP206" i="1"/>
  <c r="Z210" i="1"/>
  <c r="BN210" i="1"/>
  <c r="Z214" i="1"/>
  <c r="BN214" i="1"/>
  <c r="Y220" i="1"/>
  <c r="Z225" i="1"/>
  <c r="BN225" i="1"/>
  <c r="Z229" i="1"/>
  <c r="BN229" i="1"/>
  <c r="Z238" i="1"/>
  <c r="Z239" i="1" s="1"/>
  <c r="BN238" i="1"/>
  <c r="BP238" i="1"/>
  <c r="Y239" i="1"/>
  <c r="Z242" i="1"/>
  <c r="BP252" i="1"/>
  <c r="BN252" i="1"/>
  <c r="Z252" i="1"/>
  <c r="BP269" i="1"/>
  <c r="BN269" i="1"/>
  <c r="Z269" i="1"/>
  <c r="BP301" i="1"/>
  <c r="BN301" i="1"/>
  <c r="Z301" i="1"/>
  <c r="BP317" i="1"/>
  <c r="BN317" i="1"/>
  <c r="Z317" i="1"/>
  <c r="BP323" i="1"/>
  <c r="BN323" i="1"/>
  <c r="Z323" i="1"/>
  <c r="BP338" i="1"/>
  <c r="BN338" i="1"/>
  <c r="Z338" i="1"/>
  <c r="BP344" i="1"/>
  <c r="BN344" i="1"/>
  <c r="Z344" i="1"/>
  <c r="Y356" i="1"/>
  <c r="BP354" i="1"/>
  <c r="BN354" i="1"/>
  <c r="Z354" i="1"/>
  <c r="BP393" i="1"/>
  <c r="BN393" i="1"/>
  <c r="Z393" i="1"/>
  <c r="BP405" i="1"/>
  <c r="BN405" i="1"/>
  <c r="Z405" i="1"/>
  <c r="S516" i="1"/>
  <c r="Y339" i="1"/>
  <c r="W516" i="1"/>
  <c r="Y418" i="1"/>
  <c r="Z439" i="1"/>
  <c r="BN439" i="1"/>
  <c r="Z445" i="1"/>
  <c r="BN445" i="1"/>
  <c r="Z457" i="1"/>
  <c r="BN457" i="1"/>
  <c r="Z461" i="1"/>
  <c r="BN461" i="1"/>
  <c r="Z497" i="1"/>
  <c r="Z499" i="1" s="1"/>
  <c r="BN497" i="1"/>
  <c r="BP497" i="1"/>
  <c r="Z498" i="1"/>
  <c r="BN498" i="1"/>
  <c r="Y499" i="1"/>
  <c r="BP28" i="1"/>
  <c r="BN28" i="1"/>
  <c r="Z28" i="1"/>
  <c r="Y32" i="1"/>
  <c r="BP42" i="1"/>
  <c r="BN42" i="1"/>
  <c r="Z42" i="1"/>
  <c r="Z44" i="1" s="1"/>
  <c r="BP55" i="1"/>
  <c r="BN55" i="1"/>
  <c r="Z55" i="1"/>
  <c r="BP63" i="1"/>
  <c r="BN63" i="1"/>
  <c r="Z63" i="1"/>
  <c r="BP75" i="1"/>
  <c r="BN75" i="1"/>
  <c r="Z75" i="1"/>
  <c r="BP79" i="1"/>
  <c r="BN79" i="1"/>
  <c r="Z79" i="1"/>
  <c r="Y81" i="1"/>
  <c r="Y86" i="1"/>
  <c r="BP83" i="1"/>
  <c r="BN83" i="1"/>
  <c r="Z83" i="1"/>
  <c r="Y100" i="1"/>
  <c r="BP95" i="1"/>
  <c r="BN95" i="1"/>
  <c r="Z95" i="1"/>
  <c r="BP99" i="1"/>
  <c r="BN99" i="1"/>
  <c r="Z99" i="1"/>
  <c r="Y101" i="1"/>
  <c r="F516" i="1"/>
  <c r="Y109" i="1"/>
  <c r="BP104" i="1"/>
  <c r="BN104" i="1"/>
  <c r="Z104" i="1"/>
  <c r="Y108" i="1"/>
  <c r="Z114" i="1"/>
  <c r="BP112" i="1"/>
  <c r="BN112" i="1"/>
  <c r="Z112" i="1"/>
  <c r="BP120" i="1"/>
  <c r="BN120" i="1"/>
  <c r="Z120" i="1"/>
  <c r="Y122" i="1"/>
  <c r="Y127" i="1"/>
  <c r="BP124" i="1"/>
  <c r="BN124" i="1"/>
  <c r="Z124" i="1"/>
  <c r="BP141" i="1"/>
  <c r="BN141" i="1"/>
  <c r="Z141" i="1"/>
  <c r="Z142" i="1" s="1"/>
  <c r="Y143" i="1"/>
  <c r="H516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6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BP270" i="1"/>
  <c r="BN270" i="1"/>
  <c r="Z270" i="1"/>
  <c r="B516" i="1"/>
  <c r="Y23" i="1"/>
  <c r="BP22" i="1"/>
  <c r="BN22" i="1"/>
  <c r="Z22" i="1"/>
  <c r="Z23" i="1" s="1"/>
  <c r="X508" i="1"/>
  <c r="Y24" i="1"/>
  <c r="Y33" i="1"/>
  <c r="BP26" i="1"/>
  <c r="BN26" i="1"/>
  <c r="Z26" i="1"/>
  <c r="BP30" i="1"/>
  <c r="BN30" i="1"/>
  <c r="Z30" i="1"/>
  <c r="Y44" i="1"/>
  <c r="BP53" i="1"/>
  <c r="BN53" i="1"/>
  <c r="Z53" i="1"/>
  <c r="D516" i="1"/>
  <c r="BP57" i="1"/>
  <c r="BN57" i="1"/>
  <c r="Z57" i="1"/>
  <c r="Y59" i="1"/>
  <c r="Y66" i="1"/>
  <c r="BP61" i="1"/>
  <c r="BN61" i="1"/>
  <c r="Z61" i="1"/>
  <c r="Z65" i="1" s="1"/>
  <c r="Y65" i="1"/>
  <c r="Z71" i="1"/>
  <c r="BP69" i="1"/>
  <c r="BN69" i="1"/>
  <c r="Z69" i="1"/>
  <c r="Y80" i="1"/>
  <c r="BP77" i="1"/>
  <c r="BN77" i="1"/>
  <c r="Z77" i="1"/>
  <c r="Y85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6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Y187" i="1"/>
  <c r="BP191" i="1"/>
  <c r="BN191" i="1"/>
  <c r="Z191" i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Y248" i="1"/>
  <c r="Y256" i="1"/>
  <c r="BP251" i="1"/>
  <c r="BN251" i="1"/>
  <c r="Z251" i="1"/>
  <c r="L516" i="1"/>
  <c r="BP255" i="1"/>
  <c r="BN255" i="1"/>
  <c r="Z255" i="1"/>
  <c r="Y257" i="1"/>
  <c r="M516" i="1"/>
  <c r="Y264" i="1"/>
  <c r="BP260" i="1"/>
  <c r="BN260" i="1"/>
  <c r="Z260" i="1"/>
  <c r="BP263" i="1"/>
  <c r="BN263" i="1"/>
  <c r="Z263" i="1"/>
  <c r="Y265" i="1"/>
  <c r="O516" i="1"/>
  <c r="Y271" i="1"/>
  <c r="BP268" i="1"/>
  <c r="BN268" i="1"/>
  <c r="Z268" i="1"/>
  <c r="Y272" i="1"/>
  <c r="Y277" i="1"/>
  <c r="Y281" i="1"/>
  <c r="Y286" i="1"/>
  <c r="R516" i="1"/>
  <c r="Y295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BP330" i="1"/>
  <c r="BN330" i="1"/>
  <c r="Z330" i="1"/>
  <c r="Z332" i="1" s="1"/>
  <c r="BP345" i="1"/>
  <c r="BN345" i="1"/>
  <c r="Z345" i="1"/>
  <c r="BP349" i="1"/>
  <c r="BN349" i="1"/>
  <c r="Z349" i="1"/>
  <c r="BP370" i="1"/>
  <c r="BN370" i="1"/>
  <c r="Z370" i="1"/>
  <c r="BP392" i="1"/>
  <c r="BN392" i="1"/>
  <c r="Z392" i="1"/>
  <c r="BP396" i="1"/>
  <c r="BN396" i="1"/>
  <c r="Z396" i="1"/>
  <c r="BP400" i="1"/>
  <c r="BN400" i="1"/>
  <c r="Z400" i="1"/>
  <c r="Y402" i="1"/>
  <c r="Y407" i="1"/>
  <c r="BP404" i="1"/>
  <c r="BN404" i="1"/>
  <c r="Z404" i="1"/>
  <c r="Z406" i="1" s="1"/>
  <c r="BP417" i="1"/>
  <c r="BN417" i="1"/>
  <c r="Z417" i="1"/>
  <c r="Y419" i="1"/>
  <c r="X516" i="1"/>
  <c r="Y423" i="1"/>
  <c r="BP422" i="1"/>
  <c r="BN422" i="1"/>
  <c r="Z422" i="1"/>
  <c r="Z423" i="1" s="1"/>
  <c r="Y424" i="1"/>
  <c r="Y428" i="1"/>
  <c r="BP427" i="1"/>
  <c r="BN427" i="1"/>
  <c r="Z427" i="1"/>
  <c r="Z428" i="1" s="1"/>
  <c r="Y429" i="1"/>
  <c r="Z516" i="1"/>
  <c r="Y447" i="1"/>
  <c r="Y448" i="1"/>
  <c r="BP433" i="1"/>
  <c r="BN433" i="1"/>
  <c r="Z433" i="1"/>
  <c r="BP436" i="1"/>
  <c r="BN436" i="1"/>
  <c r="Z436" i="1"/>
  <c r="BP440" i="1"/>
  <c r="BN440" i="1"/>
  <c r="Z440" i="1"/>
  <c r="U516" i="1"/>
  <c r="H9" i="1"/>
  <c r="X506" i="1"/>
  <c r="C516" i="1"/>
  <c r="Y45" i="1"/>
  <c r="E516" i="1"/>
  <c r="Y93" i="1"/>
  <c r="G516" i="1"/>
  <c r="Y132" i="1"/>
  <c r="Z275" i="1"/>
  <c r="Z276" i="1" s="1"/>
  <c r="BN275" i="1"/>
  <c r="BP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Y333" i="1"/>
  <c r="Y332" i="1"/>
  <c r="BP337" i="1"/>
  <c r="BN337" i="1"/>
  <c r="Z337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73" i="1"/>
  <c r="BP372" i="1"/>
  <c r="BN372" i="1"/>
  <c r="Z372" i="1"/>
  <c r="Y374" i="1"/>
  <c r="Y377" i="1"/>
  <c r="BP376" i="1"/>
  <c r="BN376" i="1"/>
  <c r="Z376" i="1"/>
  <c r="Z377" i="1" s="1"/>
  <c r="Y378" i="1"/>
  <c r="Y383" i="1"/>
  <c r="BP380" i="1"/>
  <c r="BN380" i="1"/>
  <c r="Z380" i="1"/>
  <c r="Z382" i="1" s="1"/>
  <c r="BP394" i="1"/>
  <c r="BN394" i="1"/>
  <c r="Z394" i="1"/>
  <c r="BP398" i="1"/>
  <c r="BN398" i="1"/>
  <c r="Z398" i="1"/>
  <c r="Y406" i="1"/>
  <c r="BP415" i="1"/>
  <c r="BN415" i="1"/>
  <c r="Z415" i="1"/>
  <c r="Z418" i="1" s="1"/>
  <c r="BP435" i="1"/>
  <c r="BN435" i="1"/>
  <c r="Z435" i="1"/>
  <c r="BP438" i="1"/>
  <c r="BN438" i="1"/>
  <c r="Z438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4" i="1"/>
  <c r="BP481" i="1"/>
  <c r="BN481" i="1"/>
  <c r="Z481" i="1"/>
  <c r="AA516" i="1"/>
  <c r="BP483" i="1"/>
  <c r="BN483" i="1"/>
  <c r="Z483" i="1"/>
  <c r="Y485" i="1"/>
  <c r="Y494" i="1"/>
  <c r="BP492" i="1"/>
  <c r="BN492" i="1"/>
  <c r="Z492" i="1"/>
  <c r="Y495" i="1"/>
  <c r="Y516" i="1"/>
  <c r="Y340" i="1"/>
  <c r="T516" i="1"/>
  <c r="Y352" i="1"/>
  <c r="V516" i="1"/>
  <c r="Y401" i="1"/>
  <c r="Y412" i="1"/>
  <c r="BP441" i="1"/>
  <c r="BN441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93" i="1"/>
  <c r="BN493" i="1"/>
  <c r="Z493" i="1"/>
  <c r="AB516" i="1"/>
  <c r="Y504" i="1"/>
  <c r="BP503" i="1"/>
  <c r="BN503" i="1"/>
  <c r="Z503" i="1"/>
  <c r="Z504" i="1" s="1"/>
  <c r="Y505" i="1"/>
  <c r="Z478" i="1" l="1"/>
  <c r="Z271" i="1"/>
  <c r="Z192" i="1"/>
  <c r="Z177" i="1"/>
  <c r="Z92" i="1"/>
  <c r="X509" i="1"/>
  <c r="Z126" i="1"/>
  <c r="Z85" i="1"/>
  <c r="Z489" i="1"/>
  <c r="Z373" i="1"/>
  <c r="Z351" i="1"/>
  <c r="Z313" i="1"/>
  <c r="Z58" i="1"/>
  <c r="Z401" i="1"/>
  <c r="Z264" i="1"/>
  <c r="Z231" i="1"/>
  <c r="Z215" i="1"/>
  <c r="Z32" i="1"/>
  <c r="Z247" i="1"/>
  <c r="Z80" i="1"/>
  <c r="Z484" i="1"/>
  <c r="Z463" i="1"/>
  <c r="Z295" i="1"/>
  <c r="Z319" i="1"/>
  <c r="Z256" i="1"/>
  <c r="Y506" i="1"/>
  <c r="Y508" i="1"/>
  <c r="Z108" i="1"/>
  <c r="Z494" i="1"/>
  <c r="Z305" i="1"/>
  <c r="Z447" i="1"/>
  <c r="Z203" i="1"/>
  <c r="Z171" i="1"/>
  <c r="Z121" i="1"/>
  <c r="Y507" i="1"/>
  <c r="Y509" i="1" s="1"/>
  <c r="Y510" i="1"/>
  <c r="Z153" i="1"/>
  <c r="Z100" i="1"/>
  <c r="Z511" i="1" l="1"/>
</calcChain>
</file>

<file path=xl/sharedStrings.xml><?xml version="1.0" encoding="utf-8"?>
<sst xmlns="http://schemas.openxmlformats.org/spreadsheetml/2006/main" count="2254" uniqueCount="826">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</sst>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163" sqref="AA163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825</v>
      </c>
      <c r="I5" s="851"/>
      <c r="J5" s="851"/>
      <c r="K5" s="851"/>
      <c r="L5" s="851"/>
      <c r="M5" s="638"/>
      <c r="N5" s="58"/>
      <c r="P5" s="24" t="s">
        <v>10</v>
      </c>
      <c r="Q5" s="837">
        <v>45871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Суббота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4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93">
        <v>0.45833333333333331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20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21</v>
      </c>
      <c r="Q10" s="744"/>
      <c r="R10" s="745"/>
      <c r="U10" s="24" t="s">
        <v>22</v>
      </c>
      <c r="V10" s="608" t="s">
        <v>23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7"/>
      <c r="R11" s="678"/>
      <c r="U11" s="24" t="s">
        <v>26</v>
      </c>
      <c r="V11" s="815" t="s">
        <v>27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700" t="s">
        <v>37</v>
      </c>
      <c r="D17" s="603" t="s">
        <v>38</v>
      </c>
      <c r="E17" s="659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58"/>
      <c r="R17" s="658"/>
      <c r="S17" s="658"/>
      <c r="T17" s="659"/>
      <c r="U17" s="668" t="s">
        <v>50</v>
      </c>
      <c r="V17" s="588"/>
      <c r="W17" s="603" t="s">
        <v>51</v>
      </c>
      <c r="X17" s="603" t="s">
        <v>52</v>
      </c>
      <c r="Y17" s="887" t="s">
        <v>53</v>
      </c>
      <c r="Z17" s="797" t="s">
        <v>54</v>
      </c>
      <c r="AA17" s="854" t="s">
        <v>55</v>
      </c>
      <c r="AB17" s="854" t="s">
        <v>56</v>
      </c>
      <c r="AC17" s="854" t="s">
        <v>57</v>
      </c>
      <c r="AD17" s="854" t="s">
        <v>58</v>
      </c>
      <c r="AE17" s="855"/>
      <c r="AF17" s="856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60</v>
      </c>
      <c r="V18" s="67" t="s">
        <v>61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62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63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hidden="1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hidden="1" customHeight="1" x14ac:dyDescent="0.25">
      <c r="A46" s="578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116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hidden="1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hidden="1" customHeight="1" x14ac:dyDescent="0.25">
      <c r="A60" s="578" t="s">
        <v>134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71</v>
      </c>
      <c r="Q65" s="570"/>
      <c r="R65" s="570"/>
      <c r="S65" s="570"/>
      <c r="T65" s="570"/>
      <c r="U65" s="570"/>
      <c r="V65" s="571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hidden="1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71</v>
      </c>
      <c r="Q66" s="570"/>
      <c r="R66" s="570"/>
      <c r="S66" s="570"/>
      <c r="T66" s="570"/>
      <c r="U66" s="570"/>
      <c r="V66" s="571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hidden="1" customHeight="1" x14ac:dyDescent="0.25">
      <c r="A67" s="578" t="s">
        <v>63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71</v>
      </c>
      <c r="Q71" s="570"/>
      <c r="R71" s="570"/>
      <c r="S71" s="570"/>
      <c r="T71" s="570"/>
      <c r="U71" s="570"/>
      <c r="V71" s="571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71</v>
      </c>
      <c r="Q72" s="570"/>
      <c r="R72" s="570"/>
      <c r="S72" s="570"/>
      <c r="T72" s="570"/>
      <c r="U72" s="570"/>
      <c r="V72" s="571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71</v>
      </c>
      <c r="Q80" s="570"/>
      <c r="R80" s="570"/>
      <c r="S80" s="570"/>
      <c r="T80" s="570"/>
      <c r="U80" s="570"/>
      <c r="V80" s="571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71</v>
      </c>
      <c r="Q81" s="570"/>
      <c r="R81" s="570"/>
      <c r="S81" s="570"/>
      <c r="T81" s="570"/>
      <c r="U81" s="570"/>
      <c r="V81" s="571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8" t="s">
        <v>169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71</v>
      </c>
      <c r="Q85" s="570"/>
      <c r="R85" s="570"/>
      <c r="S85" s="570"/>
      <c r="T85" s="570"/>
      <c r="U85" s="570"/>
      <c r="V85" s="571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71</v>
      </c>
      <c r="Q86" s="570"/>
      <c r="R86" s="570"/>
      <c r="S86" s="570"/>
      <c r="T86" s="570"/>
      <c r="U86" s="570"/>
      <c r="V86" s="571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63" t="s">
        <v>176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71</v>
      </c>
      <c r="Q92" s="570"/>
      <c r="R92" s="570"/>
      <c r="S92" s="570"/>
      <c r="T92" s="570"/>
      <c r="U92" s="570"/>
      <c r="V92" s="571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71</v>
      </c>
      <c r="Q93" s="570"/>
      <c r="R93" s="570"/>
      <c r="S93" s="570"/>
      <c r="T93" s="570"/>
      <c r="U93" s="570"/>
      <c r="V93" s="571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78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0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193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71</v>
      </c>
      <c r="Q100" s="570"/>
      <c r="R100" s="570"/>
      <c r="S100" s="570"/>
      <c r="T100" s="570"/>
      <c r="U100" s="570"/>
      <c r="V100" s="571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71</v>
      </c>
      <c r="Q101" s="570"/>
      <c r="R101" s="570"/>
      <c r="S101" s="570"/>
      <c r="T101" s="570"/>
      <c r="U101" s="570"/>
      <c r="V101" s="571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63" t="s">
        <v>198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71</v>
      </c>
      <c r="Q108" s="570"/>
      <c r="R108" s="570"/>
      <c r="S108" s="570"/>
      <c r="T108" s="570"/>
      <c r="U108" s="570"/>
      <c r="V108" s="571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71</v>
      </c>
      <c r="Q109" s="570"/>
      <c r="R109" s="570"/>
      <c r="S109" s="570"/>
      <c r="T109" s="570"/>
      <c r="U109" s="570"/>
      <c r="V109" s="571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134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71</v>
      </c>
      <c r="Q114" s="570"/>
      <c r="R114" s="570"/>
      <c r="S114" s="570"/>
      <c r="T114" s="570"/>
      <c r="U114" s="570"/>
      <c r="V114" s="571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71</v>
      </c>
      <c r="Q115" s="570"/>
      <c r="R115" s="570"/>
      <c r="S115" s="570"/>
      <c r="T115" s="570"/>
      <c r="U115" s="570"/>
      <c r="V115" s="571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8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71</v>
      </c>
      <c r="Q121" s="570"/>
      <c r="R121" s="570"/>
      <c r="S121" s="570"/>
      <c r="T121" s="570"/>
      <c r="U121" s="570"/>
      <c r="V121" s="571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hidden="1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71</v>
      </c>
      <c r="Q122" s="570"/>
      <c r="R122" s="570"/>
      <c r="S122" s="570"/>
      <c r="T122" s="570"/>
      <c r="U122" s="570"/>
      <c r="V122" s="571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hidden="1" customHeight="1" x14ac:dyDescent="0.25">
      <c r="A123" s="578" t="s">
        <v>169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71</v>
      </c>
      <c r="Q126" s="570"/>
      <c r="R126" s="570"/>
      <c r="S126" s="570"/>
      <c r="T126" s="570"/>
      <c r="U126" s="570"/>
      <c r="V126" s="571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71</v>
      </c>
      <c r="Q127" s="570"/>
      <c r="R127" s="570"/>
      <c r="S127" s="570"/>
      <c r="T127" s="570"/>
      <c r="U127" s="570"/>
      <c r="V127" s="571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3" t="s">
        <v>231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71</v>
      </c>
      <c r="Q132" s="570"/>
      <c r="R132" s="570"/>
      <c r="S132" s="570"/>
      <c r="T132" s="570"/>
      <c r="U132" s="570"/>
      <c r="V132" s="571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71</v>
      </c>
      <c r="Q133" s="570"/>
      <c r="R133" s="570"/>
      <c r="S133" s="570"/>
      <c r="T133" s="570"/>
      <c r="U133" s="570"/>
      <c r="V133" s="571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8" t="s">
        <v>63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71</v>
      </c>
      <c r="Q137" s="570"/>
      <c r="R137" s="570"/>
      <c r="S137" s="570"/>
      <c r="T137" s="570"/>
      <c r="U137" s="570"/>
      <c r="V137" s="571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71</v>
      </c>
      <c r="Q138" s="570"/>
      <c r="R138" s="570"/>
      <c r="S138" s="570"/>
      <c r="T138" s="570"/>
      <c r="U138" s="570"/>
      <c r="V138" s="571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8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71</v>
      </c>
      <c r="Q142" s="570"/>
      <c r="R142" s="570"/>
      <c r="S142" s="570"/>
      <c r="T142" s="570"/>
      <c r="U142" s="570"/>
      <c r="V142" s="571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71</v>
      </c>
      <c r="Q143" s="570"/>
      <c r="R143" s="570"/>
      <c r="S143" s="570"/>
      <c r="T143" s="570"/>
      <c r="U143" s="570"/>
      <c r="V143" s="571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3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71</v>
      </c>
      <c r="Q147" s="570"/>
      <c r="R147" s="570"/>
      <c r="S147" s="570"/>
      <c r="T147" s="570"/>
      <c r="U147" s="570"/>
      <c r="V147" s="571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71</v>
      </c>
      <c r="Q148" s="570"/>
      <c r="R148" s="570"/>
      <c r="S148" s="570"/>
      <c r="T148" s="570"/>
      <c r="U148" s="570"/>
      <c r="V148" s="571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63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71</v>
      </c>
      <c r="Q153" s="570"/>
      <c r="R153" s="570"/>
      <c r="S153" s="570"/>
      <c r="T153" s="570"/>
      <c r="U153" s="570"/>
      <c r="V153" s="571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71</v>
      </c>
      <c r="Q154" s="570"/>
      <c r="R154" s="570"/>
      <c r="S154" s="570"/>
      <c r="T154" s="570"/>
      <c r="U154" s="570"/>
      <c r="V154" s="571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255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256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71</v>
      </c>
      <c r="Q159" s="570"/>
      <c r="R159" s="570"/>
      <c r="S159" s="570"/>
      <c r="T159" s="570"/>
      <c r="U159" s="570"/>
      <c r="V159" s="571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71</v>
      </c>
      <c r="Q160" s="570"/>
      <c r="R160" s="570"/>
      <c r="S160" s="570"/>
      <c r="T160" s="570"/>
      <c r="U160" s="570"/>
      <c r="V160" s="571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8" t="s">
        <v>63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70</v>
      </c>
      <c r="Y163" s="560">
        <f t="shared" si="16"/>
        <v>71.400000000000006</v>
      </c>
      <c r="Z163" s="36">
        <f>IFERROR(IF(Y163=0,"",ROUNDUP(Y163/H163,0)*0.00902),"")</f>
        <v>0.15334</v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74.499999999999986</v>
      </c>
      <c r="BN163" s="64">
        <f t="shared" si="18"/>
        <v>75.989999999999995</v>
      </c>
      <c r="BO163" s="64">
        <f t="shared" si="19"/>
        <v>0.12626262626262624</v>
      </c>
      <c r="BP163" s="64">
        <f t="shared" si="20"/>
        <v>0.12878787878787878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80</v>
      </c>
      <c r="Y164" s="560">
        <f t="shared" si="16"/>
        <v>84</v>
      </c>
      <c r="Z164" s="36">
        <f>IFERROR(IF(Y164=0,"",ROUNDUP(Y164/H164,0)*0.00902),"")</f>
        <v>0.1804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84</v>
      </c>
      <c r="BN164" s="64">
        <f t="shared" si="18"/>
        <v>88.199999999999989</v>
      </c>
      <c r="BO164" s="64">
        <f t="shared" si="19"/>
        <v>0.14430014430014429</v>
      </c>
      <c r="BP164" s="64">
        <f t="shared" si="20"/>
        <v>0.15151515151515152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8.3999999999999986</v>
      </c>
      <c r="Y168" s="560">
        <f t="shared" si="16"/>
        <v>8.4</v>
      </c>
      <c r="Z168" s="36">
        <f>IFERROR(IF(Y168=0,"",ROUNDUP(Y168/H168,0)*0.00502),"")</f>
        <v>2.0080000000000001E-2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8.7999999999999989</v>
      </c>
      <c r="BN168" s="64">
        <f t="shared" si="18"/>
        <v>8.8000000000000007</v>
      </c>
      <c r="BO168" s="64">
        <f t="shared" si="19"/>
        <v>1.7094017094017092E-2</v>
      </c>
      <c r="BP168" s="64">
        <f t="shared" si="20"/>
        <v>1.7094017094017096E-2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71</v>
      </c>
      <c r="Q171" s="570"/>
      <c r="R171" s="570"/>
      <c r="S171" s="570"/>
      <c r="T171" s="570"/>
      <c r="U171" s="570"/>
      <c r="V171" s="571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39.714285714285708</v>
      </c>
      <c r="Y171" s="561">
        <f>IFERROR(Y162/H162,"0")+IFERROR(Y163/H163,"0")+IFERROR(Y164/H164,"0")+IFERROR(Y165/H165,"0")+IFERROR(Y166/H166,"0")+IFERROR(Y167/H167,"0")+IFERROR(Y168/H168,"0")+IFERROR(Y169/H169,"0")+IFERROR(Y170/H170,"0")</f>
        <v>41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0.35382000000000002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71</v>
      </c>
      <c r="Q172" s="570"/>
      <c r="R172" s="570"/>
      <c r="S172" s="570"/>
      <c r="T172" s="570"/>
      <c r="U172" s="570"/>
      <c r="V172" s="571"/>
      <c r="W172" s="37" t="s">
        <v>69</v>
      </c>
      <c r="X172" s="561">
        <f>IFERROR(SUM(X162:X170),"0")</f>
        <v>158.4</v>
      </c>
      <c r="Y172" s="561">
        <f>IFERROR(SUM(Y162:Y170),"0")</f>
        <v>163.80000000000001</v>
      </c>
      <c r="Z172" s="37"/>
      <c r="AA172" s="562"/>
      <c r="AB172" s="562"/>
      <c r="AC172" s="562"/>
    </row>
    <row r="173" spans="1:68" ht="14.25" hidden="1" customHeight="1" x14ac:dyDescent="0.25">
      <c r="A173" s="578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71</v>
      </c>
      <c r="Q177" s="570"/>
      <c r="R177" s="570"/>
      <c r="S177" s="570"/>
      <c r="T177" s="570"/>
      <c r="U177" s="570"/>
      <c r="V177" s="571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71</v>
      </c>
      <c r="Q178" s="570"/>
      <c r="R178" s="570"/>
      <c r="S178" s="570"/>
      <c r="T178" s="570"/>
      <c r="U178" s="570"/>
      <c r="V178" s="571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71</v>
      </c>
      <c r="Q181" s="570"/>
      <c r="R181" s="570"/>
      <c r="S181" s="570"/>
      <c r="T181" s="570"/>
      <c r="U181" s="570"/>
      <c r="V181" s="571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71</v>
      </c>
      <c r="Q182" s="570"/>
      <c r="R182" s="570"/>
      <c r="S182" s="570"/>
      <c r="T182" s="570"/>
      <c r="U182" s="570"/>
      <c r="V182" s="571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3" t="s">
        <v>296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71</v>
      </c>
      <c r="Q187" s="570"/>
      <c r="R187" s="570"/>
      <c r="S187" s="570"/>
      <c r="T187" s="570"/>
      <c r="U187" s="570"/>
      <c r="V187" s="571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71</v>
      </c>
      <c r="Q188" s="570"/>
      <c r="R188" s="570"/>
      <c r="S188" s="570"/>
      <c r="T188" s="570"/>
      <c r="U188" s="570"/>
      <c r="V188" s="571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134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71</v>
      </c>
      <c r="Q192" s="570"/>
      <c r="R192" s="570"/>
      <c r="S192" s="570"/>
      <c r="T192" s="570"/>
      <c r="U192" s="570"/>
      <c r="V192" s="571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71</v>
      </c>
      <c r="Q193" s="570"/>
      <c r="R193" s="570"/>
      <c r="S193" s="570"/>
      <c r="T193" s="570"/>
      <c r="U193" s="570"/>
      <c r="V193" s="571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63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220</v>
      </c>
      <c r="Y195" s="560">
        <f t="shared" ref="Y195:Y202" si="21">IFERROR(IF(X195="",0,CEILING((X195/$H195),1)*$H195),"")</f>
        <v>221.4</v>
      </c>
      <c r="Z195" s="36">
        <f>IFERROR(IF(Y195=0,"",ROUNDUP(Y195/H195,0)*0.00902),"")</f>
        <v>0.36982000000000004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228.55555555555554</v>
      </c>
      <c r="BN195" s="64">
        <f t="shared" ref="BN195:BN202" si="23">IFERROR(Y195*I195/H195,"0")</f>
        <v>230.01</v>
      </c>
      <c r="BO195" s="64">
        <f t="shared" ref="BO195:BO202" si="24">IFERROR(1/J195*(X195/H195),"0")</f>
        <v>0.30864197530864196</v>
      </c>
      <c r="BP195" s="64">
        <f t="shared" ref="BP195:BP202" si="25">IFERROR(1/J195*(Y195/H195),"0")</f>
        <v>0.31060606060606061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150</v>
      </c>
      <c r="Y197" s="560">
        <f t="shared" si="21"/>
        <v>151.20000000000002</v>
      </c>
      <c r="Z197" s="36">
        <f>IFERROR(IF(Y197=0,"",ROUNDUP(Y197/H197,0)*0.00902),"")</f>
        <v>0.25256000000000001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155.83333333333331</v>
      </c>
      <c r="BN197" s="64">
        <f t="shared" si="23"/>
        <v>157.08000000000001</v>
      </c>
      <c r="BO197" s="64">
        <f t="shared" si="24"/>
        <v>0.21043771043771042</v>
      </c>
      <c r="BP197" s="64">
        <f t="shared" si="25"/>
        <v>0.21212121212121213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220</v>
      </c>
      <c r="Y198" s="560">
        <f t="shared" si="21"/>
        <v>221.4</v>
      </c>
      <c r="Z198" s="36">
        <f>IFERROR(IF(Y198=0,"",ROUNDUP(Y198/H198,0)*0.00902),"")</f>
        <v>0.36982000000000004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228.55555555555554</v>
      </c>
      <c r="BN198" s="64">
        <f t="shared" si="23"/>
        <v>230.01</v>
      </c>
      <c r="BO198" s="64">
        <f t="shared" si="24"/>
        <v>0.30864197530864196</v>
      </c>
      <c r="BP198" s="64">
        <f t="shared" si="25"/>
        <v>0.31060606060606061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71</v>
      </c>
      <c r="Q203" s="570"/>
      <c r="R203" s="570"/>
      <c r="S203" s="570"/>
      <c r="T203" s="570"/>
      <c r="U203" s="570"/>
      <c r="V203" s="571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109.25925925925927</v>
      </c>
      <c r="Y203" s="561">
        <f>IFERROR(Y195/H195,"0")+IFERROR(Y196/H196,"0")+IFERROR(Y197/H197,"0")+IFERROR(Y198/H198,"0")+IFERROR(Y199/H199,"0")+IFERROR(Y200/H200,"0")+IFERROR(Y201/H201,"0")+IFERROR(Y202/H202,"0")</f>
        <v>110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0.99220000000000008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71</v>
      </c>
      <c r="Q204" s="570"/>
      <c r="R204" s="570"/>
      <c r="S204" s="570"/>
      <c r="T204" s="570"/>
      <c r="U204" s="570"/>
      <c r="V204" s="571"/>
      <c r="W204" s="37" t="s">
        <v>69</v>
      </c>
      <c r="X204" s="561">
        <f>IFERROR(SUM(X195:X202),"0")</f>
        <v>590</v>
      </c>
      <c r="Y204" s="561">
        <f>IFERROR(SUM(Y195:Y202),"0")</f>
        <v>594</v>
      </c>
      <c r="Z204" s="37"/>
      <c r="AA204" s="562"/>
      <c r="AB204" s="562"/>
      <c r="AC204" s="562"/>
    </row>
    <row r="205" spans="1:68" ht="14.25" hidden="1" customHeight="1" x14ac:dyDescent="0.25">
      <c r="A205" s="578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100</v>
      </c>
      <c r="Y206" s="560">
        <f t="shared" ref="Y206:Y214" si="26">IFERROR(IF(X206="",0,CEILING((X206/$H206),1)*$H206),"")</f>
        <v>105.3</v>
      </c>
      <c r="Z206" s="36">
        <f>IFERROR(IF(Y206=0,"",ROUNDUP(Y206/H206,0)*0.01898),"")</f>
        <v>0.24674000000000001</v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106.4074074074074</v>
      </c>
      <c r="BN206" s="64">
        <f t="shared" ref="BN206:BN214" si="28">IFERROR(Y206*I206/H206,"0")</f>
        <v>112.047</v>
      </c>
      <c r="BO206" s="64">
        <f t="shared" ref="BO206:BO214" si="29">IFERROR(1/J206*(X206/H206),"0")</f>
        <v>0.19290123456790123</v>
      </c>
      <c r="BP206" s="64">
        <f t="shared" ref="BP206:BP214" si="30">IFERROR(1/J206*(Y206/H206),"0")</f>
        <v>0.203125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70</v>
      </c>
      <c r="Y208" s="560">
        <f t="shared" si="26"/>
        <v>78.3</v>
      </c>
      <c r="Z208" s="36">
        <f>IFERROR(IF(Y208=0,"",ROUNDUP(Y208/H208,0)*0.01898),"")</f>
        <v>0.17082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74.175862068965515</v>
      </c>
      <c r="BN208" s="64">
        <f t="shared" si="28"/>
        <v>82.971000000000004</v>
      </c>
      <c r="BO208" s="64">
        <f t="shared" si="29"/>
        <v>0.12571839080459771</v>
      </c>
      <c r="BP208" s="64">
        <f t="shared" si="30"/>
        <v>0.140625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372</v>
      </c>
      <c r="Y209" s="560">
        <f t="shared" si="26"/>
        <v>372</v>
      </c>
      <c r="Z209" s="36">
        <f t="shared" ref="Z209:Z214" si="31">IFERROR(IF(Y209=0,"",ROUNDUP(Y209/H209,0)*0.00651),"")</f>
        <v>1.00905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413.85</v>
      </c>
      <c r="BN209" s="64">
        <f t="shared" si="28"/>
        <v>413.85</v>
      </c>
      <c r="BO209" s="64">
        <f t="shared" si="29"/>
        <v>0.85164835164835173</v>
      </c>
      <c r="BP209" s="64">
        <f t="shared" si="30"/>
        <v>0.85164835164835173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240</v>
      </c>
      <c r="Y211" s="560">
        <f t="shared" si="26"/>
        <v>240</v>
      </c>
      <c r="Z211" s="36">
        <f t="shared" si="31"/>
        <v>0.65100000000000002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265.20000000000005</v>
      </c>
      <c r="BN211" s="64">
        <f t="shared" si="28"/>
        <v>265.20000000000005</v>
      </c>
      <c r="BO211" s="64">
        <f t="shared" si="29"/>
        <v>0.5494505494505495</v>
      </c>
      <c r="BP211" s="64">
        <f t="shared" si="30"/>
        <v>0.5494505494505495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240</v>
      </c>
      <c r="Y212" s="560">
        <f t="shared" si="26"/>
        <v>240</v>
      </c>
      <c r="Z212" s="36">
        <f t="shared" si="31"/>
        <v>0.65100000000000002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265.20000000000005</v>
      </c>
      <c r="BN212" s="64">
        <f t="shared" si="28"/>
        <v>265.20000000000005</v>
      </c>
      <c r="BO212" s="64">
        <f t="shared" si="29"/>
        <v>0.5494505494505495</v>
      </c>
      <c r="BP212" s="64">
        <f t="shared" si="30"/>
        <v>0.5494505494505495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288</v>
      </c>
      <c r="Y213" s="560">
        <f t="shared" si="26"/>
        <v>288</v>
      </c>
      <c r="Z213" s="36">
        <f t="shared" si="31"/>
        <v>0.78120000000000001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318.24000000000007</v>
      </c>
      <c r="BN213" s="64">
        <f t="shared" si="28"/>
        <v>318.24000000000007</v>
      </c>
      <c r="BO213" s="64">
        <f t="shared" si="29"/>
        <v>0.65934065934065944</v>
      </c>
      <c r="BP213" s="64">
        <f t="shared" si="30"/>
        <v>0.65934065934065944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288</v>
      </c>
      <c r="Y214" s="560">
        <f t="shared" si="26"/>
        <v>288</v>
      </c>
      <c r="Z214" s="36">
        <f t="shared" si="31"/>
        <v>0.78120000000000001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318.96000000000004</v>
      </c>
      <c r="BN214" s="64">
        <f t="shared" si="28"/>
        <v>318.96000000000004</v>
      </c>
      <c r="BO214" s="64">
        <f t="shared" si="29"/>
        <v>0.65934065934065944</v>
      </c>
      <c r="BP214" s="64">
        <f t="shared" si="30"/>
        <v>0.65934065934065944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71</v>
      </c>
      <c r="Q215" s="570"/>
      <c r="R215" s="570"/>
      <c r="S215" s="570"/>
      <c r="T215" s="570"/>
      <c r="U215" s="570"/>
      <c r="V215" s="571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615.39165602383991</v>
      </c>
      <c r="Y215" s="561">
        <f>IFERROR(Y206/H206,"0")+IFERROR(Y207/H207,"0")+IFERROR(Y208/H208,"0")+IFERROR(Y209/H209,"0")+IFERROR(Y210/H210,"0")+IFERROR(Y211/H211,"0")+IFERROR(Y212/H212,"0")+IFERROR(Y213/H213,"0")+IFERROR(Y214/H214,"0")</f>
        <v>617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4.29101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71</v>
      </c>
      <c r="Q216" s="570"/>
      <c r="R216" s="570"/>
      <c r="S216" s="570"/>
      <c r="T216" s="570"/>
      <c r="U216" s="570"/>
      <c r="V216" s="571"/>
      <c r="W216" s="37" t="s">
        <v>69</v>
      </c>
      <c r="X216" s="561">
        <f>IFERROR(SUM(X206:X214),"0")</f>
        <v>1598</v>
      </c>
      <c r="Y216" s="561">
        <f>IFERROR(SUM(Y206:Y214),"0")</f>
        <v>1611.6</v>
      </c>
      <c r="Z216" s="37"/>
      <c r="AA216" s="562"/>
      <c r="AB216" s="562"/>
      <c r="AC216" s="562"/>
    </row>
    <row r="217" spans="1:68" ht="14.25" hidden="1" customHeight="1" x14ac:dyDescent="0.25">
      <c r="A217" s="578" t="s">
        <v>169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71</v>
      </c>
      <c r="Q220" s="570"/>
      <c r="R220" s="570"/>
      <c r="S220" s="570"/>
      <c r="T220" s="570"/>
      <c r="U220" s="570"/>
      <c r="V220" s="571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71</v>
      </c>
      <c r="Q221" s="570"/>
      <c r="R221" s="570"/>
      <c r="S221" s="570"/>
      <c r="T221" s="570"/>
      <c r="U221" s="570"/>
      <c r="V221" s="571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63" t="s">
        <v>357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134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379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52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384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3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71</v>
      </c>
      <c r="Q247" s="570"/>
      <c r="R247" s="570"/>
      <c r="S247" s="570"/>
      <c r="T247" s="570"/>
      <c r="U247" s="570"/>
      <c r="V247" s="571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71</v>
      </c>
      <c r="Q248" s="570"/>
      <c r="R248" s="570"/>
      <c r="S248" s="570"/>
      <c r="T248" s="570"/>
      <c r="U248" s="570"/>
      <c r="V248" s="571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3" t="s">
        <v>397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71</v>
      </c>
      <c r="Q256" s="570"/>
      <c r="R256" s="570"/>
      <c r="S256" s="570"/>
      <c r="T256" s="570"/>
      <c r="U256" s="570"/>
      <c r="V256" s="571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71</v>
      </c>
      <c r="Q257" s="570"/>
      <c r="R257" s="570"/>
      <c r="S257" s="570"/>
      <c r="T257" s="570"/>
      <c r="U257" s="570"/>
      <c r="V257" s="571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413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94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71</v>
      </c>
      <c r="Q264" s="570"/>
      <c r="R264" s="570"/>
      <c r="S264" s="570"/>
      <c r="T264" s="570"/>
      <c r="U264" s="570"/>
      <c r="V264" s="571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71</v>
      </c>
      <c r="Q265" s="570"/>
      <c r="R265" s="570"/>
      <c r="S265" s="570"/>
      <c r="T265" s="570"/>
      <c r="U265" s="570"/>
      <c r="V265" s="571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426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430</v>
      </c>
      <c r="B269" s="54" t="s">
        <v>431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433</v>
      </c>
      <c r="B270" s="54" t="s">
        <v>434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71</v>
      </c>
      <c r="Q271" s="570"/>
      <c r="R271" s="570"/>
      <c r="S271" s="570"/>
      <c r="T271" s="570"/>
      <c r="U271" s="570"/>
      <c r="V271" s="571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71</v>
      </c>
      <c r="Q272" s="570"/>
      <c r="R272" s="570"/>
      <c r="S272" s="570"/>
      <c r="T272" s="570"/>
      <c r="U272" s="570"/>
      <c r="V272" s="571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63" t="s">
        <v>436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63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71</v>
      </c>
      <c r="Q276" s="570"/>
      <c r="R276" s="570"/>
      <c r="S276" s="570"/>
      <c r="T276" s="570"/>
      <c r="U276" s="570"/>
      <c r="V276" s="571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71</v>
      </c>
      <c r="Q277" s="570"/>
      <c r="R277" s="570"/>
      <c r="S277" s="570"/>
      <c r="T277" s="570"/>
      <c r="U277" s="570"/>
      <c r="V277" s="571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71</v>
      </c>
      <c r="Q280" s="570"/>
      <c r="R280" s="570"/>
      <c r="S280" s="570"/>
      <c r="T280" s="570"/>
      <c r="U280" s="570"/>
      <c r="V280" s="571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71</v>
      </c>
      <c r="Q281" s="570"/>
      <c r="R281" s="570"/>
      <c r="S281" s="570"/>
      <c r="T281" s="570"/>
      <c r="U281" s="570"/>
      <c r="V281" s="571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443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71</v>
      </c>
      <c r="Q285" s="570"/>
      <c r="R285" s="570"/>
      <c r="S285" s="570"/>
      <c r="T285" s="570"/>
      <c r="U285" s="570"/>
      <c r="V285" s="571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71</v>
      </c>
      <c r="Q286" s="570"/>
      <c r="R286" s="570"/>
      <c r="S286" s="570"/>
      <c r="T286" s="570"/>
      <c r="U286" s="570"/>
      <c r="V286" s="571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448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71</v>
      </c>
      <c r="Q295" s="570"/>
      <c r="R295" s="570"/>
      <c r="S295" s="570"/>
      <c r="T295" s="570"/>
      <c r="U295" s="570"/>
      <c r="V295" s="571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71</v>
      </c>
      <c r="Q296" s="570"/>
      <c r="R296" s="570"/>
      <c r="S296" s="570"/>
      <c r="T296" s="570"/>
      <c r="U296" s="570"/>
      <c r="V296" s="571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78" t="s">
        <v>63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71</v>
      </c>
      <c r="Q305" s="570"/>
      <c r="R305" s="570"/>
      <c r="S305" s="570"/>
      <c r="T305" s="570"/>
      <c r="U305" s="570"/>
      <c r="V305" s="571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hidden="1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71</v>
      </c>
      <c r="Q306" s="570"/>
      <c r="R306" s="570"/>
      <c r="S306" s="570"/>
      <c r="T306" s="570"/>
      <c r="U306" s="570"/>
      <c r="V306" s="571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hidden="1" customHeight="1" x14ac:dyDescent="0.25">
      <c r="A307" s="578" t="s">
        <v>73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71</v>
      </c>
      <c r="Q313" s="570"/>
      <c r="R313" s="570"/>
      <c r="S313" s="570"/>
      <c r="T313" s="570"/>
      <c r="U313" s="570"/>
      <c r="V313" s="571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71</v>
      </c>
      <c r="Q314" s="570"/>
      <c r="R314" s="570"/>
      <c r="S314" s="570"/>
      <c r="T314" s="570"/>
      <c r="U314" s="570"/>
      <c r="V314" s="571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169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506</v>
      </c>
      <c r="B318" s="54" t="s">
        <v>507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71</v>
      </c>
      <c r="Q319" s="570"/>
      <c r="R319" s="570"/>
      <c r="S319" s="570"/>
      <c r="T319" s="570"/>
      <c r="U319" s="570"/>
      <c r="V319" s="571"/>
      <c r="W319" s="37" t="s">
        <v>72</v>
      </c>
      <c r="X319" s="561">
        <f>IFERROR(X316/H316,"0")+IFERROR(X317/H317,"0")+IFERROR(X318/H318,"0")</f>
        <v>0</v>
      </c>
      <c r="Y319" s="561">
        <f>IFERROR(Y316/H316,"0")+IFERROR(Y317/H317,"0")+IFERROR(Y318/H318,"0")</f>
        <v>0</v>
      </c>
      <c r="Z319" s="561">
        <f>IFERROR(IF(Z316="",0,Z316),"0")+IFERROR(IF(Z317="",0,Z317),"0")+IFERROR(IF(Z318="",0,Z318),"0")</f>
        <v>0</v>
      </c>
      <c r="AA319" s="562"/>
      <c r="AB319" s="562"/>
      <c r="AC319" s="562"/>
    </row>
    <row r="320" spans="1:68" hidden="1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71</v>
      </c>
      <c r="Q320" s="570"/>
      <c r="R320" s="570"/>
      <c r="S320" s="570"/>
      <c r="T320" s="570"/>
      <c r="U320" s="570"/>
      <c r="V320" s="571"/>
      <c r="W320" s="37" t="s">
        <v>69</v>
      </c>
      <c r="X320" s="561">
        <f>IFERROR(SUM(X316:X318),"0")</f>
        <v>0</v>
      </c>
      <c r="Y320" s="561">
        <f>IFERROR(SUM(Y316:Y318),"0")</f>
        <v>0</v>
      </c>
      <c r="Z320" s="37"/>
      <c r="AA320" s="562"/>
      <c r="AB320" s="562"/>
      <c r="AC320" s="562"/>
    </row>
    <row r="321" spans="1:68" ht="14.25" hidden="1" customHeight="1" x14ac:dyDescent="0.25">
      <c r="A321" s="578" t="s">
        <v>94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8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7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71</v>
      </c>
      <c r="Q326" s="570"/>
      <c r="R326" s="570"/>
      <c r="S326" s="570"/>
      <c r="T326" s="570"/>
      <c r="U326" s="570"/>
      <c r="V326" s="571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hidden="1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71</v>
      </c>
      <c r="Q327" s="570"/>
      <c r="R327" s="570"/>
      <c r="S327" s="570"/>
      <c r="T327" s="570"/>
      <c r="U327" s="570"/>
      <c r="V327" s="571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521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71</v>
      </c>
      <c r="Q332" s="570"/>
      <c r="R332" s="570"/>
      <c r="S332" s="570"/>
      <c r="T332" s="570"/>
      <c r="U332" s="570"/>
      <c r="V332" s="571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71</v>
      </c>
      <c r="Q333" s="570"/>
      <c r="R333" s="570"/>
      <c r="S333" s="570"/>
      <c r="T333" s="570"/>
      <c r="U333" s="570"/>
      <c r="V333" s="571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530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73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71</v>
      </c>
      <c r="Q339" s="570"/>
      <c r="R339" s="570"/>
      <c r="S339" s="570"/>
      <c r="T339" s="570"/>
      <c r="U339" s="570"/>
      <c r="V339" s="571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hidden="1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71</v>
      </c>
      <c r="Q340" s="570"/>
      <c r="R340" s="570"/>
      <c r="S340" s="570"/>
      <c r="T340" s="570"/>
      <c r="U340" s="570"/>
      <c r="V340" s="571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hidden="1" customHeight="1" x14ac:dyDescent="0.2">
      <c r="A341" s="656" t="s">
        <v>540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102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2500</v>
      </c>
      <c r="Y344" s="560">
        <f t="shared" ref="Y344:Y350" si="47">IFERROR(IF(X344="",0,CEILING((X344/$H344),1)*$H344),"")</f>
        <v>2505</v>
      </c>
      <c r="Z344" s="36">
        <f>IFERROR(IF(Y344=0,"",ROUNDUP(Y344/H344,0)*0.02175),"")</f>
        <v>3.6322499999999995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2580</v>
      </c>
      <c r="BN344" s="64">
        <f t="shared" ref="BN344:BN350" si="49">IFERROR(Y344*I344/H344,"0")</f>
        <v>2585.1600000000003</v>
      </c>
      <c r="BO344" s="64">
        <f t="shared" ref="BO344:BO350" si="50">IFERROR(1/J344*(X344/H344),"0")</f>
        <v>3.4722222222222219</v>
      </c>
      <c r="BP344" s="64">
        <f t="shared" ref="BP344:BP350" si="51">IFERROR(1/J344*(Y344/H344),"0")</f>
        <v>3.4791666666666665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1500</v>
      </c>
      <c r="Y345" s="560">
        <f t="shared" si="47"/>
        <v>1500</v>
      </c>
      <c r="Z345" s="36">
        <f>IFERROR(IF(Y345=0,"",ROUNDUP(Y345/H345,0)*0.02175),"")</f>
        <v>2.1749999999999998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1548</v>
      </c>
      <c r="BN345" s="64">
        <f t="shared" si="49"/>
        <v>1548</v>
      </c>
      <c r="BO345" s="64">
        <f t="shared" si="50"/>
        <v>2.083333333333333</v>
      </c>
      <c r="BP345" s="64">
        <f t="shared" si="51"/>
        <v>2.083333333333333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2000</v>
      </c>
      <c r="Y347" s="560">
        <f t="shared" si="47"/>
        <v>2010</v>
      </c>
      <c r="Z347" s="36">
        <f>IFERROR(IF(Y347=0,"",ROUNDUP(Y347/H347,0)*0.02175),"")</f>
        <v>2.9144999999999999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2064</v>
      </c>
      <c r="BN347" s="64">
        <f t="shared" si="49"/>
        <v>2074.3200000000002</v>
      </c>
      <c r="BO347" s="64">
        <f t="shared" si="50"/>
        <v>2.7777777777777777</v>
      </c>
      <c r="BP347" s="64">
        <f t="shared" si="51"/>
        <v>2.7916666666666665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71</v>
      </c>
      <c r="Q351" s="570"/>
      <c r="R351" s="570"/>
      <c r="S351" s="570"/>
      <c r="T351" s="570"/>
      <c r="U351" s="570"/>
      <c r="V351" s="571"/>
      <c r="W351" s="37" t="s">
        <v>72</v>
      </c>
      <c r="X351" s="561">
        <f>IFERROR(X344/H344,"0")+IFERROR(X345/H345,"0")+IFERROR(X346/H346,"0")+IFERROR(X347/H347,"0")+IFERROR(X348/H348,"0")+IFERROR(X349/H349,"0")+IFERROR(X350/H350,"0")</f>
        <v>400</v>
      </c>
      <c r="Y351" s="561">
        <f>IFERROR(Y344/H344,"0")+IFERROR(Y345/H345,"0")+IFERROR(Y346/H346,"0")+IFERROR(Y347/H347,"0")+IFERROR(Y348/H348,"0")+IFERROR(Y349/H349,"0")+IFERROR(Y350/H350,"0")</f>
        <v>401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8.7217500000000001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71</v>
      </c>
      <c r="Q352" s="570"/>
      <c r="R352" s="570"/>
      <c r="S352" s="570"/>
      <c r="T352" s="570"/>
      <c r="U352" s="570"/>
      <c r="V352" s="571"/>
      <c r="W352" s="37" t="s">
        <v>69</v>
      </c>
      <c r="X352" s="561">
        <f>IFERROR(SUM(X344:X350),"0")</f>
        <v>6000</v>
      </c>
      <c r="Y352" s="561">
        <f>IFERROR(SUM(Y344:Y350),"0")</f>
        <v>6015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134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2500</v>
      </c>
      <c r="Y354" s="560">
        <f>IFERROR(IF(X354="",0,CEILING((X354/$H354),1)*$H354),"")</f>
        <v>2505</v>
      </c>
      <c r="Z354" s="36">
        <f>IFERROR(IF(Y354=0,"",ROUNDUP(Y354/H354,0)*0.02175),"")</f>
        <v>3.6322499999999995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2580</v>
      </c>
      <c r="BN354" s="64">
        <f>IFERROR(Y354*I354/H354,"0")</f>
        <v>2585.1600000000003</v>
      </c>
      <c r="BO354" s="64">
        <f>IFERROR(1/J354*(X354/H354),"0")</f>
        <v>3.4722222222222219</v>
      </c>
      <c r="BP354" s="64">
        <f>IFERROR(1/J354*(Y354/H354),"0")</f>
        <v>3.4791666666666665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71</v>
      </c>
      <c r="Q356" s="570"/>
      <c r="R356" s="570"/>
      <c r="S356" s="570"/>
      <c r="T356" s="570"/>
      <c r="U356" s="570"/>
      <c r="V356" s="571"/>
      <c r="W356" s="37" t="s">
        <v>72</v>
      </c>
      <c r="X356" s="561">
        <f>IFERROR(X354/H354,"0")+IFERROR(X355/H355,"0")</f>
        <v>166.66666666666666</v>
      </c>
      <c r="Y356" s="561">
        <f>IFERROR(Y354/H354,"0")+IFERROR(Y355/H355,"0")</f>
        <v>167</v>
      </c>
      <c r="Z356" s="561">
        <f>IFERROR(IF(Z354="",0,Z354),"0")+IFERROR(IF(Z355="",0,Z355),"0")</f>
        <v>3.6322499999999995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71</v>
      </c>
      <c r="Q357" s="570"/>
      <c r="R357" s="570"/>
      <c r="S357" s="570"/>
      <c r="T357" s="570"/>
      <c r="U357" s="570"/>
      <c r="V357" s="571"/>
      <c r="W357" s="37" t="s">
        <v>69</v>
      </c>
      <c r="X357" s="561">
        <f>IFERROR(SUM(X354:X355),"0")</f>
        <v>2500</v>
      </c>
      <c r="Y357" s="561">
        <f>IFERROR(SUM(Y354:Y355),"0")</f>
        <v>2505</v>
      </c>
      <c r="Z357" s="37"/>
      <c r="AA357" s="562"/>
      <c r="AB357" s="562"/>
      <c r="AC357" s="562"/>
    </row>
    <row r="358" spans="1:68" ht="14.25" hidden="1" customHeight="1" x14ac:dyDescent="0.25">
      <c r="A358" s="578" t="s">
        <v>73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71</v>
      </c>
      <c r="Q361" s="570"/>
      <c r="R361" s="570"/>
      <c r="S361" s="570"/>
      <c r="T361" s="570"/>
      <c r="U361" s="570"/>
      <c r="V361" s="571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hidden="1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71</v>
      </c>
      <c r="Q362" s="570"/>
      <c r="R362" s="570"/>
      <c r="S362" s="570"/>
      <c r="T362" s="570"/>
      <c r="U362" s="570"/>
      <c r="V362" s="571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hidden="1" customHeight="1" x14ac:dyDescent="0.25">
      <c r="A363" s="578" t="s">
        <v>169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600</v>
      </c>
      <c r="Y364" s="560">
        <f>IFERROR(IF(X364="",0,CEILING((X364/$H364),1)*$H364),"")</f>
        <v>603</v>
      </c>
      <c r="Z364" s="36">
        <f>IFERROR(IF(Y364=0,"",ROUNDUP(Y364/H364,0)*0.01898),"")</f>
        <v>1.27166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634.59999999999991</v>
      </c>
      <c r="BN364" s="64">
        <f>IFERROR(Y364*I364/H364,"0")</f>
        <v>637.77300000000002</v>
      </c>
      <c r="BO364" s="64">
        <f>IFERROR(1/J364*(X364/H364),"0")</f>
        <v>1.0416666666666667</v>
      </c>
      <c r="BP364" s="64">
        <f>IFERROR(1/J364*(Y364/H364),"0")</f>
        <v>1.046875</v>
      </c>
    </row>
    <row r="365" spans="1:68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71</v>
      </c>
      <c r="Q365" s="570"/>
      <c r="R365" s="570"/>
      <c r="S365" s="570"/>
      <c r="T365" s="570"/>
      <c r="U365" s="570"/>
      <c r="V365" s="571"/>
      <c r="W365" s="37" t="s">
        <v>72</v>
      </c>
      <c r="X365" s="561">
        <f>IFERROR(X364/H364,"0")</f>
        <v>66.666666666666671</v>
      </c>
      <c r="Y365" s="561">
        <f>IFERROR(Y364/H364,"0")</f>
        <v>67</v>
      </c>
      <c r="Z365" s="561">
        <f>IFERROR(IF(Z364="",0,Z364),"0")</f>
        <v>1.27166</v>
      </c>
      <c r="AA365" s="562"/>
      <c r="AB365" s="562"/>
      <c r="AC365" s="562"/>
    </row>
    <row r="366" spans="1:68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71</v>
      </c>
      <c r="Q366" s="570"/>
      <c r="R366" s="570"/>
      <c r="S366" s="570"/>
      <c r="T366" s="570"/>
      <c r="U366" s="570"/>
      <c r="V366" s="571"/>
      <c r="W366" s="37" t="s">
        <v>69</v>
      </c>
      <c r="X366" s="561">
        <f>IFERROR(SUM(X364:X364),"0")</f>
        <v>600</v>
      </c>
      <c r="Y366" s="561">
        <f>IFERROR(SUM(Y364:Y364),"0")</f>
        <v>603</v>
      </c>
      <c r="Z366" s="37"/>
      <c r="AA366" s="562"/>
      <c r="AB366" s="562"/>
      <c r="AC366" s="562"/>
    </row>
    <row r="367" spans="1:68" ht="16.5" hidden="1" customHeight="1" x14ac:dyDescent="0.25">
      <c r="A367" s="563" t="s">
        <v>575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102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584</v>
      </c>
      <c r="B372" s="54" t="s">
        <v>585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71</v>
      </c>
      <c r="Q373" s="570"/>
      <c r="R373" s="570"/>
      <c r="S373" s="570"/>
      <c r="T373" s="570"/>
      <c r="U373" s="570"/>
      <c r="V373" s="571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71</v>
      </c>
      <c r="Q374" s="570"/>
      <c r="R374" s="570"/>
      <c r="S374" s="570"/>
      <c r="T374" s="570"/>
      <c r="U374" s="570"/>
      <c r="V374" s="571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8" t="s">
        <v>63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586</v>
      </c>
      <c r="B376" s="54" t="s">
        <v>587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71</v>
      </c>
      <c r="Q377" s="570"/>
      <c r="R377" s="570"/>
      <c r="S377" s="570"/>
      <c r="T377" s="570"/>
      <c r="U377" s="570"/>
      <c r="V377" s="571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71</v>
      </c>
      <c r="Q378" s="570"/>
      <c r="R378" s="570"/>
      <c r="S378" s="570"/>
      <c r="T378" s="570"/>
      <c r="U378" s="570"/>
      <c r="V378" s="571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hidden="1" customHeight="1" x14ac:dyDescent="0.25">
      <c r="A380" s="54" t="s">
        <v>589</v>
      </c>
      <c r="B380" s="54" t="s">
        <v>590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592</v>
      </c>
      <c r="B381" s="54" t="s">
        <v>593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71</v>
      </c>
      <c r="Q382" s="570"/>
      <c r="R382" s="570"/>
      <c r="S382" s="570"/>
      <c r="T382" s="570"/>
      <c r="U382" s="570"/>
      <c r="V382" s="571"/>
      <c r="W382" s="37" t="s">
        <v>72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71</v>
      </c>
      <c r="Q383" s="570"/>
      <c r="R383" s="570"/>
      <c r="S383" s="570"/>
      <c r="T383" s="570"/>
      <c r="U383" s="570"/>
      <c r="V383" s="571"/>
      <c r="W383" s="37" t="s">
        <v>69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78" t="s">
        <v>169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594</v>
      </c>
      <c r="B385" s="54" t="s">
        <v>595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71</v>
      </c>
      <c r="Q386" s="570"/>
      <c r="R386" s="570"/>
      <c r="S386" s="570"/>
      <c r="T386" s="570"/>
      <c r="U386" s="570"/>
      <c r="V386" s="571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71</v>
      </c>
      <c r="Q387" s="570"/>
      <c r="R387" s="570"/>
      <c r="S387" s="570"/>
      <c r="T387" s="570"/>
      <c r="U387" s="570"/>
      <c r="V387" s="571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597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598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63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hidden="1" customHeight="1" x14ac:dyDescent="0.25">
      <c r="A391" s="54" t="s">
        <v>599</v>
      </c>
      <c r="B391" s="54" t="s">
        <v>600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602</v>
      </c>
      <c r="B393" s="54" t="s">
        <v>605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30</v>
      </c>
      <c r="Y393" s="560">
        <f t="shared" si="52"/>
        <v>32.400000000000006</v>
      </c>
      <c r="Z393" s="36">
        <f>IFERROR(IF(Y393=0,"",ROUNDUP(Y393/H393,0)*0.00902),"")</f>
        <v>5.4120000000000001E-2</v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31.166666666666668</v>
      </c>
      <c r="BN393" s="64">
        <f t="shared" si="54"/>
        <v>33.660000000000004</v>
      </c>
      <c r="BO393" s="64">
        <f t="shared" si="55"/>
        <v>4.208754208754209E-2</v>
      </c>
      <c r="BP393" s="64">
        <f t="shared" si="56"/>
        <v>4.5454545454545463E-2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613</v>
      </c>
      <c r="B397" s="54" t="s">
        <v>614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12.6</v>
      </c>
      <c r="Y397" s="560">
        <f t="shared" si="52"/>
        <v>12.600000000000001</v>
      </c>
      <c r="Z397" s="36">
        <f t="shared" si="57"/>
        <v>3.0120000000000001E-2</v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13.379999999999999</v>
      </c>
      <c r="BN397" s="64">
        <f t="shared" si="54"/>
        <v>13.38</v>
      </c>
      <c r="BO397" s="64">
        <f t="shared" si="55"/>
        <v>2.5641025641025644E-2</v>
      </c>
      <c r="BP397" s="64">
        <f t="shared" si="56"/>
        <v>2.5641025641025644E-2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8.3999999999999986</v>
      </c>
      <c r="Y399" s="560">
        <f t="shared" si="52"/>
        <v>8.4</v>
      </c>
      <c r="Z399" s="36">
        <f t="shared" si="57"/>
        <v>2.0080000000000001E-2</v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8.9199999999999982</v>
      </c>
      <c r="BN399" s="64">
        <f t="shared" si="54"/>
        <v>8.92</v>
      </c>
      <c r="BO399" s="64">
        <f t="shared" si="55"/>
        <v>1.7094017094017092E-2</v>
      </c>
      <c r="BP399" s="64">
        <f t="shared" si="56"/>
        <v>1.7094017094017096E-2</v>
      </c>
    </row>
    <row r="400" spans="1:68" ht="37.5" customHeight="1" x14ac:dyDescent="0.25">
      <c r="A400" s="54" t="s">
        <v>622</v>
      </c>
      <c r="B400" s="54" t="s">
        <v>623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8.3999999999999986</v>
      </c>
      <c r="Y400" s="560">
        <f t="shared" si="52"/>
        <v>8.4</v>
      </c>
      <c r="Z400" s="36">
        <f t="shared" si="57"/>
        <v>2.0080000000000001E-2</v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8.9199999999999982</v>
      </c>
      <c r="BN400" s="64">
        <f t="shared" si="54"/>
        <v>8.92</v>
      </c>
      <c r="BO400" s="64">
        <f t="shared" si="55"/>
        <v>1.7094017094017092E-2</v>
      </c>
      <c r="BP400" s="64">
        <f t="shared" si="56"/>
        <v>1.7094017094017096E-2</v>
      </c>
    </row>
    <row r="401" spans="1:68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71</v>
      </c>
      <c r="Q401" s="570"/>
      <c r="R401" s="570"/>
      <c r="S401" s="570"/>
      <c r="T401" s="570"/>
      <c r="U401" s="570"/>
      <c r="V401" s="571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19.555555555555554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20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0.12440000000000001</v>
      </c>
      <c r="AA401" s="562"/>
      <c r="AB401" s="562"/>
      <c r="AC401" s="562"/>
    </row>
    <row r="402" spans="1:68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71</v>
      </c>
      <c r="Q402" s="570"/>
      <c r="R402" s="570"/>
      <c r="S402" s="570"/>
      <c r="T402" s="570"/>
      <c r="U402" s="570"/>
      <c r="V402" s="571"/>
      <c r="W402" s="37" t="s">
        <v>69</v>
      </c>
      <c r="X402" s="561">
        <f>IFERROR(SUM(X391:X400),"0")</f>
        <v>59.4</v>
      </c>
      <c r="Y402" s="561">
        <f>IFERROR(SUM(Y391:Y400),"0")</f>
        <v>61.800000000000004</v>
      </c>
      <c r="Z402" s="37"/>
      <c r="AA402" s="562"/>
      <c r="AB402" s="562"/>
      <c r="AC402" s="562"/>
    </row>
    <row r="403" spans="1:68" ht="14.25" hidden="1" customHeight="1" x14ac:dyDescent="0.25">
      <c r="A403" s="578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624</v>
      </c>
      <c r="B404" s="54" t="s">
        <v>625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627</v>
      </c>
      <c r="B405" s="54" t="s">
        <v>628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71</v>
      </c>
      <c r="Q406" s="570"/>
      <c r="R406" s="570"/>
      <c r="S406" s="570"/>
      <c r="T406" s="570"/>
      <c r="U406" s="570"/>
      <c r="V406" s="571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71</v>
      </c>
      <c r="Q407" s="570"/>
      <c r="R407" s="570"/>
      <c r="S407" s="570"/>
      <c r="T407" s="570"/>
      <c r="U407" s="570"/>
      <c r="V407" s="571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630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134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631</v>
      </c>
      <c r="B410" s="54" t="s">
        <v>632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71</v>
      </c>
      <c r="Q411" s="570"/>
      <c r="R411" s="570"/>
      <c r="S411" s="570"/>
      <c r="T411" s="570"/>
      <c r="U411" s="570"/>
      <c r="V411" s="571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71</v>
      </c>
      <c r="Q412" s="570"/>
      <c r="R412" s="570"/>
      <c r="S412" s="570"/>
      <c r="T412" s="570"/>
      <c r="U412" s="570"/>
      <c r="V412" s="571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63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hidden="1" customHeight="1" x14ac:dyDescent="0.25">
      <c r="A414" s="54" t="s">
        <v>634</v>
      </c>
      <c r="B414" s="54" t="s">
        <v>635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637</v>
      </c>
      <c r="B415" s="54" t="s">
        <v>638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16.8</v>
      </c>
      <c r="Y415" s="560">
        <f>IFERROR(IF(X415="",0,CEILING((X415/$H415),1)*$H415),"")</f>
        <v>16.8</v>
      </c>
      <c r="Z415" s="36">
        <f>IFERROR(IF(Y415=0,"",ROUNDUP(Y415/H415,0)*0.00502),"")</f>
        <v>4.0160000000000001E-2</v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17.84</v>
      </c>
      <c r="BN415" s="64">
        <f>IFERROR(Y415*I415/H415,"0")</f>
        <v>17.84</v>
      </c>
      <c r="BO415" s="64">
        <f>IFERROR(1/J415*(X415/H415),"0")</f>
        <v>3.4188034188034191E-2</v>
      </c>
      <c r="BP415" s="64">
        <f>IFERROR(1/J415*(Y415/H415),"0")</f>
        <v>3.4188034188034191E-2</v>
      </c>
    </row>
    <row r="416" spans="1:68" ht="27" hidden="1" customHeight="1" x14ac:dyDescent="0.25">
      <c r="A416" s="54" t="s">
        <v>640</v>
      </c>
      <c r="B416" s="54" t="s">
        <v>641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643</v>
      </c>
      <c r="B417" s="54" t="s">
        <v>644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71</v>
      </c>
      <c r="Q418" s="570"/>
      <c r="R418" s="570"/>
      <c r="S418" s="570"/>
      <c r="T418" s="570"/>
      <c r="U418" s="570"/>
      <c r="V418" s="571"/>
      <c r="W418" s="37" t="s">
        <v>72</v>
      </c>
      <c r="X418" s="561">
        <f>IFERROR(X414/H414,"0")+IFERROR(X415/H415,"0")+IFERROR(X416/H416,"0")+IFERROR(X417/H417,"0")</f>
        <v>8</v>
      </c>
      <c r="Y418" s="561">
        <f>IFERROR(Y414/H414,"0")+IFERROR(Y415/H415,"0")+IFERROR(Y416/H416,"0")+IFERROR(Y417/H417,"0")</f>
        <v>8</v>
      </c>
      <c r="Z418" s="561">
        <f>IFERROR(IF(Z414="",0,Z414),"0")+IFERROR(IF(Z415="",0,Z415),"0")+IFERROR(IF(Z416="",0,Z416),"0")+IFERROR(IF(Z417="",0,Z417),"0")</f>
        <v>4.0160000000000001E-2</v>
      </c>
      <c r="AA418" s="562"/>
      <c r="AB418" s="562"/>
      <c r="AC418" s="562"/>
    </row>
    <row r="419" spans="1:68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71</v>
      </c>
      <c r="Q419" s="570"/>
      <c r="R419" s="570"/>
      <c r="S419" s="570"/>
      <c r="T419" s="570"/>
      <c r="U419" s="570"/>
      <c r="V419" s="571"/>
      <c r="W419" s="37" t="s">
        <v>69</v>
      </c>
      <c r="X419" s="561">
        <f>IFERROR(SUM(X414:X417),"0")</f>
        <v>16.8</v>
      </c>
      <c r="Y419" s="561">
        <f>IFERROR(SUM(Y414:Y417),"0")</f>
        <v>16.8</v>
      </c>
      <c r="Z419" s="37"/>
      <c r="AA419" s="562"/>
      <c r="AB419" s="562"/>
      <c r="AC419" s="562"/>
    </row>
    <row r="420" spans="1:68" ht="16.5" hidden="1" customHeight="1" x14ac:dyDescent="0.25">
      <c r="A420" s="563" t="s">
        <v>645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63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hidden="1" customHeight="1" x14ac:dyDescent="0.25">
      <c r="A422" s="54" t="s">
        <v>646</v>
      </c>
      <c r="B422" s="54" t="s">
        <v>647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71</v>
      </c>
      <c r="Q423" s="570"/>
      <c r="R423" s="570"/>
      <c r="S423" s="570"/>
      <c r="T423" s="570"/>
      <c r="U423" s="570"/>
      <c r="V423" s="571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71</v>
      </c>
      <c r="Q424" s="570"/>
      <c r="R424" s="570"/>
      <c r="S424" s="570"/>
      <c r="T424" s="570"/>
      <c r="U424" s="570"/>
      <c r="V424" s="571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3" t="s">
        <v>649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63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650</v>
      </c>
      <c r="B427" s="54" t="s">
        <v>651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71</v>
      </c>
      <c r="Q428" s="570"/>
      <c r="R428" s="570"/>
      <c r="S428" s="570"/>
      <c r="T428" s="570"/>
      <c r="U428" s="570"/>
      <c r="V428" s="571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71</v>
      </c>
      <c r="Q429" s="570"/>
      <c r="R429" s="570"/>
      <c r="S429" s="570"/>
      <c r="T429" s="570"/>
      <c r="U429" s="570"/>
      <c r="V429" s="571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653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653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hidden="1" customHeight="1" x14ac:dyDescent="0.25">
      <c r="A433" s="54" t="s">
        <v>654</v>
      </c>
      <c r="B433" s="54" t="s">
        <v>655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657</v>
      </c>
      <c r="B434" s="54" t="s">
        <v>658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300</v>
      </c>
      <c r="Y435" s="560">
        <f t="shared" si="58"/>
        <v>300.96000000000004</v>
      </c>
      <c r="Z435" s="36">
        <f t="shared" si="59"/>
        <v>0.68171999999999999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320.45454545454544</v>
      </c>
      <c r="BN435" s="64">
        <f t="shared" si="61"/>
        <v>321.48</v>
      </c>
      <c r="BO435" s="64">
        <f t="shared" si="62"/>
        <v>0.54632867132867136</v>
      </c>
      <c r="BP435" s="64">
        <f t="shared" si="63"/>
        <v>0.54807692307692313</v>
      </c>
    </row>
    <row r="436" spans="1:68" ht="27" hidden="1" customHeight="1" x14ac:dyDescent="0.25">
      <c r="A436" s="54" t="s">
        <v>663</v>
      </c>
      <c r="B436" s="54" t="s">
        <v>664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667</v>
      </c>
      <c r="B437" s="54" t="s">
        <v>668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500</v>
      </c>
      <c r="Y438" s="560">
        <f t="shared" si="58"/>
        <v>501.6</v>
      </c>
      <c r="Z438" s="36">
        <f t="shared" si="59"/>
        <v>1.1362000000000001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534.09090909090912</v>
      </c>
      <c r="BN438" s="64">
        <f t="shared" si="61"/>
        <v>535.79999999999995</v>
      </c>
      <c r="BO438" s="64">
        <f t="shared" si="62"/>
        <v>0.91054778554778548</v>
      </c>
      <c r="BP438" s="64">
        <f t="shared" si="63"/>
        <v>0.91346153846153855</v>
      </c>
    </row>
    <row r="439" spans="1:68" ht="16.5" hidden="1" customHeight="1" x14ac:dyDescent="0.25">
      <c r="A439" s="54" t="s">
        <v>673</v>
      </c>
      <c r="B439" s="54" t="s">
        <v>674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680</v>
      </c>
      <c r="B442" s="54" t="s">
        <v>681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0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687</v>
      </c>
      <c r="B446" s="54" t="s">
        <v>689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71</v>
      </c>
      <c r="Q447" s="570"/>
      <c r="R447" s="570"/>
      <c r="S447" s="570"/>
      <c r="T447" s="570"/>
      <c r="U447" s="570"/>
      <c r="V447" s="571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151.5151515151515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152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1.81792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71</v>
      </c>
      <c r="Q448" s="570"/>
      <c r="R448" s="570"/>
      <c r="S448" s="570"/>
      <c r="T448" s="570"/>
      <c r="U448" s="570"/>
      <c r="V448" s="571"/>
      <c r="W448" s="37" t="s">
        <v>69</v>
      </c>
      <c r="X448" s="561">
        <f>IFERROR(SUM(X433:X446),"0")</f>
        <v>800</v>
      </c>
      <c r="Y448" s="561">
        <f>IFERROR(SUM(Y433:Y446),"0")</f>
        <v>802.56000000000006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134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300</v>
      </c>
      <c r="Y450" s="560">
        <f>IFERROR(IF(X450="",0,CEILING((X450/$H450),1)*$H450),"")</f>
        <v>300.96000000000004</v>
      </c>
      <c r="Z450" s="36">
        <f>IFERROR(IF(Y450=0,"",ROUNDUP(Y450/H450,0)*0.01196),"")</f>
        <v>0.68171999999999999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320.45454545454544</v>
      </c>
      <c r="BN450" s="64">
        <f>IFERROR(Y450*I450/H450,"0")</f>
        <v>321.48</v>
      </c>
      <c r="BO450" s="64">
        <f>IFERROR(1/J450*(X450/H450),"0")</f>
        <v>0.54632867132867136</v>
      </c>
      <c r="BP450" s="64">
        <f>IFERROR(1/J450*(Y450/H450),"0")</f>
        <v>0.54807692307692313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695</v>
      </c>
      <c r="B452" s="54" t="s">
        <v>696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71</v>
      </c>
      <c r="Q453" s="570"/>
      <c r="R453" s="570"/>
      <c r="S453" s="570"/>
      <c r="T453" s="570"/>
      <c r="U453" s="570"/>
      <c r="V453" s="571"/>
      <c r="W453" s="37" t="s">
        <v>72</v>
      </c>
      <c r="X453" s="561">
        <f>IFERROR(X450/H450,"0")+IFERROR(X451/H451,"0")+IFERROR(X452/H452,"0")</f>
        <v>56.818181818181813</v>
      </c>
      <c r="Y453" s="561">
        <f>IFERROR(Y450/H450,"0")+IFERROR(Y451/H451,"0")+IFERROR(Y452/H452,"0")</f>
        <v>57.000000000000007</v>
      </c>
      <c r="Z453" s="561">
        <f>IFERROR(IF(Z450="",0,Z450),"0")+IFERROR(IF(Z451="",0,Z451),"0")+IFERROR(IF(Z452="",0,Z452),"0")</f>
        <v>0.68171999999999999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71</v>
      </c>
      <c r="Q454" s="570"/>
      <c r="R454" s="570"/>
      <c r="S454" s="570"/>
      <c r="T454" s="570"/>
      <c r="U454" s="570"/>
      <c r="V454" s="571"/>
      <c r="W454" s="37" t="s">
        <v>69</v>
      </c>
      <c r="X454" s="561">
        <f>IFERROR(SUM(X450:X452),"0")</f>
        <v>300</v>
      </c>
      <c r="Y454" s="561">
        <f>IFERROR(SUM(Y450:Y452),"0")</f>
        <v>300.96000000000004</v>
      </c>
      <c r="Z454" s="37"/>
      <c r="AA454" s="562"/>
      <c r="AB454" s="562"/>
      <c r="AC454" s="562"/>
    </row>
    <row r="455" spans="1:68" ht="14.25" hidden="1" customHeight="1" x14ac:dyDescent="0.25">
      <c r="A455" s="578" t="s">
        <v>63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200</v>
      </c>
      <c r="Y456" s="560">
        <f t="shared" ref="Y456:Y462" si="64">IFERROR(IF(X456="",0,CEILING((X456/$H456),1)*$H456),"")</f>
        <v>200.64000000000001</v>
      </c>
      <c r="Z456" s="36">
        <f>IFERROR(IF(Y456=0,"",ROUNDUP(Y456/H456,0)*0.01196),"")</f>
        <v>0.45448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213.63636363636363</v>
      </c>
      <c r="BN456" s="64">
        <f t="shared" ref="BN456:BN462" si="66">IFERROR(Y456*I456/H456,"0")</f>
        <v>214.32</v>
      </c>
      <c r="BO456" s="64">
        <f t="shared" ref="BO456:BO462" si="67">IFERROR(1/J456*(X456/H456),"0")</f>
        <v>0.36421911421911418</v>
      </c>
      <c r="BP456" s="64">
        <f t="shared" ref="BP456:BP462" si="68">IFERROR(1/J456*(Y456/H456),"0")</f>
        <v>0.36538461538461542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100</v>
      </c>
      <c r="Y457" s="560">
        <f t="shared" si="64"/>
        <v>100.32000000000001</v>
      </c>
      <c r="Z457" s="36">
        <f>IFERROR(IF(Y457=0,"",ROUNDUP(Y457/H457,0)*0.01196),"")</f>
        <v>0.22724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106.81818181818181</v>
      </c>
      <c r="BN457" s="64">
        <f t="shared" si="66"/>
        <v>107.16</v>
      </c>
      <c r="BO457" s="64">
        <f t="shared" si="67"/>
        <v>0.18210955710955709</v>
      </c>
      <c r="BP457" s="64">
        <f t="shared" si="68"/>
        <v>0.18269230769230771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100</v>
      </c>
      <c r="Y458" s="560">
        <f t="shared" si="64"/>
        <v>100.32000000000001</v>
      </c>
      <c r="Z458" s="36">
        <f>IFERROR(IF(Y458=0,"",ROUNDUP(Y458/H458,0)*0.01196),"")</f>
        <v>0.22724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106.81818181818181</v>
      </c>
      <c r="BN458" s="64">
        <f t="shared" si="66"/>
        <v>107.16</v>
      </c>
      <c r="BO458" s="64">
        <f t="shared" si="67"/>
        <v>0.18210955710955709</v>
      </c>
      <c r="BP458" s="64">
        <f t="shared" si="68"/>
        <v>0.18269230769230771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706</v>
      </c>
      <c r="B460" s="54" t="s">
        <v>708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71</v>
      </c>
      <c r="Q463" s="570"/>
      <c r="R463" s="570"/>
      <c r="S463" s="570"/>
      <c r="T463" s="570"/>
      <c r="U463" s="570"/>
      <c r="V463" s="571"/>
      <c r="W463" s="37" t="s">
        <v>72</v>
      </c>
      <c r="X463" s="561">
        <f>IFERROR(X456/H456,"0")+IFERROR(X457/H457,"0")+IFERROR(X458/H458,"0")+IFERROR(X459/H459,"0")+IFERROR(X460/H460,"0")+IFERROR(X461/H461,"0")+IFERROR(X462/H462,"0")</f>
        <v>75.757575757575751</v>
      </c>
      <c r="Y463" s="561">
        <f>IFERROR(Y456/H456,"0")+IFERROR(Y457/H457,"0")+IFERROR(Y458/H458,"0")+IFERROR(Y459/H459,"0")+IFERROR(Y460/H460,"0")+IFERROR(Y461/H461,"0")+IFERROR(Y462/H462,"0")</f>
        <v>76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0.90895999999999999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71</v>
      </c>
      <c r="Q464" s="570"/>
      <c r="R464" s="570"/>
      <c r="S464" s="570"/>
      <c r="T464" s="570"/>
      <c r="U464" s="570"/>
      <c r="V464" s="571"/>
      <c r="W464" s="37" t="s">
        <v>69</v>
      </c>
      <c r="X464" s="561">
        <f>IFERROR(SUM(X456:X462),"0")</f>
        <v>400</v>
      </c>
      <c r="Y464" s="561">
        <f>IFERROR(SUM(Y456:Y462),"0")</f>
        <v>401.28000000000003</v>
      </c>
      <c r="Z464" s="37"/>
      <c r="AA464" s="562"/>
      <c r="AB464" s="562"/>
      <c r="AC464" s="562"/>
    </row>
    <row r="465" spans="1:68" ht="14.25" hidden="1" customHeight="1" x14ac:dyDescent="0.25">
      <c r="A465" s="578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713</v>
      </c>
      <c r="B466" s="54" t="s">
        <v>714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716</v>
      </c>
      <c r="B467" s="54" t="s">
        <v>717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71</v>
      </c>
      <c r="Q469" s="570"/>
      <c r="R469" s="570"/>
      <c r="S469" s="570"/>
      <c r="T469" s="570"/>
      <c r="U469" s="570"/>
      <c r="V469" s="571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71</v>
      </c>
      <c r="Q470" s="570"/>
      <c r="R470" s="570"/>
      <c r="S470" s="570"/>
      <c r="T470" s="570"/>
      <c r="U470" s="570"/>
      <c r="V470" s="571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722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722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723</v>
      </c>
      <c r="B474" s="54" t="s">
        <v>724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4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22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71</v>
      </c>
      <c r="Q478" s="570"/>
      <c r="R478" s="570"/>
      <c r="S478" s="570"/>
      <c r="T478" s="570"/>
      <c r="U478" s="570"/>
      <c r="V478" s="571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71</v>
      </c>
      <c r="Q479" s="570"/>
      <c r="R479" s="570"/>
      <c r="S479" s="570"/>
      <c r="T479" s="570"/>
      <c r="U479" s="570"/>
      <c r="V479" s="571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134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738</v>
      </c>
      <c r="B481" s="54" t="s">
        <v>739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50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743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63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2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2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hidden="1" customHeight="1" x14ac:dyDescent="0.25">
      <c r="A492" s="54" t="s">
        <v>758</v>
      </c>
      <c r="B492" s="54" t="s">
        <v>759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48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52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8" t="s">
        <v>169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hidden="1" customHeight="1" x14ac:dyDescent="0.25">
      <c r="A497" s="54" t="s">
        <v>765</v>
      </c>
      <c r="B497" s="54" t="s">
        <v>766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91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769</v>
      </c>
      <c r="B498" s="54" t="s">
        <v>770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51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3" t="s">
        <v>773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134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774</v>
      </c>
      <c r="B503" s="54" t="s">
        <v>775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1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71</v>
      </c>
      <c r="Q504" s="570"/>
      <c r="R504" s="570"/>
      <c r="S504" s="570"/>
      <c r="T504" s="570"/>
      <c r="U504" s="570"/>
      <c r="V504" s="571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71</v>
      </c>
      <c r="Q505" s="570"/>
      <c r="R505" s="570"/>
      <c r="S505" s="570"/>
      <c r="T505" s="570"/>
      <c r="U505" s="570"/>
      <c r="V505" s="571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778</v>
      </c>
      <c r="Q506" s="587"/>
      <c r="R506" s="587"/>
      <c r="S506" s="587"/>
      <c r="T506" s="587"/>
      <c r="U506" s="587"/>
      <c r="V506" s="588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13022.599999999999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13075.799999999997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779</v>
      </c>
      <c r="Q507" s="587"/>
      <c r="R507" s="587"/>
      <c r="S507" s="587"/>
      <c r="T507" s="587"/>
      <c r="U507" s="587"/>
      <c r="V507" s="588"/>
      <c r="W507" s="37" t="s">
        <v>69</v>
      </c>
      <c r="X507" s="561">
        <f>IFERROR(SUM(BM22:BM503),"0")</f>
        <v>13631.377107860213</v>
      </c>
      <c r="Y507" s="561">
        <f>IFERROR(SUM(BN22:BN503),"0")</f>
        <v>13687.090999999997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780</v>
      </c>
      <c r="Q508" s="587"/>
      <c r="R508" s="587"/>
      <c r="S508" s="587"/>
      <c r="T508" s="587"/>
      <c r="U508" s="587"/>
      <c r="V508" s="588"/>
      <c r="W508" s="37" t="s">
        <v>781</v>
      </c>
      <c r="X508" s="38">
        <f>ROUNDUP(SUM(BO22:BO503),0)</f>
        <v>21</v>
      </c>
      <c r="Y508" s="38">
        <f>ROUNDUP(SUM(BP22:BP503),0)</f>
        <v>21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782</v>
      </c>
      <c r="Q509" s="587"/>
      <c r="R509" s="587"/>
      <c r="S509" s="587"/>
      <c r="T509" s="587"/>
      <c r="U509" s="587"/>
      <c r="V509" s="588"/>
      <c r="W509" s="37" t="s">
        <v>69</v>
      </c>
      <c r="X509" s="561">
        <f>GrossWeightTotal+PalletQtyTotal*25</f>
        <v>14156.377107860213</v>
      </c>
      <c r="Y509" s="561">
        <f>GrossWeightTotalR+PalletQtyTotalR*25</f>
        <v>14212.090999999997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783</v>
      </c>
      <c r="Q510" s="587"/>
      <c r="R510" s="587"/>
      <c r="S510" s="587"/>
      <c r="T510" s="587"/>
      <c r="U510" s="587"/>
      <c r="V510" s="588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1709.344998977183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1716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784</v>
      </c>
      <c r="Q511" s="587"/>
      <c r="R511" s="587"/>
      <c r="S511" s="587"/>
      <c r="T511" s="587"/>
      <c r="U511" s="587"/>
      <c r="V511" s="588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22.835850000000001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3" t="s">
        <v>100</v>
      </c>
      <c r="D513" s="763"/>
      <c r="E513" s="763"/>
      <c r="F513" s="763"/>
      <c r="G513" s="763"/>
      <c r="H513" s="764"/>
      <c r="I513" s="583" t="s">
        <v>255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540</v>
      </c>
      <c r="U513" s="764"/>
      <c r="V513" s="583" t="s">
        <v>597</v>
      </c>
      <c r="W513" s="763"/>
      <c r="X513" s="763"/>
      <c r="Y513" s="764"/>
      <c r="Z513" s="556" t="s">
        <v>653</v>
      </c>
      <c r="AA513" s="583" t="s">
        <v>722</v>
      </c>
      <c r="AB513" s="764"/>
      <c r="AC513" s="52"/>
      <c r="AF513" s="557"/>
    </row>
    <row r="514" spans="1:32" ht="14.25" customHeight="1" thickTop="1" x14ac:dyDescent="0.2">
      <c r="A514" s="746" t="s">
        <v>787</v>
      </c>
      <c r="B514" s="583" t="s">
        <v>62</v>
      </c>
      <c r="C514" s="583" t="s">
        <v>101</v>
      </c>
      <c r="D514" s="583" t="s">
        <v>116</v>
      </c>
      <c r="E514" s="583" t="s">
        <v>176</v>
      </c>
      <c r="F514" s="583" t="s">
        <v>198</v>
      </c>
      <c r="G514" s="583" t="s">
        <v>231</v>
      </c>
      <c r="H514" s="583" t="s">
        <v>100</v>
      </c>
      <c r="I514" s="583" t="s">
        <v>256</v>
      </c>
      <c r="J514" s="583" t="s">
        <v>296</v>
      </c>
      <c r="K514" s="583" t="s">
        <v>357</v>
      </c>
      <c r="L514" s="583" t="s">
        <v>397</v>
      </c>
      <c r="M514" s="583" t="s">
        <v>413</v>
      </c>
      <c r="N514" s="557"/>
      <c r="O514" s="583" t="s">
        <v>426</v>
      </c>
      <c r="P514" s="583" t="s">
        <v>436</v>
      </c>
      <c r="Q514" s="583" t="s">
        <v>443</v>
      </c>
      <c r="R514" s="583" t="s">
        <v>448</v>
      </c>
      <c r="S514" s="583" t="s">
        <v>530</v>
      </c>
      <c r="T514" s="583" t="s">
        <v>541</v>
      </c>
      <c r="U514" s="583" t="s">
        <v>575</v>
      </c>
      <c r="V514" s="583" t="s">
        <v>598</v>
      </c>
      <c r="W514" s="583" t="s">
        <v>630</v>
      </c>
      <c r="X514" s="583" t="s">
        <v>645</v>
      </c>
      <c r="Y514" s="583" t="s">
        <v>649</v>
      </c>
      <c r="Z514" s="583" t="s">
        <v>653</v>
      </c>
      <c r="AA514" s="583" t="s">
        <v>722</v>
      </c>
      <c r="AB514" s="583" t="s">
        <v>773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163.80000000000001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2205.6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9123</v>
      </c>
      <c r="U516" s="46">
        <f>IFERROR(Y369*1,"0")+IFERROR(Y370*1,"0")+IFERROR(Y371*1,"0")+IFERROR(Y372*1,"0")+IFERROR(Y376*1,"0")+IFERROR(Y380*1,"0")+IFERROR(Y381*1,"0")+IFERROR(Y385*1,"0")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61.800000000000004</v>
      </c>
      <c r="W516" s="46">
        <f>IFERROR(Y410*1,"0")+IFERROR(Y414*1,"0")+IFERROR(Y415*1,"0")+IFERROR(Y416*1,"0")+IFERROR(Y417*1,"0")</f>
        <v>16.8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1504.8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 598,00"/>
        <filter val="1 709,34"/>
        <filter val="100,00"/>
        <filter val="109,26"/>
        <filter val="12,60"/>
        <filter val="13 022,60"/>
        <filter val="13 631,38"/>
        <filter val="14 156,38"/>
        <filter val="150,00"/>
        <filter val="151,52"/>
        <filter val="158,40"/>
        <filter val="16,80"/>
        <filter val="166,67"/>
        <filter val="19,56"/>
        <filter val="2 000,00"/>
        <filter val="2 500,00"/>
        <filter val="200,00"/>
        <filter val="21"/>
        <filter val="220,00"/>
        <filter val="240,00"/>
        <filter val="288,00"/>
        <filter val="30,00"/>
        <filter val="300,00"/>
        <filter val="372,00"/>
        <filter val="39,71"/>
        <filter val="400,00"/>
        <filter val="500,00"/>
        <filter val="56,82"/>
        <filter val="59,40"/>
        <filter val="590,00"/>
        <filter val="6 000,00"/>
        <filter val="600,00"/>
        <filter val="615,39"/>
        <filter val="66,67"/>
        <filter val="70,00"/>
        <filter val="75,76"/>
        <filter val="8,00"/>
        <filter val="8,40"/>
        <filter val="80,00"/>
        <filter val="800,00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2025-07-31T11:19:30Z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