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85658440-DB27-4B74-AD9F-7E2C95D0CB2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N146" i="1"/>
  <c r="BM146" i="1"/>
  <c r="Z146" i="1"/>
  <c r="Z147" i="1" s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BP135" i="1" s="1"/>
  <c r="P135" i="1"/>
  <c r="X133" i="1"/>
  <c r="X132" i="1"/>
  <c r="BO131" i="1"/>
  <c r="BM131" i="1"/>
  <c r="Y131" i="1"/>
  <c r="BP131" i="1" s="1"/>
  <c r="P131" i="1"/>
  <c r="BO130" i="1"/>
  <c r="BM130" i="1"/>
  <c r="Y130" i="1"/>
  <c r="Y132" i="1" s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06" i="1" s="1"/>
  <c r="X23" i="1"/>
  <c r="BO22" i="1"/>
  <c r="BM22" i="1"/>
  <c r="Y22" i="1"/>
  <c r="Y23" i="1" s="1"/>
  <c r="H10" i="1"/>
  <c r="A9" i="1"/>
  <c r="F10" i="1" s="1"/>
  <c r="D7" i="1"/>
  <c r="Q6" i="1"/>
  <c r="P2" i="1"/>
  <c r="BP168" i="1" l="1"/>
  <c r="BN168" i="1"/>
  <c r="Z168" i="1"/>
  <c r="BP201" i="1"/>
  <c r="BN201" i="1"/>
  <c r="Z201" i="1"/>
  <c r="BP230" i="1"/>
  <c r="BN230" i="1"/>
  <c r="Z230" i="1"/>
  <c r="BP291" i="1"/>
  <c r="BN291" i="1"/>
  <c r="Z291" i="1"/>
  <c r="BP325" i="1"/>
  <c r="BN325" i="1"/>
  <c r="Z325" i="1"/>
  <c r="BP348" i="1"/>
  <c r="BN348" i="1"/>
  <c r="Z348" i="1"/>
  <c r="BP394" i="1"/>
  <c r="BN394" i="1"/>
  <c r="Z394" i="1"/>
  <c r="BP435" i="1"/>
  <c r="BN435" i="1"/>
  <c r="Z435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Z28" i="1"/>
  <c r="BN28" i="1"/>
  <c r="Z55" i="1"/>
  <c r="BN55" i="1"/>
  <c r="Z69" i="1"/>
  <c r="BN69" i="1"/>
  <c r="Z83" i="1"/>
  <c r="BN83" i="1"/>
  <c r="Z97" i="1"/>
  <c r="BN97" i="1"/>
  <c r="Z112" i="1"/>
  <c r="BN112" i="1"/>
  <c r="Z131" i="1"/>
  <c r="BN131" i="1"/>
  <c r="Z135" i="1"/>
  <c r="BN135" i="1"/>
  <c r="Y147" i="1"/>
  <c r="BP146" i="1"/>
  <c r="BP150" i="1"/>
  <c r="BN150" i="1"/>
  <c r="Z150" i="1"/>
  <c r="Y182" i="1"/>
  <c r="Y181" i="1"/>
  <c r="BP180" i="1"/>
  <c r="BN180" i="1"/>
  <c r="Z180" i="1"/>
  <c r="Z181" i="1" s="1"/>
  <c r="BP185" i="1"/>
  <c r="BN185" i="1"/>
  <c r="Z185" i="1"/>
  <c r="BP213" i="1"/>
  <c r="BN213" i="1"/>
  <c r="Z213" i="1"/>
  <c r="BP253" i="1"/>
  <c r="BN253" i="1"/>
  <c r="Z253" i="1"/>
  <c r="BP303" i="1"/>
  <c r="BN303" i="1"/>
  <c r="Z303" i="1"/>
  <c r="BP336" i="1"/>
  <c r="BN336" i="1"/>
  <c r="Z336" i="1"/>
  <c r="BN364" i="1"/>
  <c r="Z364" i="1"/>
  <c r="Z365" i="1" s="1"/>
  <c r="BP370" i="1"/>
  <c r="BN370" i="1"/>
  <c r="Z370" i="1"/>
  <c r="BP404" i="1"/>
  <c r="BN404" i="1"/>
  <c r="Z404" i="1"/>
  <c r="BP436" i="1"/>
  <c r="BN436" i="1"/>
  <c r="Z436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Z489" i="1" s="1"/>
  <c r="Q516" i="1"/>
  <c r="Y285" i="1"/>
  <c r="BP284" i="1"/>
  <c r="BN284" i="1"/>
  <c r="BP293" i="1"/>
  <c r="BN293" i="1"/>
  <c r="Z293" i="1"/>
  <c r="BP309" i="1"/>
  <c r="BN309" i="1"/>
  <c r="Z309" i="1"/>
  <c r="BP322" i="1"/>
  <c r="BN322" i="1"/>
  <c r="Z322" i="1"/>
  <c r="Y333" i="1"/>
  <c r="BP329" i="1"/>
  <c r="BN329" i="1"/>
  <c r="Z329" i="1"/>
  <c r="BP346" i="1"/>
  <c r="BN346" i="1"/>
  <c r="Z346" i="1"/>
  <c r="BP360" i="1"/>
  <c r="BN360" i="1"/>
  <c r="Z360" i="1"/>
  <c r="BP392" i="1"/>
  <c r="BN392" i="1"/>
  <c r="Z392" i="1"/>
  <c r="BP400" i="1"/>
  <c r="BN400" i="1"/>
  <c r="Z400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61" i="1"/>
  <c r="BN461" i="1"/>
  <c r="Z461" i="1"/>
  <c r="BP498" i="1"/>
  <c r="BN498" i="1"/>
  <c r="Z498" i="1"/>
  <c r="Z22" i="1"/>
  <c r="Z23" i="1" s="1"/>
  <c r="BN22" i="1"/>
  <c r="BP22" i="1"/>
  <c r="Z26" i="1"/>
  <c r="BN26" i="1"/>
  <c r="BP26" i="1"/>
  <c r="Z30" i="1"/>
  <c r="BN30" i="1"/>
  <c r="C516" i="1"/>
  <c r="Z53" i="1"/>
  <c r="BN53" i="1"/>
  <c r="Z57" i="1"/>
  <c r="BN57" i="1"/>
  <c r="Y65" i="1"/>
  <c r="Z63" i="1"/>
  <c r="BN63" i="1"/>
  <c r="Z75" i="1"/>
  <c r="BN75" i="1"/>
  <c r="Z79" i="1"/>
  <c r="BN79" i="1"/>
  <c r="Z90" i="1"/>
  <c r="BN90" i="1"/>
  <c r="Z95" i="1"/>
  <c r="BN95" i="1"/>
  <c r="BP95" i="1"/>
  <c r="Z99" i="1"/>
  <c r="BN99" i="1"/>
  <c r="Y108" i="1"/>
  <c r="Z106" i="1"/>
  <c r="BN106" i="1"/>
  <c r="Z118" i="1"/>
  <c r="BN118" i="1"/>
  <c r="Z124" i="1"/>
  <c r="BN124" i="1"/>
  <c r="BP124" i="1"/>
  <c r="Z141" i="1"/>
  <c r="BN141" i="1"/>
  <c r="Y154" i="1"/>
  <c r="Z152" i="1"/>
  <c r="BN152" i="1"/>
  <c r="Y153" i="1"/>
  <c r="Z158" i="1"/>
  <c r="Z159" i="1" s="1"/>
  <c r="BN158" i="1"/>
  <c r="BP158" i="1"/>
  <c r="Z162" i="1"/>
  <c r="BN162" i="1"/>
  <c r="Y171" i="1"/>
  <c r="Z166" i="1"/>
  <c r="BN166" i="1"/>
  <c r="Z170" i="1"/>
  <c r="BN170" i="1"/>
  <c r="Z176" i="1"/>
  <c r="BN176" i="1"/>
  <c r="Z191" i="1"/>
  <c r="BN191" i="1"/>
  <c r="Z195" i="1"/>
  <c r="BN195" i="1"/>
  <c r="Z199" i="1"/>
  <c r="BN199" i="1"/>
  <c r="Z207" i="1"/>
  <c r="BN207" i="1"/>
  <c r="Z211" i="1"/>
  <c r="BN211" i="1"/>
  <c r="Z219" i="1"/>
  <c r="BN219" i="1"/>
  <c r="Z224" i="1"/>
  <c r="BN224" i="1"/>
  <c r="Z228" i="1"/>
  <c r="BN228" i="1"/>
  <c r="Z234" i="1"/>
  <c r="Z235" i="1" s="1"/>
  <c r="BN234" i="1"/>
  <c r="BP234" i="1"/>
  <c r="Y235" i="1"/>
  <c r="Z244" i="1"/>
  <c r="BN244" i="1"/>
  <c r="Z251" i="1"/>
  <c r="BN251" i="1"/>
  <c r="Z255" i="1"/>
  <c r="BN255" i="1"/>
  <c r="Z262" i="1"/>
  <c r="BN262" i="1"/>
  <c r="Z263" i="1"/>
  <c r="BN263" i="1"/>
  <c r="Y272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P289" i="1"/>
  <c r="BN289" i="1"/>
  <c r="Z289" i="1"/>
  <c r="BP301" i="1"/>
  <c r="BN301" i="1"/>
  <c r="Z301" i="1"/>
  <c r="BP317" i="1"/>
  <c r="BN317" i="1"/>
  <c r="Z317" i="1"/>
  <c r="BP323" i="1"/>
  <c r="BN323" i="1"/>
  <c r="Z323" i="1"/>
  <c r="Y332" i="1"/>
  <c r="BP338" i="1"/>
  <c r="BN338" i="1"/>
  <c r="Z338" i="1"/>
  <c r="BP350" i="1"/>
  <c r="BN350" i="1"/>
  <c r="Z350" i="1"/>
  <c r="BP372" i="1"/>
  <c r="BN372" i="1"/>
  <c r="Z372" i="1"/>
  <c r="BP396" i="1"/>
  <c r="BN396" i="1"/>
  <c r="Z396" i="1"/>
  <c r="BP415" i="1"/>
  <c r="BN415" i="1"/>
  <c r="Z415" i="1"/>
  <c r="BP438" i="1"/>
  <c r="BN438" i="1"/>
  <c r="Z438" i="1"/>
  <c r="BP457" i="1"/>
  <c r="BN457" i="1"/>
  <c r="Z457" i="1"/>
  <c r="Y500" i="1"/>
  <c r="Y499" i="1"/>
  <c r="BP497" i="1"/>
  <c r="BN497" i="1"/>
  <c r="Z497" i="1"/>
  <c r="Z499" i="1" s="1"/>
  <c r="Y382" i="1"/>
  <c r="Y45" i="1"/>
  <c r="D516" i="1"/>
  <c r="Y59" i="1"/>
  <c r="BP64" i="1"/>
  <c r="BN64" i="1"/>
  <c r="Z64" i="1"/>
  <c r="Y66" i="1"/>
  <c r="BP76" i="1"/>
  <c r="BN76" i="1"/>
  <c r="Z76" i="1"/>
  <c r="BP84" i="1"/>
  <c r="BN84" i="1"/>
  <c r="Z84" i="1"/>
  <c r="Z85" i="1" s="1"/>
  <c r="E516" i="1"/>
  <c r="Y92" i="1"/>
  <c r="BP89" i="1"/>
  <c r="BN89" i="1"/>
  <c r="Z89" i="1"/>
  <c r="BP98" i="1"/>
  <c r="BN98" i="1"/>
  <c r="Z98" i="1"/>
  <c r="BP107" i="1"/>
  <c r="BN107" i="1"/>
  <c r="Z107" i="1"/>
  <c r="Y114" i="1"/>
  <c r="BP111" i="1"/>
  <c r="BN111" i="1"/>
  <c r="Z111" i="1"/>
  <c r="BP119" i="1"/>
  <c r="BN119" i="1"/>
  <c r="Z119" i="1"/>
  <c r="BP136" i="1"/>
  <c r="BN136" i="1"/>
  <c r="Z136" i="1"/>
  <c r="Z137" i="1" s="1"/>
  <c r="Y143" i="1"/>
  <c r="BP140" i="1"/>
  <c r="BN140" i="1"/>
  <c r="Z140" i="1"/>
  <c r="Z142" i="1" s="1"/>
  <c r="BP175" i="1"/>
  <c r="BN175" i="1"/>
  <c r="Z175" i="1"/>
  <c r="Z177" i="1" s="1"/>
  <c r="BP212" i="1"/>
  <c r="BN212" i="1"/>
  <c r="Z212" i="1"/>
  <c r="BP225" i="1"/>
  <c r="BN225" i="1"/>
  <c r="Z225" i="1"/>
  <c r="Y231" i="1"/>
  <c r="BP229" i="1"/>
  <c r="BN229" i="1"/>
  <c r="Z229" i="1"/>
  <c r="BP290" i="1"/>
  <c r="BN290" i="1"/>
  <c r="Z290" i="1"/>
  <c r="BP294" i="1"/>
  <c r="BN294" i="1"/>
  <c r="Z294" i="1"/>
  <c r="Y296" i="1"/>
  <c r="Y305" i="1"/>
  <c r="BP298" i="1"/>
  <c r="BN298" i="1"/>
  <c r="Z298" i="1"/>
  <c r="Y306" i="1"/>
  <c r="BP302" i="1"/>
  <c r="BN302" i="1"/>
  <c r="Z302" i="1"/>
  <c r="BP310" i="1"/>
  <c r="BN310" i="1"/>
  <c r="Z310" i="1"/>
  <c r="BP318" i="1"/>
  <c r="BN318" i="1"/>
  <c r="Z318" i="1"/>
  <c r="Y320" i="1"/>
  <c r="BP324" i="1"/>
  <c r="BN324" i="1"/>
  <c r="Z324" i="1"/>
  <c r="Z326" i="1" s="1"/>
  <c r="Y326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Z361" i="1" s="1"/>
  <c r="Y361" i="1"/>
  <c r="F516" i="1"/>
  <c r="H9" i="1"/>
  <c r="A10" i="1"/>
  <c r="Y33" i="1"/>
  <c r="Y37" i="1"/>
  <c r="Y49" i="1"/>
  <c r="Y58" i="1"/>
  <c r="Y71" i="1"/>
  <c r="BP68" i="1"/>
  <c r="BN68" i="1"/>
  <c r="Z68" i="1"/>
  <c r="Y80" i="1"/>
  <c r="Y86" i="1"/>
  <c r="Y109" i="1"/>
  <c r="Y138" i="1"/>
  <c r="BP163" i="1"/>
  <c r="BN163" i="1"/>
  <c r="Z163" i="1"/>
  <c r="BP167" i="1"/>
  <c r="BN167" i="1"/>
  <c r="Z167" i="1"/>
  <c r="BP196" i="1"/>
  <c r="BN196" i="1"/>
  <c r="Z196" i="1"/>
  <c r="BP200" i="1"/>
  <c r="BN200" i="1"/>
  <c r="Z200" i="1"/>
  <c r="BP208" i="1"/>
  <c r="BN208" i="1"/>
  <c r="Z208" i="1"/>
  <c r="F9" i="1"/>
  <c r="J9" i="1"/>
  <c r="B516" i="1"/>
  <c r="X507" i="1"/>
  <c r="X508" i="1"/>
  <c r="X51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BP62" i="1"/>
  <c r="BN62" i="1"/>
  <c r="Z62" i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BP96" i="1"/>
  <c r="BN96" i="1"/>
  <c r="Z96" i="1"/>
  <c r="Y100" i="1"/>
  <c r="BP105" i="1"/>
  <c r="BN105" i="1"/>
  <c r="Z105" i="1"/>
  <c r="BP113" i="1"/>
  <c r="BN113" i="1"/>
  <c r="Z113" i="1"/>
  <c r="Y115" i="1"/>
  <c r="Y122" i="1"/>
  <c r="BP117" i="1"/>
  <c r="BN117" i="1"/>
  <c r="Z117" i="1"/>
  <c r="Y121" i="1"/>
  <c r="BP125" i="1"/>
  <c r="BN125" i="1"/>
  <c r="Z125" i="1"/>
  <c r="Y127" i="1"/>
  <c r="G516" i="1"/>
  <c r="Y133" i="1"/>
  <c r="BP130" i="1"/>
  <c r="BN130" i="1"/>
  <c r="Z130" i="1"/>
  <c r="Z132" i="1" s="1"/>
  <c r="Y137" i="1"/>
  <c r="Y142" i="1"/>
  <c r="BP151" i="1"/>
  <c r="BN151" i="1"/>
  <c r="Z151" i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BP202" i="1"/>
  <c r="BN202" i="1"/>
  <c r="Z202" i="1"/>
  <c r="BP243" i="1"/>
  <c r="BN243" i="1"/>
  <c r="Z243" i="1"/>
  <c r="Y247" i="1"/>
  <c r="BP252" i="1"/>
  <c r="BN252" i="1"/>
  <c r="Z252" i="1"/>
  <c r="Y256" i="1"/>
  <c r="BP261" i="1"/>
  <c r="BN261" i="1"/>
  <c r="Z261" i="1"/>
  <c r="Z264" i="1" s="1"/>
  <c r="Y264" i="1"/>
  <c r="BP337" i="1"/>
  <c r="BN337" i="1"/>
  <c r="Z337" i="1"/>
  <c r="Z339" i="1" s="1"/>
  <c r="Y339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3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9" i="1"/>
  <c r="BN269" i="1"/>
  <c r="Z269" i="1"/>
  <c r="Z271" i="1" s="1"/>
  <c r="BP292" i="1"/>
  <c r="BN292" i="1"/>
  <c r="Z292" i="1"/>
  <c r="BP300" i="1"/>
  <c r="BN300" i="1"/>
  <c r="Z300" i="1"/>
  <c r="BP304" i="1"/>
  <c r="BN304" i="1"/>
  <c r="Z304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7" i="1"/>
  <c r="BP330" i="1"/>
  <c r="BN330" i="1"/>
  <c r="Z330" i="1"/>
  <c r="Z332" i="1" s="1"/>
  <c r="S516" i="1"/>
  <c r="BP345" i="1"/>
  <c r="BN345" i="1"/>
  <c r="Z345" i="1"/>
  <c r="BP349" i="1"/>
  <c r="BN349" i="1"/>
  <c r="Z349" i="1"/>
  <c r="Y356" i="1"/>
  <c r="BP371" i="1"/>
  <c r="BN371" i="1"/>
  <c r="Z371" i="1"/>
  <c r="O516" i="1"/>
  <c r="K516" i="1"/>
  <c r="Y232" i="1"/>
  <c r="L516" i="1"/>
  <c r="Y257" i="1"/>
  <c r="M516" i="1"/>
  <c r="Y265" i="1"/>
  <c r="Y277" i="1"/>
  <c r="Y286" i="1"/>
  <c r="R516" i="1"/>
  <c r="Y295" i="1"/>
  <c r="Y340" i="1"/>
  <c r="T516" i="1"/>
  <c r="Y352" i="1"/>
  <c r="Y365" i="1"/>
  <c r="BP364" i="1"/>
  <c r="Y366" i="1"/>
  <c r="U516" i="1"/>
  <c r="Y374" i="1"/>
  <c r="BP369" i="1"/>
  <c r="BN369" i="1"/>
  <c r="Z369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Z478" i="1" l="1"/>
  <c r="Z373" i="1"/>
  <c r="Z319" i="1"/>
  <c r="Z313" i="1"/>
  <c r="Z231" i="1"/>
  <c r="Z153" i="1"/>
  <c r="Z80" i="1"/>
  <c r="Z65" i="1"/>
  <c r="Z44" i="1"/>
  <c r="Z447" i="1"/>
  <c r="Y507" i="1"/>
  <c r="Z171" i="1"/>
  <c r="Z494" i="1"/>
  <c r="Z351" i="1"/>
  <c r="Z256" i="1"/>
  <c r="Z126" i="1"/>
  <c r="Z121" i="1"/>
  <c r="Z108" i="1"/>
  <c r="Z100" i="1"/>
  <c r="Y510" i="1"/>
  <c r="Y508" i="1"/>
  <c r="Z32" i="1"/>
  <c r="Z203" i="1"/>
  <c r="Z295" i="1"/>
  <c r="Y509" i="1"/>
  <c r="Z484" i="1"/>
  <c r="Z463" i="1"/>
  <c r="Z401" i="1"/>
  <c r="Z247" i="1"/>
  <c r="Z58" i="1"/>
  <c r="X509" i="1"/>
  <c r="Z215" i="1"/>
  <c r="Z469" i="1"/>
  <c r="Z453" i="1"/>
  <c r="Z418" i="1"/>
  <c r="Y506" i="1"/>
  <c r="Z71" i="1"/>
  <c r="Z305" i="1"/>
  <c r="Z114" i="1"/>
  <c r="Z92" i="1"/>
  <c r="Z511" i="1" l="1"/>
</calcChain>
</file>

<file path=xl/sharedStrings.xml><?xml version="1.0" encoding="utf-8"?>
<sst xmlns="http://schemas.openxmlformats.org/spreadsheetml/2006/main" count="2253" uniqueCount="825">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</sst>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0" zoomScaleNormal="100" zoomScaleSheetLayoutView="100" workbookViewId="0">
      <selection activeCell="Z512" sqref="Z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1" t="s">
        <v>0</v>
      </c>
      <c r="E1" s="589"/>
      <c r="F1" s="589"/>
      <c r="G1" s="12" t="s">
        <v>1</v>
      </c>
      <c r="H1" s="631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6"/>
      <c r="E5" s="637"/>
      <c r="F5" s="850" t="s">
        <v>9</v>
      </c>
      <c r="G5" s="586"/>
      <c r="H5" s="636"/>
      <c r="I5" s="786"/>
      <c r="J5" s="786"/>
      <c r="K5" s="786"/>
      <c r="L5" s="786"/>
      <c r="M5" s="637"/>
      <c r="N5" s="58"/>
      <c r="P5" s="24" t="s">
        <v>10</v>
      </c>
      <c r="Q5" s="861">
        <v>45871</v>
      </c>
      <c r="R5" s="674"/>
      <c r="T5" s="717" t="s">
        <v>11</v>
      </c>
      <c r="U5" s="718"/>
      <c r="V5" s="720" t="s">
        <v>12</v>
      </c>
      <c r="W5" s="674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4"/>
      <c r="N6" s="59"/>
      <c r="P6" s="24" t="s">
        <v>15</v>
      </c>
      <c r="Q6" s="874" t="str">
        <f>IF(Q5=0," ",CHOOSE(WEEKDAY(Q5,2),"Понедельник","Вторник","Среда","Четверг","Пятница","Суббота","Воскресенье"))</f>
        <v>Суббота</v>
      </c>
      <c r="R6" s="573"/>
      <c r="T6" s="725" t="s">
        <v>16</v>
      </c>
      <c r="U6" s="718"/>
      <c r="V6" s="776" t="s">
        <v>17</v>
      </c>
      <c r="W6" s="607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4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18"/>
      <c r="V7" s="777"/>
      <c r="W7" s="778"/>
      <c r="AB7" s="51"/>
      <c r="AC7" s="51"/>
      <c r="AD7" s="51"/>
      <c r="AE7" s="51"/>
    </row>
    <row r="8" spans="1:32" s="553" customFormat="1" ht="25.5" customHeight="1" x14ac:dyDescent="0.2">
      <c r="A8" s="890" t="s">
        <v>18</v>
      </c>
      <c r="B8" s="578"/>
      <c r="C8" s="579"/>
      <c r="D8" s="623"/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19</v>
      </c>
      <c r="Q8" s="682">
        <v>0.41666666666666669</v>
      </c>
      <c r="R8" s="619"/>
      <c r="T8" s="569"/>
      <c r="U8" s="718"/>
      <c r="V8" s="777"/>
      <c r="W8" s="778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76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76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6"/>
      <c r="L9" s="576"/>
      <c r="M9" s="576"/>
      <c r="N9" s="551"/>
      <c r="P9" s="26" t="s">
        <v>20</v>
      </c>
      <c r="Q9" s="668"/>
      <c r="R9" s="669"/>
      <c r="T9" s="569"/>
      <c r="U9" s="718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76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21</v>
      </c>
      <c r="Q10" s="726"/>
      <c r="R10" s="727"/>
      <c r="U10" s="24" t="s">
        <v>22</v>
      </c>
      <c r="V10" s="606" t="s">
        <v>23</v>
      </c>
      <c r="W10" s="607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17" t="s">
        <v>27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1" t="s">
        <v>28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29</v>
      </c>
      <c r="Q12" s="682"/>
      <c r="R12" s="619"/>
      <c r="S12" s="23"/>
      <c r="U12" s="24"/>
      <c r="V12" s="589"/>
      <c r="W12" s="569"/>
      <c r="AB12" s="51"/>
      <c r="AC12" s="51"/>
      <c r="AD12" s="51"/>
      <c r="AE12" s="51"/>
    </row>
    <row r="13" spans="1:32" s="553" customFormat="1" ht="23.25" customHeight="1" x14ac:dyDescent="0.2">
      <c r="A13" s="711" t="s">
        <v>30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31</v>
      </c>
      <c r="Q13" s="817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1" t="s">
        <v>32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3" t="s">
        <v>34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4"/>
      <c r="Q16" s="704"/>
      <c r="R16" s="704"/>
      <c r="S16" s="704"/>
      <c r="T16" s="7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35</v>
      </c>
      <c r="B17" s="601" t="s">
        <v>36</v>
      </c>
      <c r="C17" s="692" t="s">
        <v>37</v>
      </c>
      <c r="D17" s="601" t="s">
        <v>38</v>
      </c>
      <c r="E17" s="655"/>
      <c r="F17" s="601" t="s">
        <v>39</v>
      </c>
      <c r="G17" s="601" t="s">
        <v>40</v>
      </c>
      <c r="H17" s="601" t="s">
        <v>41</v>
      </c>
      <c r="I17" s="601" t="s">
        <v>42</v>
      </c>
      <c r="J17" s="601" t="s">
        <v>43</v>
      </c>
      <c r="K17" s="601" t="s">
        <v>44</v>
      </c>
      <c r="L17" s="601" t="s">
        <v>45</v>
      </c>
      <c r="M17" s="601" t="s">
        <v>46</v>
      </c>
      <c r="N17" s="601" t="s">
        <v>47</v>
      </c>
      <c r="O17" s="601" t="s">
        <v>48</v>
      </c>
      <c r="P17" s="601" t="s">
        <v>49</v>
      </c>
      <c r="Q17" s="654"/>
      <c r="R17" s="654"/>
      <c r="S17" s="654"/>
      <c r="T17" s="655"/>
      <c r="U17" s="882" t="s">
        <v>50</v>
      </c>
      <c r="V17" s="586"/>
      <c r="W17" s="601" t="s">
        <v>51</v>
      </c>
      <c r="X17" s="601" t="s">
        <v>52</v>
      </c>
      <c r="Y17" s="886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4"/>
      <c r="AF17" s="845"/>
      <c r="AG17" s="66"/>
      <c r="BD17" s="65" t="s">
        <v>59</v>
      </c>
    </row>
    <row r="18" spans="1:68" ht="14.25" customHeight="1" x14ac:dyDescent="0.2">
      <c r="A18" s="602"/>
      <c r="B18" s="602"/>
      <c r="C18" s="602"/>
      <c r="D18" s="656"/>
      <c r="E18" s="658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56"/>
      <c r="Q18" s="657"/>
      <c r="R18" s="657"/>
      <c r="S18" s="657"/>
      <c r="T18" s="658"/>
      <c r="U18" s="67" t="s">
        <v>60</v>
      </c>
      <c r="V18" s="67" t="s">
        <v>61</v>
      </c>
      <c r="W18" s="602"/>
      <c r="X18" s="602"/>
      <c r="Y18" s="887"/>
      <c r="Z18" s="785"/>
      <c r="AA18" s="769"/>
      <c r="AB18" s="769"/>
      <c r="AC18" s="769"/>
      <c r="AD18" s="846"/>
      <c r="AE18" s="847"/>
      <c r="AF18" s="848"/>
      <c r="AG18" s="66"/>
      <c r="BD18" s="65"/>
    </row>
    <row r="19" spans="1:68" ht="27.75" customHeight="1" x14ac:dyDescent="0.2">
      <c r="A19" s="652" t="s">
        <v>62</v>
      </c>
      <c r="B19" s="653"/>
      <c r="C19" s="653"/>
      <c r="D19" s="653"/>
      <c r="E19" s="653"/>
      <c r="F19" s="653"/>
      <c r="G19" s="653"/>
      <c r="H19" s="653"/>
      <c r="I19" s="653"/>
      <c r="J19" s="653"/>
      <c r="K19" s="653"/>
      <c r="L19" s="653"/>
      <c r="M19" s="653"/>
      <c r="N19" s="653"/>
      <c r="O19" s="653"/>
      <c r="P19" s="653"/>
      <c r="Q19" s="653"/>
      <c r="R19" s="653"/>
      <c r="S19" s="653"/>
      <c r="T19" s="653"/>
      <c r="U19" s="653"/>
      <c r="V19" s="653"/>
      <c r="W19" s="653"/>
      <c r="X19" s="653"/>
      <c r="Y19" s="653"/>
      <c r="Z19" s="653"/>
      <c r="AA19" s="48"/>
      <c r="AB19" s="48"/>
      <c r="AC19" s="48"/>
    </row>
    <row r="20" spans="1:68" ht="16.5" customHeight="1" x14ac:dyDescent="0.25">
      <c r="A20" s="582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customHeight="1" x14ac:dyDescent="0.25">
      <c r="A21" s="574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2">
        <v>4680115886643</v>
      </c>
      <c r="E22" s="573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">
        <v>68</v>
      </c>
      <c r="Q22" s="564"/>
      <c r="R22" s="564"/>
      <c r="S22" s="564"/>
      <c r="T22" s="565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7" t="s">
        <v>71</v>
      </c>
      <c r="Q23" s="578"/>
      <c r="R23" s="578"/>
      <c r="S23" s="578"/>
      <c r="T23" s="578"/>
      <c r="U23" s="578"/>
      <c r="V23" s="579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7" t="s">
        <v>71</v>
      </c>
      <c r="Q24" s="578"/>
      <c r="R24" s="578"/>
      <c r="S24" s="578"/>
      <c r="T24" s="578"/>
      <c r="U24" s="578"/>
      <c r="V24" s="579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4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2">
        <v>4680115885912</v>
      </c>
      <c r="E26" s="573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2">
        <v>4607091388237</v>
      </c>
      <c r="E27" s="573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2">
        <v>4680115886230</v>
      </c>
      <c r="E28" s="573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2">
        <v>4680115886247</v>
      </c>
      <c r="E29" s="573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2">
        <v>4680115885905</v>
      </c>
      <c r="E30" s="573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2">
        <v>4607091388244</v>
      </c>
      <c r="E31" s="573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7" t="s">
        <v>71</v>
      </c>
      <c r="Q32" s="578"/>
      <c r="R32" s="578"/>
      <c r="S32" s="578"/>
      <c r="T32" s="578"/>
      <c r="U32" s="578"/>
      <c r="V32" s="579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7" t="s">
        <v>71</v>
      </c>
      <c r="Q33" s="578"/>
      <c r="R33" s="578"/>
      <c r="S33" s="578"/>
      <c r="T33" s="578"/>
      <c r="U33" s="578"/>
      <c r="V33" s="579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4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2">
        <v>4607091388503</v>
      </c>
      <c r="E35" s="573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7" t="s">
        <v>71</v>
      </c>
      <c r="Q36" s="578"/>
      <c r="R36" s="578"/>
      <c r="S36" s="578"/>
      <c r="T36" s="578"/>
      <c r="U36" s="578"/>
      <c r="V36" s="579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7" t="s">
        <v>71</v>
      </c>
      <c r="Q37" s="578"/>
      <c r="R37" s="578"/>
      <c r="S37" s="578"/>
      <c r="T37" s="578"/>
      <c r="U37" s="578"/>
      <c r="V37" s="579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2" t="s">
        <v>100</v>
      </c>
      <c r="B38" s="653"/>
      <c r="C38" s="653"/>
      <c r="D38" s="653"/>
      <c r="E38" s="653"/>
      <c r="F38" s="653"/>
      <c r="G38" s="653"/>
      <c r="H38" s="653"/>
      <c r="I38" s="653"/>
      <c r="J38" s="653"/>
      <c r="K38" s="653"/>
      <c r="L38" s="653"/>
      <c r="M38" s="653"/>
      <c r="N38" s="653"/>
      <c r="O38" s="653"/>
      <c r="P38" s="653"/>
      <c r="Q38" s="653"/>
      <c r="R38" s="653"/>
      <c r="S38" s="653"/>
      <c r="T38" s="653"/>
      <c r="U38" s="653"/>
      <c r="V38" s="653"/>
      <c r="W38" s="653"/>
      <c r="X38" s="653"/>
      <c r="Y38" s="653"/>
      <c r="Z38" s="653"/>
      <c r="AA38" s="48"/>
      <c r="AB38" s="48"/>
      <c r="AC38" s="48"/>
    </row>
    <row r="39" spans="1:68" ht="16.5" customHeight="1" x14ac:dyDescent="0.25">
      <c r="A39" s="582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customHeight="1" x14ac:dyDescent="0.25">
      <c r="A40" s="574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2">
        <v>4607091385670</v>
      </c>
      <c r="E41" s="573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69</v>
      </c>
      <c r="X41" s="559">
        <v>800</v>
      </c>
      <c r="Y41" s="560">
        <f>IFERROR(IF(X41="",0,CEILING((X41/$H41),1)*$H41),"")</f>
        <v>810</v>
      </c>
      <c r="Z41" s="36">
        <f>IFERROR(IF(Y41=0,"",ROUNDUP(Y41/H41,0)*0.01898),"")</f>
        <v>1.4235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832.22222222222217</v>
      </c>
      <c r="BN41" s="64">
        <f>IFERROR(Y41*I41/H41,"0")</f>
        <v>842.625</v>
      </c>
      <c r="BO41" s="64">
        <f>IFERROR(1/J41*(X41/H41),"0")</f>
        <v>1.1574074074074074</v>
      </c>
      <c r="BP41" s="64">
        <f>IFERROR(1/J41*(Y41/H41),"0")</f>
        <v>1.171875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2">
        <v>4607091385687</v>
      </c>
      <c r="E42" s="573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2">
        <v>4680115882539</v>
      </c>
      <c r="E43" s="573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7" t="s">
        <v>71</v>
      </c>
      <c r="Q44" s="578"/>
      <c r="R44" s="578"/>
      <c r="S44" s="578"/>
      <c r="T44" s="578"/>
      <c r="U44" s="578"/>
      <c r="V44" s="579"/>
      <c r="W44" s="37" t="s">
        <v>72</v>
      </c>
      <c r="X44" s="561">
        <f>IFERROR(X41/H41,"0")+IFERROR(X42/H42,"0")+IFERROR(X43/H43,"0")</f>
        <v>74.074074074074076</v>
      </c>
      <c r="Y44" s="561">
        <f>IFERROR(Y41/H41,"0")+IFERROR(Y42/H42,"0")+IFERROR(Y43/H43,"0")</f>
        <v>75</v>
      </c>
      <c r="Z44" s="561">
        <f>IFERROR(IF(Z41="",0,Z41),"0")+IFERROR(IF(Z42="",0,Z42),"0")+IFERROR(IF(Z43="",0,Z43),"0")</f>
        <v>1.4235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7" t="s">
        <v>71</v>
      </c>
      <c r="Q45" s="578"/>
      <c r="R45" s="578"/>
      <c r="S45" s="578"/>
      <c r="T45" s="578"/>
      <c r="U45" s="578"/>
      <c r="V45" s="579"/>
      <c r="W45" s="37" t="s">
        <v>69</v>
      </c>
      <c r="X45" s="561">
        <f>IFERROR(SUM(X41:X43),"0")</f>
        <v>800</v>
      </c>
      <c r="Y45" s="561">
        <f>IFERROR(SUM(Y41:Y43),"0")</f>
        <v>810</v>
      </c>
      <c r="Z45" s="37"/>
      <c r="AA45" s="562"/>
      <c r="AB45" s="562"/>
      <c r="AC45" s="562"/>
    </row>
    <row r="46" spans="1:68" ht="14.25" customHeight="1" x14ac:dyDescent="0.25">
      <c r="A46" s="574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2">
        <v>4680115884915</v>
      </c>
      <c r="E47" s="573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7" t="s">
        <v>71</v>
      </c>
      <c r="Q48" s="578"/>
      <c r="R48" s="578"/>
      <c r="S48" s="578"/>
      <c r="T48" s="578"/>
      <c r="U48" s="578"/>
      <c r="V48" s="579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7" t="s">
        <v>71</v>
      </c>
      <c r="Q49" s="578"/>
      <c r="R49" s="578"/>
      <c r="S49" s="578"/>
      <c r="T49" s="578"/>
      <c r="U49" s="578"/>
      <c r="V49" s="579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82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customHeight="1" x14ac:dyDescent="0.25">
      <c r="A51" s="574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2">
        <v>4680115885882</v>
      </c>
      <c r="E52" s="573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69</v>
      </c>
      <c r="X52" s="559">
        <v>157</v>
      </c>
      <c r="Y52" s="560">
        <f t="shared" ref="Y52:Y57" si="6">IFERROR(IF(X52="",0,CEILING((X52/$H52),1)*$H52),"")</f>
        <v>168</v>
      </c>
      <c r="Z52" s="36">
        <f>IFERROR(IF(Y52=0,"",ROUNDUP(Y52/H52,0)*0.01898),"")</f>
        <v>0.28470000000000001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163.09776785714286</v>
      </c>
      <c r="BN52" s="64">
        <f t="shared" ref="BN52:BN57" si="8">IFERROR(Y52*I52/H52,"0")</f>
        <v>174.52500000000001</v>
      </c>
      <c r="BO52" s="64">
        <f t="shared" ref="BO52:BO57" si="9">IFERROR(1/J52*(X52/H52),"0")</f>
        <v>0.21902901785714288</v>
      </c>
      <c r="BP52" s="64">
        <f t="shared" ref="BP52:BP57" si="10">IFERROR(1/J52*(Y52/H52),"0")</f>
        <v>0.23437500000000003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2">
        <v>4680115881426</v>
      </c>
      <c r="E53" s="573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69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2">
        <v>4680115880283</v>
      </c>
      <c r="E54" s="573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2">
        <v>4680115881525</v>
      </c>
      <c r="E55" s="573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69</v>
      </c>
      <c r="X55" s="559">
        <v>120</v>
      </c>
      <c r="Y55" s="560">
        <f t="shared" si="6"/>
        <v>120</v>
      </c>
      <c r="Z55" s="36">
        <f>IFERROR(IF(Y55=0,"",ROUNDUP(Y55/H55,0)*0.00902),"")</f>
        <v>0.27060000000000001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126.3</v>
      </c>
      <c r="BN55" s="64">
        <f t="shared" si="8"/>
        <v>126.3</v>
      </c>
      <c r="BO55" s="64">
        <f t="shared" si="9"/>
        <v>0.22727272727272729</v>
      </c>
      <c r="BP55" s="64">
        <f t="shared" si="10"/>
        <v>0.22727272727272729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2">
        <v>4680115885899</v>
      </c>
      <c r="E56" s="573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2">
        <v>4680115881419</v>
      </c>
      <c r="E57" s="573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7" t="s">
        <v>71</v>
      </c>
      <c r="Q58" s="578"/>
      <c r="R58" s="578"/>
      <c r="S58" s="578"/>
      <c r="T58" s="578"/>
      <c r="U58" s="578"/>
      <c r="V58" s="579"/>
      <c r="W58" s="37" t="s">
        <v>72</v>
      </c>
      <c r="X58" s="561">
        <f>IFERROR(X52/H52,"0")+IFERROR(X53/H53,"0")+IFERROR(X54/H54,"0")+IFERROR(X55/H55,"0")+IFERROR(X56/H56,"0")+IFERROR(X57/H57,"0")</f>
        <v>44.017857142857146</v>
      </c>
      <c r="Y58" s="561">
        <f>IFERROR(Y52/H52,"0")+IFERROR(Y53/H53,"0")+IFERROR(Y54/H54,"0")+IFERROR(Y55/H55,"0")+IFERROR(Y56/H56,"0")+IFERROR(Y57/H57,"0")</f>
        <v>45</v>
      </c>
      <c r="Z58" s="561">
        <f>IFERROR(IF(Z52="",0,Z52),"0")+IFERROR(IF(Z53="",0,Z53),"0")+IFERROR(IF(Z54="",0,Z54),"0")+IFERROR(IF(Z55="",0,Z55),"0")+IFERROR(IF(Z56="",0,Z56),"0")+IFERROR(IF(Z57="",0,Z57),"0")</f>
        <v>0.55530000000000002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7" t="s">
        <v>71</v>
      </c>
      <c r="Q59" s="578"/>
      <c r="R59" s="578"/>
      <c r="S59" s="578"/>
      <c r="T59" s="578"/>
      <c r="U59" s="578"/>
      <c r="V59" s="579"/>
      <c r="W59" s="37" t="s">
        <v>69</v>
      </c>
      <c r="X59" s="561">
        <f>IFERROR(SUM(X52:X57),"0")</f>
        <v>277</v>
      </c>
      <c r="Y59" s="561">
        <f>IFERROR(SUM(Y52:Y57),"0")</f>
        <v>288</v>
      </c>
      <c r="Z59" s="37"/>
      <c r="AA59" s="562"/>
      <c r="AB59" s="562"/>
      <c r="AC59" s="562"/>
    </row>
    <row r="60" spans="1:68" ht="14.25" customHeight="1" x14ac:dyDescent="0.25">
      <c r="A60" s="574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2">
        <v>4680115881440</v>
      </c>
      <c r="E61" s="573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69</v>
      </c>
      <c r="X61" s="559">
        <v>315</v>
      </c>
      <c r="Y61" s="560">
        <f>IFERROR(IF(X61="",0,CEILING((X61/$H61),1)*$H61),"")</f>
        <v>324</v>
      </c>
      <c r="Z61" s="36">
        <f>IFERROR(IF(Y61=0,"",ROUNDUP(Y61/H61,0)*0.01898),"")</f>
        <v>0.56940000000000002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327.68749999999994</v>
      </c>
      <c r="BN61" s="64">
        <f>IFERROR(Y61*I61/H61,"0")</f>
        <v>337.04999999999995</v>
      </c>
      <c r="BO61" s="64">
        <f>IFERROR(1/J61*(X61/H61),"0")</f>
        <v>0.45572916666666663</v>
      </c>
      <c r="BP61" s="64">
        <f>IFERROR(1/J61*(Y61/H61),"0")</f>
        <v>0.46874999999999994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2">
        <v>4680115882751</v>
      </c>
      <c r="E62" s="573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2">
        <v>4680115885950</v>
      </c>
      <c r="E63" s="573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2">
        <v>4680115881433</v>
      </c>
      <c r="E64" s="573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3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7" t="s">
        <v>71</v>
      </c>
      <c r="Q65" s="578"/>
      <c r="R65" s="578"/>
      <c r="S65" s="578"/>
      <c r="T65" s="578"/>
      <c r="U65" s="578"/>
      <c r="V65" s="579"/>
      <c r="W65" s="37" t="s">
        <v>72</v>
      </c>
      <c r="X65" s="561">
        <f>IFERROR(X61/H61,"0")+IFERROR(X62/H62,"0")+IFERROR(X63/H63,"0")+IFERROR(X64/H64,"0")</f>
        <v>29.166666666666664</v>
      </c>
      <c r="Y65" s="561">
        <f>IFERROR(Y61/H61,"0")+IFERROR(Y62/H62,"0")+IFERROR(Y63/H63,"0")+IFERROR(Y64/H64,"0")</f>
        <v>29.999999999999996</v>
      </c>
      <c r="Z65" s="561">
        <f>IFERROR(IF(Z61="",0,Z61),"0")+IFERROR(IF(Z62="",0,Z62),"0")+IFERROR(IF(Z63="",0,Z63),"0")+IFERROR(IF(Z64="",0,Z64),"0")</f>
        <v>0.56940000000000002</v>
      </c>
      <c r="AA65" s="562"/>
      <c r="AB65" s="562"/>
      <c r="AC65" s="562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7" t="s">
        <v>71</v>
      </c>
      <c r="Q66" s="578"/>
      <c r="R66" s="578"/>
      <c r="S66" s="578"/>
      <c r="T66" s="578"/>
      <c r="U66" s="578"/>
      <c r="V66" s="579"/>
      <c r="W66" s="37" t="s">
        <v>69</v>
      </c>
      <c r="X66" s="561">
        <f>IFERROR(SUM(X61:X64),"0")</f>
        <v>315</v>
      </c>
      <c r="Y66" s="561">
        <f>IFERROR(SUM(Y61:Y64),"0")</f>
        <v>324</v>
      </c>
      <c r="Z66" s="37"/>
      <c r="AA66" s="562"/>
      <c r="AB66" s="562"/>
      <c r="AC66" s="562"/>
    </row>
    <row r="67" spans="1:68" ht="14.25" customHeight="1" x14ac:dyDescent="0.25">
      <c r="A67" s="574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2">
        <v>4680115885073</v>
      </c>
      <c r="E68" s="573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2">
        <v>4680115885059</v>
      </c>
      <c r="E69" s="573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2">
        <v>4680115885097</v>
      </c>
      <c r="E70" s="573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7" t="s">
        <v>71</v>
      </c>
      <c r="Q71" s="578"/>
      <c r="R71" s="578"/>
      <c r="S71" s="578"/>
      <c r="T71" s="578"/>
      <c r="U71" s="578"/>
      <c r="V71" s="579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7" t="s">
        <v>71</v>
      </c>
      <c r="Q72" s="578"/>
      <c r="R72" s="578"/>
      <c r="S72" s="578"/>
      <c r="T72" s="578"/>
      <c r="U72" s="578"/>
      <c r="V72" s="579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4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2">
        <v>4680115881891</v>
      </c>
      <c r="E74" s="573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2">
        <v>4680115885769</v>
      </c>
      <c r="E75" s="573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69</v>
      </c>
      <c r="X75" s="559">
        <v>50</v>
      </c>
      <c r="Y75" s="560">
        <f t="shared" si="11"/>
        <v>50.400000000000006</v>
      </c>
      <c r="Z75" s="36">
        <f>IFERROR(IF(Y75=0,"",ROUNDUP(Y75/H75,0)*0.01898),"")</f>
        <v>0.11388000000000001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52.589285714285715</v>
      </c>
      <c r="BN75" s="64">
        <f t="shared" si="13"/>
        <v>53.010000000000012</v>
      </c>
      <c r="BO75" s="64">
        <f t="shared" si="14"/>
        <v>9.3005952380952384E-2</v>
      </c>
      <c r="BP75" s="64">
        <f t="shared" si="15"/>
        <v>9.375E-2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2">
        <v>4680115884410</v>
      </c>
      <c r="E76" s="573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1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2">
        <v>4680115884311</v>
      </c>
      <c r="E77" s="573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2">
        <v>4680115885929</v>
      </c>
      <c r="E78" s="573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2">
        <v>4680115884403</v>
      </c>
      <c r="E79" s="573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7" t="s">
        <v>71</v>
      </c>
      <c r="Q80" s="578"/>
      <c r="R80" s="578"/>
      <c r="S80" s="578"/>
      <c r="T80" s="578"/>
      <c r="U80" s="578"/>
      <c r="V80" s="579"/>
      <c r="W80" s="37" t="s">
        <v>72</v>
      </c>
      <c r="X80" s="561">
        <f>IFERROR(X74/H74,"0")+IFERROR(X75/H75,"0")+IFERROR(X76/H76,"0")+IFERROR(X77/H77,"0")+IFERROR(X78/H78,"0")+IFERROR(X79/H79,"0")</f>
        <v>5.9523809523809526</v>
      </c>
      <c r="Y80" s="561">
        <f>IFERROR(Y74/H74,"0")+IFERROR(Y75/H75,"0")+IFERROR(Y76/H76,"0")+IFERROR(Y77/H77,"0")+IFERROR(Y78/H78,"0")+IFERROR(Y79/H79,"0")</f>
        <v>6</v>
      </c>
      <c r="Z80" s="561">
        <f>IFERROR(IF(Z74="",0,Z74),"0")+IFERROR(IF(Z75="",0,Z75),"0")+IFERROR(IF(Z76="",0,Z76),"0")+IFERROR(IF(Z77="",0,Z77),"0")+IFERROR(IF(Z78="",0,Z78),"0")+IFERROR(IF(Z79="",0,Z79),"0")</f>
        <v>0.11388000000000001</v>
      </c>
      <c r="AA80" s="562"/>
      <c r="AB80" s="562"/>
      <c r="AC80" s="562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7" t="s">
        <v>71</v>
      </c>
      <c r="Q81" s="578"/>
      <c r="R81" s="578"/>
      <c r="S81" s="578"/>
      <c r="T81" s="578"/>
      <c r="U81" s="578"/>
      <c r="V81" s="579"/>
      <c r="W81" s="37" t="s">
        <v>69</v>
      </c>
      <c r="X81" s="561">
        <f>IFERROR(SUM(X74:X79),"0")</f>
        <v>50</v>
      </c>
      <c r="Y81" s="561">
        <f>IFERROR(SUM(Y74:Y79),"0")</f>
        <v>50.400000000000006</v>
      </c>
      <c r="Z81" s="37"/>
      <c r="AA81" s="562"/>
      <c r="AB81" s="562"/>
      <c r="AC81" s="562"/>
    </row>
    <row r="82" spans="1:68" ht="14.25" customHeight="1" x14ac:dyDescent="0.25">
      <c r="A82" s="574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2">
        <v>4680115881532</v>
      </c>
      <c r="E83" s="573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69</v>
      </c>
      <c r="X83" s="559">
        <v>91</v>
      </c>
      <c r="Y83" s="560">
        <f>IFERROR(IF(X83="",0,CEILING((X83/$H83),1)*$H83),"")</f>
        <v>93.6</v>
      </c>
      <c r="Z83" s="36">
        <f>IFERROR(IF(Y83=0,"",ROUNDUP(Y83/H83,0)*0.01898),"")</f>
        <v>0.22776000000000002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96.075000000000003</v>
      </c>
      <c r="BN83" s="64">
        <f>IFERROR(Y83*I83/H83,"0")</f>
        <v>98.82</v>
      </c>
      <c r="BO83" s="64">
        <f>IFERROR(1/J83*(X83/H83),"0")</f>
        <v>0.18229166666666666</v>
      </c>
      <c r="BP83" s="64">
        <f>IFERROR(1/J83*(Y83/H83),"0")</f>
        <v>0.1875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2">
        <v>4680115881464</v>
      </c>
      <c r="E84" s="573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7" t="s">
        <v>71</v>
      </c>
      <c r="Q85" s="578"/>
      <c r="R85" s="578"/>
      <c r="S85" s="578"/>
      <c r="T85" s="578"/>
      <c r="U85" s="578"/>
      <c r="V85" s="579"/>
      <c r="W85" s="37" t="s">
        <v>72</v>
      </c>
      <c r="X85" s="561">
        <f>IFERROR(X83/H83,"0")+IFERROR(X84/H84,"0")</f>
        <v>11.666666666666666</v>
      </c>
      <c r="Y85" s="561">
        <f>IFERROR(Y83/H83,"0")+IFERROR(Y84/H84,"0")</f>
        <v>12</v>
      </c>
      <c r="Z85" s="561">
        <f>IFERROR(IF(Z83="",0,Z83),"0")+IFERROR(IF(Z84="",0,Z84),"0")</f>
        <v>0.22776000000000002</v>
      </c>
      <c r="AA85" s="562"/>
      <c r="AB85" s="562"/>
      <c r="AC85" s="562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7" t="s">
        <v>71</v>
      </c>
      <c r="Q86" s="578"/>
      <c r="R86" s="578"/>
      <c r="S86" s="578"/>
      <c r="T86" s="578"/>
      <c r="U86" s="578"/>
      <c r="V86" s="579"/>
      <c r="W86" s="37" t="s">
        <v>69</v>
      </c>
      <c r="X86" s="561">
        <f>IFERROR(SUM(X83:X84),"0")</f>
        <v>91</v>
      </c>
      <c r="Y86" s="561">
        <f>IFERROR(SUM(Y83:Y84),"0")</f>
        <v>93.6</v>
      </c>
      <c r="Z86" s="37"/>
      <c r="AA86" s="562"/>
      <c r="AB86" s="562"/>
      <c r="AC86" s="562"/>
    </row>
    <row r="87" spans="1:68" ht="16.5" customHeight="1" x14ac:dyDescent="0.25">
      <c r="A87" s="582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customHeight="1" x14ac:dyDescent="0.25">
      <c r="A88" s="574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2">
        <v>4680115881327</v>
      </c>
      <c r="E89" s="573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69</v>
      </c>
      <c r="X89" s="559">
        <v>240</v>
      </c>
      <c r="Y89" s="560">
        <f>IFERROR(IF(X89="",0,CEILING((X89/$H89),1)*$H89),"")</f>
        <v>248.4</v>
      </c>
      <c r="Z89" s="36">
        <f>IFERROR(IF(Y89=0,"",ROUNDUP(Y89/H89,0)*0.01898),"")</f>
        <v>0.43653999999999998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249.66666666666663</v>
      </c>
      <c r="BN89" s="64">
        <f>IFERROR(Y89*I89/H89,"0")</f>
        <v>258.40499999999997</v>
      </c>
      <c r="BO89" s="64">
        <f>IFERROR(1/J89*(X89/H89),"0")</f>
        <v>0.34722222222222221</v>
      </c>
      <c r="BP89" s="64">
        <f>IFERROR(1/J89*(Y89/H89),"0")</f>
        <v>0.359375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72">
        <v>4680115881518</v>
      </c>
      <c r="E90" s="573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2">
        <v>4680115881303</v>
      </c>
      <c r="E91" s="573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7" t="s">
        <v>71</v>
      </c>
      <c r="Q92" s="578"/>
      <c r="R92" s="578"/>
      <c r="S92" s="578"/>
      <c r="T92" s="578"/>
      <c r="U92" s="578"/>
      <c r="V92" s="579"/>
      <c r="W92" s="37" t="s">
        <v>72</v>
      </c>
      <c r="X92" s="561">
        <f>IFERROR(X89/H89,"0")+IFERROR(X90/H90,"0")+IFERROR(X91/H91,"0")</f>
        <v>22.222222222222221</v>
      </c>
      <c r="Y92" s="561">
        <f>IFERROR(Y89/H89,"0")+IFERROR(Y90/H90,"0")+IFERROR(Y91/H91,"0")</f>
        <v>23</v>
      </c>
      <c r="Z92" s="561">
        <f>IFERROR(IF(Z89="",0,Z89),"0")+IFERROR(IF(Z90="",0,Z90),"0")+IFERROR(IF(Z91="",0,Z91),"0")</f>
        <v>0.43653999999999998</v>
      </c>
      <c r="AA92" s="562"/>
      <c r="AB92" s="562"/>
      <c r="AC92" s="562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7" t="s">
        <v>71</v>
      </c>
      <c r="Q93" s="578"/>
      <c r="R93" s="578"/>
      <c r="S93" s="578"/>
      <c r="T93" s="578"/>
      <c r="U93" s="578"/>
      <c r="V93" s="579"/>
      <c r="W93" s="37" t="s">
        <v>69</v>
      </c>
      <c r="X93" s="561">
        <f>IFERROR(SUM(X89:X91),"0")</f>
        <v>240</v>
      </c>
      <c r="Y93" s="561">
        <f>IFERROR(SUM(Y89:Y91),"0")</f>
        <v>248.4</v>
      </c>
      <c r="Z93" s="37"/>
      <c r="AA93" s="562"/>
      <c r="AB93" s="562"/>
      <c r="AC93" s="562"/>
    </row>
    <row r="94" spans="1:68" ht="14.25" customHeight="1" x14ac:dyDescent="0.25">
      <c r="A94" s="574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2">
        <v>4607091386967</v>
      </c>
      <c r="E95" s="573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9" t="s">
        <v>186</v>
      </c>
      <c r="Q95" s="564"/>
      <c r="R95" s="564"/>
      <c r="S95" s="564"/>
      <c r="T95" s="565"/>
      <c r="U95" s="34"/>
      <c r="V95" s="34"/>
      <c r="W95" s="35" t="s">
        <v>69</v>
      </c>
      <c r="X95" s="559">
        <v>300</v>
      </c>
      <c r="Y95" s="560">
        <f>IFERROR(IF(X95="",0,CEILING((X95/$H95),1)*$H95),"")</f>
        <v>307.8</v>
      </c>
      <c r="Z95" s="36">
        <f>IFERROR(IF(Y95=0,"",ROUNDUP(Y95/H95,0)*0.01898),"")</f>
        <v>0.72123999999999999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319.22222222222223</v>
      </c>
      <c r="BN95" s="64">
        <f>IFERROR(Y95*I95/H95,"0")</f>
        <v>327.52199999999999</v>
      </c>
      <c r="BO95" s="64">
        <f>IFERROR(1/J95*(X95/H95),"0")</f>
        <v>0.57870370370370372</v>
      </c>
      <c r="BP95" s="64">
        <f>IFERROR(1/J95*(Y95/H95),"0")</f>
        <v>0.59375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72">
        <v>4680115884953</v>
      </c>
      <c r="E96" s="573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72">
        <v>4607091385731</v>
      </c>
      <c r="E97" s="573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2">
        <v>4607091385731</v>
      </c>
      <c r="E98" s="573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69</v>
      </c>
      <c r="X98" s="559">
        <v>107</v>
      </c>
      <c r="Y98" s="560">
        <f>IFERROR(IF(X98="",0,CEILING((X98/$H98),1)*$H98),"")</f>
        <v>108</v>
      </c>
      <c r="Z98" s="36">
        <f>IFERROR(IF(Y98=0,"",ROUNDUP(Y98/H98,0)*0.00651),"")</f>
        <v>0.26040000000000002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116.98666666666665</v>
      </c>
      <c r="BN98" s="64">
        <f>IFERROR(Y98*I98/H98,"0")</f>
        <v>118.07999999999998</v>
      </c>
      <c r="BO98" s="64">
        <f>IFERROR(1/J98*(X98/H98),"0")</f>
        <v>0.21774521774521774</v>
      </c>
      <c r="BP98" s="64">
        <f>IFERROR(1/J98*(Y98/H98),"0")</f>
        <v>0.2197802197802198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72">
        <v>4680115880894</v>
      </c>
      <c r="E99" s="573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7" t="s">
        <v>71</v>
      </c>
      <c r="Q100" s="578"/>
      <c r="R100" s="578"/>
      <c r="S100" s="578"/>
      <c r="T100" s="578"/>
      <c r="U100" s="578"/>
      <c r="V100" s="579"/>
      <c r="W100" s="37" t="s">
        <v>72</v>
      </c>
      <c r="X100" s="561">
        <f>IFERROR(X95/H95,"0")+IFERROR(X96/H96,"0")+IFERROR(X97/H97,"0")+IFERROR(X98/H98,"0")+IFERROR(X99/H99,"0")</f>
        <v>76.666666666666657</v>
      </c>
      <c r="Y100" s="561">
        <f>IFERROR(Y95/H95,"0")+IFERROR(Y96/H96,"0")+IFERROR(Y97/H97,"0")+IFERROR(Y98/H98,"0")+IFERROR(Y99/H99,"0")</f>
        <v>78</v>
      </c>
      <c r="Z100" s="561">
        <f>IFERROR(IF(Z95="",0,Z95),"0")+IFERROR(IF(Z96="",0,Z96),"0")+IFERROR(IF(Z97="",0,Z97),"0")+IFERROR(IF(Z98="",0,Z98),"0")+IFERROR(IF(Z99="",0,Z99),"0")</f>
        <v>0.98164000000000007</v>
      </c>
      <c r="AA100" s="562"/>
      <c r="AB100" s="562"/>
      <c r="AC100" s="562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7" t="s">
        <v>71</v>
      </c>
      <c r="Q101" s="578"/>
      <c r="R101" s="578"/>
      <c r="S101" s="578"/>
      <c r="T101" s="578"/>
      <c r="U101" s="578"/>
      <c r="V101" s="579"/>
      <c r="W101" s="37" t="s">
        <v>69</v>
      </c>
      <c r="X101" s="561">
        <f>IFERROR(SUM(X95:X99),"0")</f>
        <v>407</v>
      </c>
      <c r="Y101" s="561">
        <f>IFERROR(SUM(Y95:Y99),"0")</f>
        <v>415.8</v>
      </c>
      <c r="Z101" s="37"/>
      <c r="AA101" s="562"/>
      <c r="AB101" s="562"/>
      <c r="AC101" s="562"/>
    </row>
    <row r="102" spans="1:68" ht="16.5" customHeight="1" x14ac:dyDescent="0.25">
      <c r="A102" s="582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customHeight="1" x14ac:dyDescent="0.25">
      <c r="A103" s="574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2">
        <v>4680115882133</v>
      </c>
      <c r="E104" s="573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69</v>
      </c>
      <c r="X104" s="559">
        <v>243</v>
      </c>
      <c r="Y104" s="560">
        <f>IFERROR(IF(X104="",0,CEILING((X104/$H104),1)*$H104),"")</f>
        <v>248.4</v>
      </c>
      <c r="Z104" s="36">
        <f>IFERROR(IF(Y104=0,"",ROUNDUP(Y104/H104,0)*0.01898),"")</f>
        <v>0.43653999999999998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252.78749999999999</v>
      </c>
      <c r="BN104" s="64">
        <f>IFERROR(Y104*I104/H104,"0")</f>
        <v>258.40499999999997</v>
      </c>
      <c r="BO104" s="64">
        <f>IFERROR(1/J104*(X104/H104),"0")</f>
        <v>0.3515625</v>
      </c>
      <c r="BP104" s="64">
        <f>IFERROR(1/J104*(Y104/H104),"0")</f>
        <v>0.359375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72">
        <v>4680115880269</v>
      </c>
      <c r="E105" s="573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72">
        <v>4680115880429</v>
      </c>
      <c r="E106" s="573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69</v>
      </c>
      <c r="X106" s="559">
        <v>71</v>
      </c>
      <c r="Y106" s="560">
        <f>IFERROR(IF(X106="",0,CEILING((X106/$H106),1)*$H106),"")</f>
        <v>72</v>
      </c>
      <c r="Z106" s="36">
        <f>IFERROR(IF(Y106=0,"",ROUNDUP(Y106/H106,0)*0.00902),"")</f>
        <v>0.14432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74.313333333333333</v>
      </c>
      <c r="BN106" s="64">
        <f>IFERROR(Y106*I106/H106,"0")</f>
        <v>75.36</v>
      </c>
      <c r="BO106" s="64">
        <f>IFERROR(1/J106*(X106/H106),"0")</f>
        <v>0.11952861952861954</v>
      </c>
      <c r="BP106" s="64">
        <f>IFERROR(1/J106*(Y106/H106),"0")</f>
        <v>0.12121212121212122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72">
        <v>4680115881457</v>
      </c>
      <c r="E107" s="573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7" t="s">
        <v>71</v>
      </c>
      <c r="Q108" s="578"/>
      <c r="R108" s="578"/>
      <c r="S108" s="578"/>
      <c r="T108" s="578"/>
      <c r="U108" s="578"/>
      <c r="V108" s="579"/>
      <c r="W108" s="37" t="s">
        <v>72</v>
      </c>
      <c r="X108" s="561">
        <f>IFERROR(X104/H104,"0")+IFERROR(X105/H105,"0")+IFERROR(X106/H106,"0")+IFERROR(X107/H107,"0")</f>
        <v>38.277777777777779</v>
      </c>
      <c r="Y108" s="561">
        <f>IFERROR(Y104/H104,"0")+IFERROR(Y105/H105,"0")+IFERROR(Y106/H106,"0")+IFERROR(Y107/H107,"0")</f>
        <v>39</v>
      </c>
      <c r="Z108" s="561">
        <f>IFERROR(IF(Z104="",0,Z104),"0")+IFERROR(IF(Z105="",0,Z105),"0")+IFERROR(IF(Z106="",0,Z106),"0")+IFERROR(IF(Z107="",0,Z107),"0")</f>
        <v>0.58085999999999993</v>
      </c>
      <c r="AA108" s="562"/>
      <c r="AB108" s="562"/>
      <c r="AC108" s="562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7" t="s">
        <v>71</v>
      </c>
      <c r="Q109" s="578"/>
      <c r="R109" s="578"/>
      <c r="S109" s="578"/>
      <c r="T109" s="578"/>
      <c r="U109" s="578"/>
      <c r="V109" s="579"/>
      <c r="W109" s="37" t="s">
        <v>69</v>
      </c>
      <c r="X109" s="561">
        <f>IFERROR(SUM(X104:X107),"0")</f>
        <v>314</v>
      </c>
      <c r="Y109" s="561">
        <f>IFERROR(SUM(Y104:Y107),"0")</f>
        <v>320.39999999999998</v>
      </c>
      <c r="Z109" s="37"/>
      <c r="AA109" s="562"/>
      <c r="AB109" s="562"/>
      <c r="AC109" s="562"/>
    </row>
    <row r="110" spans="1:68" ht="14.25" customHeight="1" x14ac:dyDescent="0.25">
      <c r="A110" s="574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72">
        <v>4680115881488</v>
      </c>
      <c r="E111" s="573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69</v>
      </c>
      <c r="X111" s="559">
        <v>127</v>
      </c>
      <c r="Y111" s="560">
        <f>IFERROR(IF(X111="",0,CEILING((X111/$H111),1)*$H111),"")</f>
        <v>129.60000000000002</v>
      </c>
      <c r="Z111" s="36">
        <f>IFERROR(IF(Y111=0,"",ROUNDUP(Y111/H111,0)*0.01898),"")</f>
        <v>0.22776000000000002</v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132.11527777777778</v>
      </c>
      <c r="BN111" s="64">
        <f>IFERROR(Y111*I111/H111,"0")</f>
        <v>134.82000000000002</v>
      </c>
      <c r="BO111" s="64">
        <f>IFERROR(1/J111*(X111/H111),"0")</f>
        <v>0.1837384259259259</v>
      </c>
      <c r="BP111" s="64">
        <f>IFERROR(1/J111*(Y111/H111),"0")</f>
        <v>0.18750000000000003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72">
        <v>4680115882775</v>
      </c>
      <c r="E112" s="573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72">
        <v>4680115880658</v>
      </c>
      <c r="E113" s="573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69</v>
      </c>
      <c r="X113" s="559">
        <v>48</v>
      </c>
      <c r="Y113" s="560">
        <f>IFERROR(IF(X113="",0,CEILING((X113/$H113),1)*$H113),"")</f>
        <v>48</v>
      </c>
      <c r="Z113" s="36">
        <f>IFERROR(IF(Y113=0,"",ROUNDUP(Y113/H113,0)*0.00651),"")</f>
        <v>0.13020000000000001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51.6</v>
      </c>
      <c r="BN113" s="64">
        <f>IFERROR(Y113*I113/H113,"0")</f>
        <v>51.6</v>
      </c>
      <c r="BO113" s="64">
        <f>IFERROR(1/J113*(X113/H113),"0")</f>
        <v>0.1098901098901099</v>
      </c>
      <c r="BP113" s="64">
        <f>IFERROR(1/J113*(Y113/H113),"0")</f>
        <v>0.1098901098901099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7" t="s">
        <v>71</v>
      </c>
      <c r="Q114" s="578"/>
      <c r="R114" s="578"/>
      <c r="S114" s="578"/>
      <c r="T114" s="578"/>
      <c r="U114" s="578"/>
      <c r="V114" s="579"/>
      <c r="W114" s="37" t="s">
        <v>72</v>
      </c>
      <c r="X114" s="561">
        <f>IFERROR(X111/H111,"0")+IFERROR(X112/H112,"0")+IFERROR(X113/H113,"0")</f>
        <v>31.75925925925926</v>
      </c>
      <c r="Y114" s="561">
        <f>IFERROR(Y111/H111,"0")+IFERROR(Y112/H112,"0")+IFERROR(Y113/H113,"0")</f>
        <v>32</v>
      </c>
      <c r="Z114" s="561">
        <f>IFERROR(IF(Z111="",0,Z111),"0")+IFERROR(IF(Z112="",0,Z112),"0")+IFERROR(IF(Z113="",0,Z113),"0")</f>
        <v>0.35796000000000006</v>
      </c>
      <c r="AA114" s="562"/>
      <c r="AB114" s="562"/>
      <c r="AC114" s="562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7" t="s">
        <v>71</v>
      </c>
      <c r="Q115" s="578"/>
      <c r="R115" s="578"/>
      <c r="S115" s="578"/>
      <c r="T115" s="578"/>
      <c r="U115" s="578"/>
      <c r="V115" s="579"/>
      <c r="W115" s="37" t="s">
        <v>69</v>
      </c>
      <c r="X115" s="561">
        <f>IFERROR(SUM(X111:X113),"0")</f>
        <v>175</v>
      </c>
      <c r="Y115" s="561">
        <f>IFERROR(SUM(Y111:Y113),"0")</f>
        <v>177.60000000000002</v>
      </c>
      <c r="Z115" s="37"/>
      <c r="AA115" s="562"/>
      <c r="AB115" s="562"/>
      <c r="AC115" s="562"/>
    </row>
    <row r="116" spans="1:68" ht="14.25" customHeight="1" x14ac:dyDescent="0.25">
      <c r="A116" s="574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2">
        <v>4607091385168</v>
      </c>
      <c r="E117" s="573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69</v>
      </c>
      <c r="X117" s="559">
        <v>102</v>
      </c>
      <c r="Y117" s="560">
        <f>IFERROR(IF(X117="",0,CEILING((X117/$H117),1)*$H117),"")</f>
        <v>105.3</v>
      </c>
      <c r="Z117" s="36">
        <f>IFERROR(IF(Y117=0,"",ROUNDUP(Y117/H117,0)*0.01898),"")</f>
        <v>0.24674000000000001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108.46</v>
      </c>
      <c r="BN117" s="64">
        <f>IFERROR(Y117*I117/H117,"0")</f>
        <v>111.96900000000001</v>
      </c>
      <c r="BO117" s="64">
        <f>IFERROR(1/J117*(X117/H117),"0")</f>
        <v>0.19675925925925927</v>
      </c>
      <c r="BP117" s="64">
        <f>IFERROR(1/J117*(Y117/H117),"0")</f>
        <v>0.203125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72">
        <v>4607091383256</v>
      </c>
      <c r="E118" s="573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2">
        <v>4607091385748</v>
      </c>
      <c r="E119" s="573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69</v>
      </c>
      <c r="X119" s="559">
        <v>411</v>
      </c>
      <c r="Y119" s="560">
        <f>IFERROR(IF(X119="",0,CEILING((X119/$H119),1)*$H119),"")</f>
        <v>413.1</v>
      </c>
      <c r="Z119" s="36">
        <f>IFERROR(IF(Y119=0,"",ROUNDUP(Y119/H119,0)*0.00651),"")</f>
        <v>0.99602999999999997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449.35999999999996</v>
      </c>
      <c r="BN119" s="64">
        <f>IFERROR(Y119*I119/H119,"0")</f>
        <v>451.65599999999995</v>
      </c>
      <c r="BO119" s="64">
        <f>IFERROR(1/J119*(X119/H119),"0")</f>
        <v>0.8363858363858363</v>
      </c>
      <c r="BP119" s="64">
        <f>IFERROR(1/J119*(Y119/H119),"0")</f>
        <v>0.84065934065934067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72">
        <v>4680115884533</v>
      </c>
      <c r="E120" s="573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7" t="s">
        <v>71</v>
      </c>
      <c r="Q121" s="578"/>
      <c r="R121" s="578"/>
      <c r="S121" s="578"/>
      <c r="T121" s="578"/>
      <c r="U121" s="578"/>
      <c r="V121" s="579"/>
      <c r="W121" s="37" t="s">
        <v>72</v>
      </c>
      <c r="X121" s="561">
        <f>IFERROR(X117/H117,"0")+IFERROR(X118/H118,"0")+IFERROR(X119/H119,"0")+IFERROR(X120/H120,"0")</f>
        <v>164.81481481481478</v>
      </c>
      <c r="Y121" s="561">
        <f>IFERROR(Y117/H117,"0")+IFERROR(Y118/H118,"0")+IFERROR(Y119/H119,"0")+IFERROR(Y120/H120,"0")</f>
        <v>166</v>
      </c>
      <c r="Z121" s="561">
        <f>IFERROR(IF(Z117="",0,Z117),"0")+IFERROR(IF(Z118="",0,Z118),"0")+IFERROR(IF(Z119="",0,Z119),"0")+IFERROR(IF(Z120="",0,Z120),"0")</f>
        <v>1.2427699999999999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7" t="s">
        <v>71</v>
      </c>
      <c r="Q122" s="578"/>
      <c r="R122" s="578"/>
      <c r="S122" s="578"/>
      <c r="T122" s="578"/>
      <c r="U122" s="578"/>
      <c r="V122" s="579"/>
      <c r="W122" s="37" t="s">
        <v>69</v>
      </c>
      <c r="X122" s="561">
        <f>IFERROR(SUM(X117:X120),"0")</f>
        <v>513</v>
      </c>
      <c r="Y122" s="561">
        <f>IFERROR(SUM(Y117:Y120),"0")</f>
        <v>518.4</v>
      </c>
      <c r="Z122" s="37"/>
      <c r="AA122" s="562"/>
      <c r="AB122" s="562"/>
      <c r="AC122" s="562"/>
    </row>
    <row r="123" spans="1:68" ht="14.25" customHeight="1" x14ac:dyDescent="0.25">
      <c r="A123" s="574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72">
        <v>4680115882652</v>
      </c>
      <c r="E124" s="573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72">
        <v>4680115880238</v>
      </c>
      <c r="E125" s="573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7" t="s">
        <v>71</v>
      </c>
      <c r="Q126" s="578"/>
      <c r="R126" s="578"/>
      <c r="S126" s="578"/>
      <c r="T126" s="578"/>
      <c r="U126" s="578"/>
      <c r="V126" s="579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7" t="s">
        <v>71</v>
      </c>
      <c r="Q127" s="578"/>
      <c r="R127" s="578"/>
      <c r="S127" s="578"/>
      <c r="T127" s="578"/>
      <c r="U127" s="578"/>
      <c r="V127" s="579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82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customHeight="1" x14ac:dyDescent="0.25">
      <c r="A129" s="574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customHeight="1" x14ac:dyDescent="0.25">
      <c r="A130" s="54" t="s">
        <v>232</v>
      </c>
      <c r="B130" s="54" t="s">
        <v>233</v>
      </c>
      <c r="C130" s="31">
        <v>4301011564</v>
      </c>
      <c r="D130" s="572">
        <v>4680115882577</v>
      </c>
      <c r="E130" s="573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4"/>
      <c r="R130" s="564"/>
      <c r="S130" s="564"/>
      <c r="T130" s="565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4301011562</v>
      </c>
      <c r="D131" s="572">
        <v>4680115882577</v>
      </c>
      <c r="E131" s="573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4"/>
      <c r="R131" s="564"/>
      <c r="S131" s="564"/>
      <c r="T131" s="565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7" t="s">
        <v>71</v>
      </c>
      <c r="Q132" s="578"/>
      <c r="R132" s="578"/>
      <c r="S132" s="578"/>
      <c r="T132" s="578"/>
      <c r="U132" s="578"/>
      <c r="V132" s="579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7" t="s">
        <v>71</v>
      </c>
      <c r="Q133" s="578"/>
      <c r="R133" s="578"/>
      <c r="S133" s="578"/>
      <c r="T133" s="578"/>
      <c r="U133" s="578"/>
      <c r="V133" s="579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4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customHeight="1" x14ac:dyDescent="0.25">
      <c r="A135" s="54" t="s">
        <v>236</v>
      </c>
      <c r="B135" s="54" t="s">
        <v>237</v>
      </c>
      <c r="C135" s="31">
        <v>4301031234</v>
      </c>
      <c r="D135" s="572">
        <v>4680115883444</v>
      </c>
      <c r="E135" s="573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4301031235</v>
      </c>
      <c r="D136" s="572">
        <v>4680115883444</v>
      </c>
      <c r="E136" s="573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7" t="s">
        <v>71</v>
      </c>
      <c r="Q137" s="578"/>
      <c r="R137" s="578"/>
      <c r="S137" s="578"/>
      <c r="T137" s="578"/>
      <c r="U137" s="578"/>
      <c r="V137" s="579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7" t="s">
        <v>71</v>
      </c>
      <c r="Q138" s="578"/>
      <c r="R138" s="578"/>
      <c r="S138" s="578"/>
      <c r="T138" s="578"/>
      <c r="U138" s="578"/>
      <c r="V138" s="579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4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72">
        <v>4680115882584</v>
      </c>
      <c r="E140" s="573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72">
        <v>4680115882584</v>
      </c>
      <c r="E141" s="573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4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7" t="s">
        <v>71</v>
      </c>
      <c r="Q142" s="578"/>
      <c r="R142" s="578"/>
      <c r="S142" s="578"/>
      <c r="T142" s="578"/>
      <c r="U142" s="578"/>
      <c r="V142" s="579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7" t="s">
        <v>71</v>
      </c>
      <c r="Q143" s="578"/>
      <c r="R143" s="578"/>
      <c r="S143" s="578"/>
      <c r="T143" s="578"/>
      <c r="U143" s="578"/>
      <c r="V143" s="579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82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customHeight="1" x14ac:dyDescent="0.25">
      <c r="A145" s="574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72">
        <v>4607091384604</v>
      </c>
      <c r="E146" s="573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7" t="s">
        <v>71</v>
      </c>
      <c r="Q147" s="578"/>
      <c r="R147" s="578"/>
      <c r="S147" s="578"/>
      <c r="T147" s="578"/>
      <c r="U147" s="578"/>
      <c r="V147" s="579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7" t="s">
        <v>71</v>
      </c>
      <c r="Q148" s="578"/>
      <c r="R148" s="578"/>
      <c r="S148" s="578"/>
      <c r="T148" s="578"/>
      <c r="U148" s="578"/>
      <c r="V148" s="579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4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72">
        <v>4607091387667</v>
      </c>
      <c r="E150" s="573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72">
        <v>4607091387636</v>
      </c>
      <c r="E151" s="573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72">
        <v>4607091382426</v>
      </c>
      <c r="E152" s="573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7" t="s">
        <v>71</v>
      </c>
      <c r="Q153" s="578"/>
      <c r="R153" s="578"/>
      <c r="S153" s="578"/>
      <c r="T153" s="578"/>
      <c r="U153" s="578"/>
      <c r="V153" s="579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7" t="s">
        <v>71</v>
      </c>
      <c r="Q154" s="578"/>
      <c r="R154" s="578"/>
      <c r="S154" s="578"/>
      <c r="T154" s="578"/>
      <c r="U154" s="578"/>
      <c r="V154" s="579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2" t="s">
        <v>255</v>
      </c>
      <c r="B155" s="653"/>
      <c r="C155" s="653"/>
      <c r="D155" s="653"/>
      <c r="E155" s="653"/>
      <c r="F155" s="653"/>
      <c r="G155" s="653"/>
      <c r="H155" s="653"/>
      <c r="I155" s="653"/>
      <c r="J155" s="653"/>
      <c r="K155" s="653"/>
      <c r="L155" s="653"/>
      <c r="M155" s="653"/>
      <c r="N155" s="653"/>
      <c r="O155" s="653"/>
      <c r="P155" s="653"/>
      <c r="Q155" s="653"/>
      <c r="R155" s="653"/>
      <c r="S155" s="653"/>
      <c r="T155" s="653"/>
      <c r="U155" s="653"/>
      <c r="V155" s="653"/>
      <c r="W155" s="653"/>
      <c r="X155" s="653"/>
      <c r="Y155" s="653"/>
      <c r="Z155" s="653"/>
      <c r="AA155" s="48"/>
      <c r="AB155" s="48"/>
      <c r="AC155" s="48"/>
    </row>
    <row r="156" spans="1:68" ht="16.5" customHeight="1" x14ac:dyDescent="0.25">
      <c r="A156" s="582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customHeight="1" x14ac:dyDescent="0.25">
      <c r="A157" s="574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72">
        <v>4680115886223</v>
      </c>
      <c r="E158" s="573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7" t="s">
        <v>71</v>
      </c>
      <c r="Q159" s="578"/>
      <c r="R159" s="578"/>
      <c r="S159" s="578"/>
      <c r="T159" s="578"/>
      <c r="U159" s="578"/>
      <c r="V159" s="579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7" t="s">
        <v>71</v>
      </c>
      <c r="Q160" s="578"/>
      <c r="R160" s="578"/>
      <c r="S160" s="578"/>
      <c r="T160" s="578"/>
      <c r="U160" s="578"/>
      <c r="V160" s="579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4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72">
        <v>4680115880993</v>
      </c>
      <c r="E162" s="573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72">
        <v>4680115881761</v>
      </c>
      <c r="E163" s="573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72">
        <v>4680115881563</v>
      </c>
      <c r="E164" s="573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72">
        <v>4680115880986</v>
      </c>
      <c r="E165" s="573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69</v>
      </c>
      <c r="X165" s="559">
        <v>124</v>
      </c>
      <c r="Y165" s="560">
        <f t="shared" si="16"/>
        <v>126</v>
      </c>
      <c r="Z165" s="36">
        <f>IFERROR(IF(Y165=0,"",ROUNDUP(Y165/H165,0)*0.00502),"")</f>
        <v>0.30120000000000002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131.67619047619047</v>
      </c>
      <c r="BN165" s="64">
        <f t="shared" si="18"/>
        <v>133.80000000000001</v>
      </c>
      <c r="BO165" s="64">
        <f t="shared" si="19"/>
        <v>0.25234025234025237</v>
      </c>
      <c r="BP165" s="64">
        <f t="shared" si="20"/>
        <v>0.25641025641025644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72">
        <v>4680115881785</v>
      </c>
      <c r="E166" s="573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72">
        <v>4680115886537</v>
      </c>
      <c r="E167" s="573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69</v>
      </c>
      <c r="X167" s="559">
        <v>59</v>
      </c>
      <c r="Y167" s="560">
        <f t="shared" si="16"/>
        <v>59.4</v>
      </c>
      <c r="Z167" s="36">
        <f>IFERROR(IF(Y167=0,"",ROUNDUP(Y167/H167,0)*0.00502),"")</f>
        <v>0.16566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63.261111111111106</v>
      </c>
      <c r="BN167" s="64">
        <f t="shared" si="18"/>
        <v>63.69</v>
      </c>
      <c r="BO167" s="64">
        <f t="shared" si="19"/>
        <v>0.14007597340930675</v>
      </c>
      <c r="BP167" s="64">
        <f t="shared" si="20"/>
        <v>0.14102564102564105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2">
        <v>4680115881679</v>
      </c>
      <c r="E168" s="573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69</v>
      </c>
      <c r="X168" s="559">
        <v>9</v>
      </c>
      <c r="Y168" s="560">
        <f t="shared" si="16"/>
        <v>10.5</v>
      </c>
      <c r="Z168" s="36">
        <f>IFERROR(IF(Y168=0,"",ROUNDUP(Y168/H168,0)*0.00502),"")</f>
        <v>2.5100000000000001E-2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9.4285714285714288</v>
      </c>
      <c r="BN168" s="64">
        <f t="shared" si="18"/>
        <v>11</v>
      </c>
      <c r="BO168" s="64">
        <f t="shared" si="19"/>
        <v>1.8315018315018316E-2</v>
      </c>
      <c r="BP168" s="64">
        <f t="shared" si="20"/>
        <v>2.1367521367521368E-2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72">
        <v>4680115880191</v>
      </c>
      <c r="E169" s="573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72">
        <v>4680115883963</v>
      </c>
      <c r="E170" s="573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7" t="s">
        <v>71</v>
      </c>
      <c r="Q171" s="578"/>
      <c r="R171" s="578"/>
      <c r="S171" s="578"/>
      <c r="T171" s="578"/>
      <c r="U171" s="578"/>
      <c r="V171" s="579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96.111111111111114</v>
      </c>
      <c r="Y171" s="561">
        <f>IFERROR(Y162/H162,"0")+IFERROR(Y163/H163,"0")+IFERROR(Y164/H164,"0")+IFERROR(Y165/H165,"0")+IFERROR(Y166/H166,"0")+IFERROR(Y167/H167,"0")+IFERROR(Y168/H168,"0")+IFERROR(Y169/H169,"0")+IFERROR(Y170/H170,"0")</f>
        <v>98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0.49196000000000006</v>
      </c>
      <c r="AA171" s="562"/>
      <c r="AB171" s="562"/>
      <c r="AC171" s="562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7" t="s">
        <v>71</v>
      </c>
      <c r="Q172" s="578"/>
      <c r="R172" s="578"/>
      <c r="S172" s="578"/>
      <c r="T172" s="578"/>
      <c r="U172" s="578"/>
      <c r="V172" s="579"/>
      <c r="W172" s="37" t="s">
        <v>69</v>
      </c>
      <c r="X172" s="561">
        <f>IFERROR(SUM(X162:X170),"0")</f>
        <v>192</v>
      </c>
      <c r="Y172" s="561">
        <f>IFERROR(SUM(Y162:Y170),"0")</f>
        <v>195.9</v>
      </c>
      <c r="Z172" s="37"/>
      <c r="AA172" s="562"/>
      <c r="AB172" s="562"/>
      <c r="AC172" s="562"/>
    </row>
    <row r="173" spans="1:68" ht="14.25" customHeight="1" x14ac:dyDescent="0.25">
      <c r="A173" s="574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72">
        <v>4680115886780</v>
      </c>
      <c r="E174" s="573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8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72">
        <v>4680115886742</v>
      </c>
      <c r="E175" s="573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72">
        <v>4680115886766</v>
      </c>
      <c r="E176" s="573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7" t="s">
        <v>71</v>
      </c>
      <c r="Q177" s="578"/>
      <c r="R177" s="578"/>
      <c r="S177" s="578"/>
      <c r="T177" s="578"/>
      <c r="U177" s="578"/>
      <c r="V177" s="579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7" t="s">
        <v>71</v>
      </c>
      <c r="Q178" s="578"/>
      <c r="R178" s="578"/>
      <c r="S178" s="578"/>
      <c r="T178" s="578"/>
      <c r="U178" s="578"/>
      <c r="V178" s="579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4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72">
        <v>4680115886797</v>
      </c>
      <c r="E180" s="573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7" t="s">
        <v>71</v>
      </c>
      <c r="Q181" s="578"/>
      <c r="R181" s="578"/>
      <c r="S181" s="578"/>
      <c r="T181" s="578"/>
      <c r="U181" s="578"/>
      <c r="V181" s="579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7" t="s">
        <v>71</v>
      </c>
      <c r="Q182" s="578"/>
      <c r="R182" s="578"/>
      <c r="S182" s="578"/>
      <c r="T182" s="578"/>
      <c r="U182" s="578"/>
      <c r="V182" s="579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82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customHeight="1" x14ac:dyDescent="0.25">
      <c r="A184" s="574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72">
        <v>4680115881402</v>
      </c>
      <c r="E185" s="573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72">
        <v>4680115881396</v>
      </c>
      <c r="E186" s="573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7" t="s">
        <v>71</v>
      </c>
      <c r="Q187" s="578"/>
      <c r="R187" s="578"/>
      <c r="S187" s="578"/>
      <c r="T187" s="578"/>
      <c r="U187" s="578"/>
      <c r="V187" s="579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7" t="s">
        <v>71</v>
      </c>
      <c r="Q188" s="578"/>
      <c r="R188" s="578"/>
      <c r="S188" s="578"/>
      <c r="T188" s="578"/>
      <c r="U188" s="578"/>
      <c r="V188" s="579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4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72">
        <v>4680115882935</v>
      </c>
      <c r="E190" s="573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72">
        <v>4680115880764</v>
      </c>
      <c r="E191" s="573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69</v>
      </c>
      <c r="X191" s="559">
        <v>9</v>
      </c>
      <c r="Y191" s="560">
        <f>IFERROR(IF(X191="",0,CEILING((X191/$H191),1)*$H191),"")</f>
        <v>10.5</v>
      </c>
      <c r="Z191" s="36">
        <f>IFERROR(IF(Y191=0,"",ROUNDUP(Y191/H191,0)*0.00651),"")</f>
        <v>3.2550000000000003E-2</v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9.7714285714285705</v>
      </c>
      <c r="BN191" s="64">
        <f>IFERROR(Y191*I191/H191,"0")</f>
        <v>11.399999999999999</v>
      </c>
      <c r="BO191" s="64">
        <f>IFERROR(1/J191*(X191/H191),"0")</f>
        <v>2.3547880690737835E-2</v>
      </c>
      <c r="BP191" s="64">
        <f>IFERROR(1/J191*(Y191/H191),"0")</f>
        <v>2.7472527472527476E-2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7" t="s">
        <v>71</v>
      </c>
      <c r="Q192" s="578"/>
      <c r="R192" s="578"/>
      <c r="S192" s="578"/>
      <c r="T192" s="578"/>
      <c r="U192" s="578"/>
      <c r="V192" s="579"/>
      <c r="W192" s="37" t="s">
        <v>72</v>
      </c>
      <c r="X192" s="561">
        <f>IFERROR(X190/H190,"0")+IFERROR(X191/H191,"0")</f>
        <v>4.2857142857142856</v>
      </c>
      <c r="Y192" s="561">
        <f>IFERROR(Y190/H190,"0")+IFERROR(Y191/H191,"0")</f>
        <v>5</v>
      </c>
      <c r="Z192" s="561">
        <f>IFERROR(IF(Z190="",0,Z190),"0")+IFERROR(IF(Z191="",0,Z191),"0")</f>
        <v>3.2550000000000003E-2</v>
      </c>
      <c r="AA192" s="562"/>
      <c r="AB192" s="562"/>
      <c r="AC192" s="562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7" t="s">
        <v>71</v>
      </c>
      <c r="Q193" s="578"/>
      <c r="R193" s="578"/>
      <c r="S193" s="578"/>
      <c r="T193" s="578"/>
      <c r="U193" s="578"/>
      <c r="V193" s="579"/>
      <c r="W193" s="37" t="s">
        <v>69</v>
      </c>
      <c r="X193" s="561">
        <f>IFERROR(SUM(X190:X191),"0")</f>
        <v>9</v>
      </c>
      <c r="Y193" s="561">
        <f>IFERROR(SUM(Y190:Y191),"0")</f>
        <v>10.5</v>
      </c>
      <c r="Z193" s="37"/>
      <c r="AA193" s="562"/>
      <c r="AB193" s="562"/>
      <c r="AC193" s="562"/>
    </row>
    <row r="194" spans="1:68" ht="14.25" customHeight="1" x14ac:dyDescent="0.25">
      <c r="A194" s="574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2">
        <v>4680115882683</v>
      </c>
      <c r="E195" s="573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69</v>
      </c>
      <c r="X195" s="559">
        <v>280</v>
      </c>
      <c r="Y195" s="560">
        <f t="shared" ref="Y195:Y202" si="21">IFERROR(IF(X195="",0,CEILING((X195/$H195),1)*$H195),"")</f>
        <v>280.8</v>
      </c>
      <c r="Z195" s="36">
        <f>IFERROR(IF(Y195=0,"",ROUNDUP(Y195/H195,0)*0.00902),"")</f>
        <v>0.46904000000000001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290.88888888888891</v>
      </c>
      <c r="BN195" s="64">
        <f t="shared" ref="BN195:BN202" si="23">IFERROR(Y195*I195/H195,"0")</f>
        <v>291.72000000000003</v>
      </c>
      <c r="BO195" s="64">
        <f t="shared" ref="BO195:BO202" si="24">IFERROR(1/J195*(X195/H195),"0")</f>
        <v>0.39281705948372614</v>
      </c>
      <c r="BP195" s="64">
        <f t="shared" ref="BP195:BP202" si="25">IFERROR(1/J195*(Y195/H195),"0")</f>
        <v>0.39393939393939392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2">
        <v>4680115882690</v>
      </c>
      <c r="E196" s="573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69</v>
      </c>
      <c r="X196" s="559">
        <v>151</v>
      </c>
      <c r="Y196" s="560">
        <f t="shared" si="21"/>
        <v>151.20000000000002</v>
      </c>
      <c r="Z196" s="36">
        <f>IFERROR(IF(Y196=0,"",ROUNDUP(Y196/H196,0)*0.00902),"")</f>
        <v>0.25256000000000001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156.87222222222221</v>
      </c>
      <c r="BN196" s="64">
        <f t="shared" si="23"/>
        <v>157.08000000000001</v>
      </c>
      <c r="BO196" s="64">
        <f t="shared" si="24"/>
        <v>0.21184062850729518</v>
      </c>
      <c r="BP196" s="64">
        <f t="shared" si="25"/>
        <v>0.21212121212121213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72">
        <v>4680115882669</v>
      </c>
      <c r="E197" s="573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2">
        <v>4680115882676</v>
      </c>
      <c r="E198" s="573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69</v>
      </c>
      <c r="X198" s="559">
        <v>177</v>
      </c>
      <c r="Y198" s="560">
        <f t="shared" si="21"/>
        <v>178.20000000000002</v>
      </c>
      <c r="Z198" s="36">
        <f>IFERROR(IF(Y198=0,"",ROUNDUP(Y198/H198,0)*0.00902),"")</f>
        <v>0.29766000000000004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183.88333333333333</v>
      </c>
      <c r="BN198" s="64">
        <f t="shared" si="23"/>
        <v>185.13</v>
      </c>
      <c r="BO198" s="64">
        <f t="shared" si="24"/>
        <v>0.24831649831649832</v>
      </c>
      <c r="BP198" s="64">
        <f t="shared" si="25"/>
        <v>0.25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72">
        <v>4680115884014</v>
      </c>
      <c r="E199" s="573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69</v>
      </c>
      <c r="X199" s="559">
        <v>33</v>
      </c>
      <c r="Y199" s="560">
        <f t="shared" si="21"/>
        <v>34.200000000000003</v>
      </c>
      <c r="Z199" s="36">
        <f>IFERROR(IF(Y199=0,"",ROUNDUP(Y199/H199,0)*0.00502),"")</f>
        <v>9.5380000000000006E-2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35.383333333333333</v>
      </c>
      <c r="BN199" s="64">
        <f t="shared" si="23"/>
        <v>36.67</v>
      </c>
      <c r="BO199" s="64">
        <f t="shared" si="24"/>
        <v>7.8347578347578356E-2</v>
      </c>
      <c r="BP199" s="64">
        <f t="shared" si="25"/>
        <v>8.11965811965812E-2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2">
        <v>4680115884007</v>
      </c>
      <c r="E200" s="573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69</v>
      </c>
      <c r="X200" s="559">
        <v>43</v>
      </c>
      <c r="Y200" s="560">
        <f t="shared" si="21"/>
        <v>43.2</v>
      </c>
      <c r="Z200" s="36">
        <f>IFERROR(IF(Y200=0,"",ROUNDUP(Y200/H200,0)*0.00502),"")</f>
        <v>0.12048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45.388888888888893</v>
      </c>
      <c r="BN200" s="64">
        <f t="shared" si="23"/>
        <v>45.6</v>
      </c>
      <c r="BO200" s="64">
        <f t="shared" si="24"/>
        <v>0.10208926875593544</v>
      </c>
      <c r="BP200" s="64">
        <f t="shared" si="25"/>
        <v>0.10256410256410257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72">
        <v>4680115884038</v>
      </c>
      <c r="E201" s="573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2">
        <v>4680115884021</v>
      </c>
      <c r="E202" s="573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69</v>
      </c>
      <c r="X202" s="559">
        <v>36</v>
      </c>
      <c r="Y202" s="560">
        <f t="shared" si="21"/>
        <v>36</v>
      </c>
      <c r="Z202" s="36">
        <f>IFERROR(IF(Y202=0,"",ROUNDUP(Y202/H202,0)*0.00502),"")</f>
        <v>0.1004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37.999999999999993</v>
      </c>
      <c r="BN202" s="64">
        <f t="shared" si="23"/>
        <v>37.999999999999993</v>
      </c>
      <c r="BO202" s="64">
        <f t="shared" si="24"/>
        <v>8.5470085470085472E-2</v>
      </c>
      <c r="BP202" s="64">
        <f t="shared" si="25"/>
        <v>8.5470085470085472E-2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7" t="s">
        <v>71</v>
      </c>
      <c r="Q203" s="578"/>
      <c r="R203" s="578"/>
      <c r="S203" s="578"/>
      <c r="T203" s="578"/>
      <c r="U203" s="578"/>
      <c r="V203" s="579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174.81481481481481</v>
      </c>
      <c r="Y203" s="561">
        <f>IFERROR(Y195/H195,"0")+IFERROR(Y196/H196,"0")+IFERROR(Y197/H197,"0")+IFERROR(Y198/H198,"0")+IFERROR(Y199/H199,"0")+IFERROR(Y200/H200,"0")+IFERROR(Y201/H201,"0")+IFERROR(Y202/H202,"0")</f>
        <v>176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1.33552</v>
      </c>
      <c r="AA203" s="562"/>
      <c r="AB203" s="562"/>
      <c r="AC203" s="562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7" t="s">
        <v>71</v>
      </c>
      <c r="Q204" s="578"/>
      <c r="R204" s="578"/>
      <c r="S204" s="578"/>
      <c r="T204" s="578"/>
      <c r="U204" s="578"/>
      <c r="V204" s="579"/>
      <c r="W204" s="37" t="s">
        <v>69</v>
      </c>
      <c r="X204" s="561">
        <f>IFERROR(SUM(X195:X202),"0")</f>
        <v>720</v>
      </c>
      <c r="Y204" s="561">
        <f>IFERROR(SUM(Y195:Y202),"0")</f>
        <v>723.60000000000014</v>
      </c>
      <c r="Z204" s="37"/>
      <c r="AA204" s="562"/>
      <c r="AB204" s="562"/>
      <c r="AC204" s="562"/>
    </row>
    <row r="205" spans="1:68" ht="14.25" customHeight="1" x14ac:dyDescent="0.25">
      <c r="A205" s="574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72">
        <v>4680115881594</v>
      </c>
      <c r="E206" s="573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72">
        <v>4680115881617</v>
      </c>
      <c r="E207" s="573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72">
        <v>4680115880573</v>
      </c>
      <c r="E208" s="573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69</v>
      </c>
      <c r="X208" s="559">
        <v>470</v>
      </c>
      <c r="Y208" s="560">
        <f t="shared" si="26"/>
        <v>478.49999999999994</v>
      </c>
      <c r="Z208" s="36">
        <f>IFERROR(IF(Y208=0,"",ROUNDUP(Y208/H208,0)*0.01898),"")</f>
        <v>1.0439000000000001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498.03793103448271</v>
      </c>
      <c r="BN208" s="64">
        <f t="shared" si="28"/>
        <v>507.04499999999996</v>
      </c>
      <c r="BO208" s="64">
        <f t="shared" si="29"/>
        <v>0.8441091954022989</v>
      </c>
      <c r="BP208" s="64">
        <f t="shared" si="30"/>
        <v>0.859375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2">
        <v>4680115882195</v>
      </c>
      <c r="E209" s="573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69</v>
      </c>
      <c r="X209" s="559">
        <v>110</v>
      </c>
      <c r="Y209" s="560">
        <f t="shared" si="26"/>
        <v>110.39999999999999</v>
      </c>
      <c r="Z209" s="36">
        <f t="shared" ref="Z209:Z214" si="31">IFERROR(IF(Y209=0,"",ROUNDUP(Y209/H209,0)*0.00651),"")</f>
        <v>0.29946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122.375</v>
      </c>
      <c r="BN209" s="64">
        <f t="shared" si="28"/>
        <v>122.82</v>
      </c>
      <c r="BO209" s="64">
        <f t="shared" si="29"/>
        <v>0.25183150183150188</v>
      </c>
      <c r="BP209" s="64">
        <f t="shared" si="30"/>
        <v>0.25274725274725279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72">
        <v>4680115882607</v>
      </c>
      <c r="E210" s="573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2">
        <v>4680115880092</v>
      </c>
      <c r="E211" s="573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69</v>
      </c>
      <c r="X211" s="559">
        <v>40</v>
      </c>
      <c r="Y211" s="560">
        <f t="shared" si="26"/>
        <v>40.799999999999997</v>
      </c>
      <c r="Z211" s="36">
        <f t="shared" si="31"/>
        <v>0.11067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44.20000000000001</v>
      </c>
      <c r="BN211" s="64">
        <f t="shared" si="28"/>
        <v>45.084000000000003</v>
      </c>
      <c r="BO211" s="64">
        <f t="shared" si="29"/>
        <v>9.1575091575091583E-2</v>
      </c>
      <c r="BP211" s="64">
        <f t="shared" si="30"/>
        <v>9.3406593406593408E-2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2">
        <v>4680115880221</v>
      </c>
      <c r="E212" s="573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69</v>
      </c>
      <c r="X212" s="559">
        <v>600</v>
      </c>
      <c r="Y212" s="560">
        <f t="shared" si="26"/>
        <v>600</v>
      </c>
      <c r="Z212" s="36">
        <f t="shared" si="31"/>
        <v>1.6274999999999999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663</v>
      </c>
      <c r="BN212" s="64">
        <f t="shared" si="28"/>
        <v>663</v>
      </c>
      <c r="BO212" s="64">
        <f t="shared" si="29"/>
        <v>1.3736263736263736</v>
      </c>
      <c r="BP212" s="64">
        <f t="shared" si="30"/>
        <v>1.3736263736263736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72">
        <v>4680115880504</v>
      </c>
      <c r="E213" s="573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69</v>
      </c>
      <c r="X213" s="559">
        <v>27</v>
      </c>
      <c r="Y213" s="560">
        <f t="shared" si="26"/>
        <v>28.799999999999997</v>
      </c>
      <c r="Z213" s="36">
        <f t="shared" si="31"/>
        <v>7.8119999999999995E-2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29.835000000000001</v>
      </c>
      <c r="BN213" s="64">
        <f t="shared" si="28"/>
        <v>31.824000000000002</v>
      </c>
      <c r="BO213" s="64">
        <f t="shared" si="29"/>
        <v>6.1813186813186816E-2</v>
      </c>
      <c r="BP213" s="64">
        <f t="shared" si="30"/>
        <v>6.5934065934065936E-2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2">
        <v>4680115882164</v>
      </c>
      <c r="E214" s="573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69</v>
      </c>
      <c r="X214" s="559">
        <v>59</v>
      </c>
      <c r="Y214" s="560">
        <f t="shared" si="26"/>
        <v>60</v>
      </c>
      <c r="Z214" s="36">
        <f t="shared" si="31"/>
        <v>0.16275000000000001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65.342500000000001</v>
      </c>
      <c r="BN214" s="64">
        <f t="shared" si="28"/>
        <v>66.45</v>
      </c>
      <c r="BO214" s="64">
        <f t="shared" si="29"/>
        <v>0.13507326007326009</v>
      </c>
      <c r="BP214" s="64">
        <f t="shared" si="30"/>
        <v>0.13736263736263737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7" t="s">
        <v>71</v>
      </c>
      <c r="Q215" s="578"/>
      <c r="R215" s="578"/>
      <c r="S215" s="578"/>
      <c r="T215" s="578"/>
      <c r="U215" s="578"/>
      <c r="V215" s="579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402.35632183908046</v>
      </c>
      <c r="Y215" s="561">
        <f>IFERROR(Y206/H206,"0")+IFERROR(Y207/H207,"0")+IFERROR(Y208/H208,"0")+IFERROR(Y209/H209,"0")+IFERROR(Y210/H210,"0")+IFERROR(Y211/H211,"0")+IFERROR(Y212/H212,"0")+IFERROR(Y213/H213,"0")+IFERROR(Y214/H214,"0")</f>
        <v>405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3.3224</v>
      </c>
      <c r="AA215" s="562"/>
      <c r="AB215" s="562"/>
      <c r="AC215" s="562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7" t="s">
        <v>71</v>
      </c>
      <c r="Q216" s="578"/>
      <c r="R216" s="578"/>
      <c r="S216" s="578"/>
      <c r="T216" s="578"/>
      <c r="U216" s="578"/>
      <c r="V216" s="579"/>
      <c r="W216" s="37" t="s">
        <v>69</v>
      </c>
      <c r="X216" s="561">
        <f>IFERROR(SUM(X206:X214),"0")</f>
        <v>1306</v>
      </c>
      <c r="Y216" s="561">
        <f>IFERROR(SUM(Y206:Y214),"0")</f>
        <v>1318.4999999999998</v>
      </c>
      <c r="Z216" s="37"/>
      <c r="AA216" s="562"/>
      <c r="AB216" s="562"/>
      <c r="AC216" s="562"/>
    </row>
    <row r="217" spans="1:68" ht="14.25" customHeight="1" x14ac:dyDescent="0.25">
      <c r="A217" s="574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72">
        <v>4680115880818</v>
      </c>
      <c r="E218" s="573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69</v>
      </c>
      <c r="X218" s="559">
        <v>21</v>
      </c>
      <c r="Y218" s="560">
        <f>IFERROR(IF(X218="",0,CEILING((X218/$H218),1)*$H218),"")</f>
        <v>21.599999999999998</v>
      </c>
      <c r="Z218" s="36">
        <f>IFERROR(IF(Y218=0,"",ROUNDUP(Y218/H218,0)*0.00651),"")</f>
        <v>5.8590000000000003E-2</v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23.205000000000002</v>
      </c>
      <c r="BN218" s="64">
        <f>IFERROR(Y218*I218/H218,"0")</f>
        <v>23.868000000000002</v>
      </c>
      <c r="BO218" s="64">
        <f>IFERROR(1/J218*(X218/H218),"0")</f>
        <v>4.807692307692308E-2</v>
      </c>
      <c r="BP218" s="64">
        <f>IFERROR(1/J218*(Y218/H218),"0")</f>
        <v>4.9450549450549455E-2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72">
        <v>4680115880801</v>
      </c>
      <c r="E219" s="573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69</v>
      </c>
      <c r="X219" s="559">
        <v>9</v>
      </c>
      <c r="Y219" s="560">
        <f>IFERROR(IF(X219="",0,CEILING((X219/$H219),1)*$H219),"")</f>
        <v>9.6</v>
      </c>
      <c r="Z219" s="36">
        <f>IFERROR(IF(Y219=0,"",ROUNDUP(Y219/H219,0)*0.00651),"")</f>
        <v>2.6040000000000001E-2</v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9.9450000000000021</v>
      </c>
      <c r="BN219" s="64">
        <f>IFERROR(Y219*I219/H219,"0")</f>
        <v>10.608000000000001</v>
      </c>
      <c r="BO219" s="64">
        <f>IFERROR(1/J219*(X219/H219),"0")</f>
        <v>2.0604395604395608E-2</v>
      </c>
      <c r="BP219" s="64">
        <f>IFERROR(1/J219*(Y219/H219),"0")</f>
        <v>2.197802197802198E-2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7" t="s">
        <v>71</v>
      </c>
      <c r="Q220" s="578"/>
      <c r="R220" s="578"/>
      <c r="S220" s="578"/>
      <c r="T220" s="578"/>
      <c r="U220" s="578"/>
      <c r="V220" s="579"/>
      <c r="W220" s="37" t="s">
        <v>72</v>
      </c>
      <c r="X220" s="561">
        <f>IFERROR(X218/H218,"0")+IFERROR(X219/H219,"0")</f>
        <v>12.5</v>
      </c>
      <c r="Y220" s="561">
        <f>IFERROR(Y218/H218,"0")+IFERROR(Y219/H219,"0")</f>
        <v>13</v>
      </c>
      <c r="Z220" s="561">
        <f>IFERROR(IF(Z218="",0,Z218),"0")+IFERROR(IF(Z219="",0,Z219),"0")</f>
        <v>8.4630000000000011E-2</v>
      </c>
      <c r="AA220" s="562"/>
      <c r="AB220" s="562"/>
      <c r="AC220" s="562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7" t="s">
        <v>71</v>
      </c>
      <c r="Q221" s="578"/>
      <c r="R221" s="578"/>
      <c r="S221" s="578"/>
      <c r="T221" s="578"/>
      <c r="U221" s="578"/>
      <c r="V221" s="579"/>
      <c r="W221" s="37" t="s">
        <v>69</v>
      </c>
      <c r="X221" s="561">
        <f>IFERROR(SUM(X218:X219),"0")</f>
        <v>30</v>
      </c>
      <c r="Y221" s="561">
        <f>IFERROR(SUM(Y218:Y219),"0")</f>
        <v>31.199999999999996</v>
      </c>
      <c r="Z221" s="37"/>
      <c r="AA221" s="562"/>
      <c r="AB221" s="562"/>
      <c r="AC221" s="562"/>
    </row>
    <row r="222" spans="1:68" ht="16.5" customHeight="1" x14ac:dyDescent="0.25">
      <c r="A222" s="582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customHeight="1" x14ac:dyDescent="0.25">
      <c r="A223" s="574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72">
        <v>4680115884137</v>
      </c>
      <c r="E224" s="573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72">
        <v>4680115884236</v>
      </c>
      <c r="E225" s="573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72">
        <v>4680115884175</v>
      </c>
      <c r="E226" s="573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72">
        <v>4680115884144</v>
      </c>
      <c r="E227" s="573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72">
        <v>4680115886551</v>
      </c>
      <c r="E228" s="573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72">
        <v>4680115884182</v>
      </c>
      <c r="E229" s="573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72">
        <v>4680115884205</v>
      </c>
      <c r="E230" s="573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7" t="s">
        <v>71</v>
      </c>
      <c r="Q231" s="578"/>
      <c r="R231" s="578"/>
      <c r="S231" s="578"/>
      <c r="T231" s="578"/>
      <c r="U231" s="578"/>
      <c r="V231" s="579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7" t="s">
        <v>71</v>
      </c>
      <c r="Q232" s="578"/>
      <c r="R232" s="578"/>
      <c r="S232" s="578"/>
      <c r="T232" s="578"/>
      <c r="U232" s="578"/>
      <c r="V232" s="579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4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72">
        <v>4680115885981</v>
      </c>
      <c r="E234" s="573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7" t="s">
        <v>71</v>
      </c>
      <c r="Q235" s="578"/>
      <c r="R235" s="578"/>
      <c r="S235" s="578"/>
      <c r="T235" s="578"/>
      <c r="U235" s="578"/>
      <c r="V235" s="579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7" t="s">
        <v>71</v>
      </c>
      <c r="Q236" s="578"/>
      <c r="R236" s="578"/>
      <c r="S236" s="578"/>
      <c r="T236" s="578"/>
      <c r="U236" s="578"/>
      <c r="V236" s="579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4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72">
        <v>4680115886803</v>
      </c>
      <c r="E238" s="573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1" t="s">
        <v>382</v>
      </c>
      <c r="Q238" s="564"/>
      <c r="R238" s="564"/>
      <c r="S238" s="564"/>
      <c r="T238" s="565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7" t="s">
        <v>71</v>
      </c>
      <c r="Q239" s="578"/>
      <c r="R239" s="578"/>
      <c r="S239" s="578"/>
      <c r="T239" s="578"/>
      <c r="U239" s="578"/>
      <c r="V239" s="579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7" t="s">
        <v>71</v>
      </c>
      <c r="Q240" s="578"/>
      <c r="R240" s="578"/>
      <c r="S240" s="578"/>
      <c r="T240" s="578"/>
      <c r="U240" s="578"/>
      <c r="V240" s="579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4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72">
        <v>4680115886704</v>
      </c>
      <c r="E242" s="573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72">
        <v>4680115886681</v>
      </c>
      <c r="E243" s="573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6" t="s">
        <v>390</v>
      </c>
      <c r="Q243" s="564"/>
      <c r="R243" s="564"/>
      <c r="S243" s="564"/>
      <c r="T243" s="565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72">
        <v>4680115886735</v>
      </c>
      <c r="E244" s="573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4301041006</v>
      </c>
      <c r="D245" s="572">
        <v>4680115886728</v>
      </c>
      <c r="E245" s="573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395</v>
      </c>
      <c r="B246" s="54" t="s">
        <v>396</v>
      </c>
      <c r="C246" s="31">
        <v>4301041005</v>
      </c>
      <c r="D246" s="572">
        <v>4680115886711</v>
      </c>
      <c r="E246" s="573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7" t="s">
        <v>71</v>
      </c>
      <c r="Q247" s="578"/>
      <c r="R247" s="578"/>
      <c r="S247" s="578"/>
      <c r="T247" s="578"/>
      <c r="U247" s="578"/>
      <c r="V247" s="579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7" t="s">
        <v>71</v>
      </c>
      <c r="Q248" s="578"/>
      <c r="R248" s="578"/>
      <c r="S248" s="578"/>
      <c r="T248" s="578"/>
      <c r="U248" s="578"/>
      <c r="V248" s="579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82" t="s">
        <v>397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customHeight="1" x14ac:dyDescent="0.25">
      <c r="A250" s="574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customHeight="1" x14ac:dyDescent="0.25">
      <c r="A251" s="54" t="s">
        <v>398</v>
      </c>
      <c r="B251" s="54" t="s">
        <v>399</v>
      </c>
      <c r="C251" s="31">
        <v>4301011855</v>
      </c>
      <c r="D251" s="572">
        <v>4680115885837</v>
      </c>
      <c r="E251" s="573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72">
        <v>4680115885806</v>
      </c>
      <c r="E252" s="573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404</v>
      </c>
      <c r="B253" s="54" t="s">
        <v>405</v>
      </c>
      <c r="C253" s="31">
        <v>4301011853</v>
      </c>
      <c r="D253" s="572">
        <v>4680115885851</v>
      </c>
      <c r="E253" s="573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407</v>
      </c>
      <c r="B254" s="54" t="s">
        <v>408</v>
      </c>
      <c r="C254" s="31">
        <v>4301011852</v>
      </c>
      <c r="D254" s="572">
        <v>4680115885844</v>
      </c>
      <c r="E254" s="573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4301011851</v>
      </c>
      <c r="D255" s="572">
        <v>4680115885820</v>
      </c>
      <c r="E255" s="573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7" t="s">
        <v>71</v>
      </c>
      <c r="Q256" s="578"/>
      <c r="R256" s="578"/>
      <c r="S256" s="578"/>
      <c r="T256" s="578"/>
      <c r="U256" s="578"/>
      <c r="V256" s="579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7" t="s">
        <v>71</v>
      </c>
      <c r="Q257" s="578"/>
      <c r="R257" s="578"/>
      <c r="S257" s="578"/>
      <c r="T257" s="578"/>
      <c r="U257" s="578"/>
      <c r="V257" s="579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82" t="s">
        <v>413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customHeight="1" x14ac:dyDescent="0.25">
      <c r="A259" s="574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customHeight="1" x14ac:dyDescent="0.25">
      <c r="A260" s="54" t="s">
        <v>414</v>
      </c>
      <c r="B260" s="54" t="s">
        <v>415</v>
      </c>
      <c r="C260" s="31">
        <v>4301011223</v>
      </c>
      <c r="D260" s="572">
        <v>4607091383423</v>
      </c>
      <c r="E260" s="573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4301012099</v>
      </c>
      <c r="D261" s="572">
        <v>4680115885691</v>
      </c>
      <c r="E261" s="573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4"/>
      <c r="R261" s="564"/>
      <c r="S261" s="564"/>
      <c r="T261" s="565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419</v>
      </c>
      <c r="B262" s="54" t="s">
        <v>420</v>
      </c>
      <c r="C262" s="31">
        <v>4301012098</v>
      </c>
      <c r="D262" s="572">
        <v>4680115885660</v>
      </c>
      <c r="E262" s="573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422</v>
      </c>
      <c r="B263" s="54" t="s">
        <v>423</v>
      </c>
      <c r="C263" s="31">
        <v>4301012176</v>
      </c>
      <c r="D263" s="572">
        <v>4680115886773</v>
      </c>
      <c r="E263" s="573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0" t="s">
        <v>424</v>
      </c>
      <c r="Q263" s="564"/>
      <c r="R263" s="564"/>
      <c r="S263" s="564"/>
      <c r="T263" s="565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7" t="s">
        <v>71</v>
      </c>
      <c r="Q264" s="578"/>
      <c r="R264" s="578"/>
      <c r="S264" s="578"/>
      <c r="T264" s="578"/>
      <c r="U264" s="578"/>
      <c r="V264" s="579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7" t="s">
        <v>71</v>
      </c>
      <c r="Q265" s="578"/>
      <c r="R265" s="578"/>
      <c r="S265" s="578"/>
      <c r="T265" s="578"/>
      <c r="U265" s="578"/>
      <c r="V265" s="579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82" t="s">
        <v>426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customHeight="1" x14ac:dyDescent="0.25">
      <c r="A267" s="574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customHeight="1" x14ac:dyDescent="0.25">
      <c r="A268" s="54" t="s">
        <v>427</v>
      </c>
      <c r="B268" s="54" t="s">
        <v>428</v>
      </c>
      <c r="C268" s="31">
        <v>4301051893</v>
      </c>
      <c r="D268" s="572">
        <v>4680115886186</v>
      </c>
      <c r="E268" s="573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72">
        <v>4680115881228</v>
      </c>
      <c r="E269" s="573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69</v>
      </c>
      <c r="X269" s="559">
        <v>20</v>
      </c>
      <c r="Y269" s="560">
        <f>IFERROR(IF(X269="",0,CEILING((X269/$H269),1)*$H269),"")</f>
        <v>21.599999999999998</v>
      </c>
      <c r="Z269" s="36">
        <f>IFERROR(IF(Y269=0,"",ROUNDUP(Y269/H269,0)*0.00651),"")</f>
        <v>5.8590000000000003E-2</v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22.100000000000005</v>
      </c>
      <c r="BN269" s="64">
        <f>IFERROR(Y269*I269/H269,"0")</f>
        <v>23.868000000000002</v>
      </c>
      <c r="BO269" s="64">
        <f>IFERROR(1/J269*(X269/H269),"0")</f>
        <v>4.5787545787545791E-2</v>
      </c>
      <c r="BP269" s="64">
        <f>IFERROR(1/J269*(Y269/H269),"0")</f>
        <v>4.9450549450549455E-2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72">
        <v>4680115881211</v>
      </c>
      <c r="E270" s="573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69</v>
      </c>
      <c r="X270" s="559">
        <v>100</v>
      </c>
      <c r="Y270" s="560">
        <f>IFERROR(IF(X270="",0,CEILING((X270/$H270),1)*$H270),"")</f>
        <v>100.8</v>
      </c>
      <c r="Z270" s="36">
        <f>IFERROR(IF(Y270=0,"",ROUNDUP(Y270/H270,0)*0.00651),"")</f>
        <v>0.27342</v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107.5</v>
      </c>
      <c r="BN270" s="64">
        <f>IFERROR(Y270*I270/H270,"0")</f>
        <v>108.36000000000001</v>
      </c>
      <c r="BO270" s="64">
        <f>IFERROR(1/J270*(X270/H270),"0")</f>
        <v>0.22893772893772898</v>
      </c>
      <c r="BP270" s="64">
        <f>IFERROR(1/J270*(Y270/H270),"0")</f>
        <v>0.23076923076923078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7" t="s">
        <v>71</v>
      </c>
      <c r="Q271" s="578"/>
      <c r="R271" s="578"/>
      <c r="S271" s="578"/>
      <c r="T271" s="578"/>
      <c r="U271" s="578"/>
      <c r="V271" s="579"/>
      <c r="W271" s="37" t="s">
        <v>72</v>
      </c>
      <c r="X271" s="561">
        <f>IFERROR(X268/H268,"0")+IFERROR(X269/H269,"0")+IFERROR(X270/H270,"0")</f>
        <v>50.000000000000007</v>
      </c>
      <c r="Y271" s="561">
        <f>IFERROR(Y268/H268,"0")+IFERROR(Y269/H269,"0")+IFERROR(Y270/H270,"0")</f>
        <v>51</v>
      </c>
      <c r="Z271" s="561">
        <f>IFERROR(IF(Z268="",0,Z268),"0")+IFERROR(IF(Z269="",0,Z269),"0")+IFERROR(IF(Z270="",0,Z270),"0")</f>
        <v>0.33201000000000003</v>
      </c>
      <c r="AA271" s="562"/>
      <c r="AB271" s="562"/>
      <c r="AC271" s="562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7" t="s">
        <v>71</v>
      </c>
      <c r="Q272" s="578"/>
      <c r="R272" s="578"/>
      <c r="S272" s="578"/>
      <c r="T272" s="578"/>
      <c r="U272" s="578"/>
      <c r="V272" s="579"/>
      <c r="W272" s="37" t="s">
        <v>69</v>
      </c>
      <c r="X272" s="561">
        <f>IFERROR(SUM(X268:X270),"0")</f>
        <v>120</v>
      </c>
      <c r="Y272" s="561">
        <f>IFERROR(SUM(Y268:Y270),"0")</f>
        <v>122.39999999999999</v>
      </c>
      <c r="Z272" s="37"/>
      <c r="AA272" s="562"/>
      <c r="AB272" s="562"/>
      <c r="AC272" s="562"/>
    </row>
    <row r="273" spans="1:68" ht="16.5" customHeight="1" x14ac:dyDescent="0.25">
      <c r="A273" s="582" t="s">
        <v>436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customHeight="1" x14ac:dyDescent="0.25">
      <c r="A274" s="574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customHeight="1" x14ac:dyDescent="0.25">
      <c r="A275" s="54" t="s">
        <v>437</v>
      </c>
      <c r="B275" s="54" t="s">
        <v>438</v>
      </c>
      <c r="C275" s="31">
        <v>4301031307</v>
      </c>
      <c r="D275" s="572">
        <v>4680115880344</v>
      </c>
      <c r="E275" s="573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7" t="s">
        <v>71</v>
      </c>
      <c r="Q276" s="578"/>
      <c r="R276" s="578"/>
      <c r="S276" s="578"/>
      <c r="T276" s="578"/>
      <c r="U276" s="578"/>
      <c r="V276" s="579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7" t="s">
        <v>71</v>
      </c>
      <c r="Q277" s="578"/>
      <c r="R277" s="578"/>
      <c r="S277" s="578"/>
      <c r="T277" s="578"/>
      <c r="U277" s="578"/>
      <c r="V277" s="579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4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customHeight="1" x14ac:dyDescent="0.25">
      <c r="A279" s="54" t="s">
        <v>440</v>
      </c>
      <c r="B279" s="54" t="s">
        <v>441</v>
      </c>
      <c r="C279" s="31">
        <v>4301051782</v>
      </c>
      <c r="D279" s="572">
        <v>4680115884618</v>
      </c>
      <c r="E279" s="573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7" t="s">
        <v>71</v>
      </c>
      <c r="Q280" s="578"/>
      <c r="R280" s="578"/>
      <c r="S280" s="578"/>
      <c r="T280" s="578"/>
      <c r="U280" s="578"/>
      <c r="V280" s="579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7" t="s">
        <v>71</v>
      </c>
      <c r="Q281" s="578"/>
      <c r="R281" s="578"/>
      <c r="S281" s="578"/>
      <c r="T281" s="578"/>
      <c r="U281" s="578"/>
      <c r="V281" s="579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82" t="s">
        <v>443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customHeight="1" x14ac:dyDescent="0.25">
      <c r="A283" s="574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72">
        <v>4680115883703</v>
      </c>
      <c r="E284" s="573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7" t="s">
        <v>71</v>
      </c>
      <c r="Q285" s="578"/>
      <c r="R285" s="578"/>
      <c r="S285" s="578"/>
      <c r="T285" s="578"/>
      <c r="U285" s="578"/>
      <c r="V285" s="579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7" t="s">
        <v>71</v>
      </c>
      <c r="Q286" s="578"/>
      <c r="R286" s="578"/>
      <c r="S286" s="578"/>
      <c r="T286" s="578"/>
      <c r="U286" s="578"/>
      <c r="V286" s="579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82" t="s">
        <v>448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customHeight="1" x14ac:dyDescent="0.25">
      <c r="A288" s="574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72">
        <v>4680115885615</v>
      </c>
      <c r="E289" s="573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6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69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72">
        <v>4680115885554</v>
      </c>
      <c r="E290" s="573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452</v>
      </c>
      <c r="B291" s="54" t="s">
        <v>455</v>
      </c>
      <c r="C291" s="31">
        <v>4301011911</v>
      </c>
      <c r="D291" s="572">
        <v>4680115885554</v>
      </c>
      <c r="E291" s="573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105</v>
      </c>
      <c r="L291" s="32"/>
      <c r="M291" s="33" t="s">
        <v>456</v>
      </c>
      <c r="N291" s="33"/>
      <c r="O291" s="32">
        <v>55</v>
      </c>
      <c r="P291" s="8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458</v>
      </c>
      <c r="B292" s="54" t="s">
        <v>459</v>
      </c>
      <c r="C292" s="31">
        <v>4301011858</v>
      </c>
      <c r="D292" s="572">
        <v>4680115885646</v>
      </c>
      <c r="E292" s="573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4301011857</v>
      </c>
      <c r="D293" s="572">
        <v>4680115885622</v>
      </c>
      <c r="E293" s="573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4"/>
      <c r="R293" s="564"/>
      <c r="S293" s="564"/>
      <c r="T293" s="565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463</v>
      </c>
      <c r="B294" s="54" t="s">
        <v>464</v>
      </c>
      <c r="C294" s="31">
        <v>4301011859</v>
      </c>
      <c r="D294" s="572">
        <v>4680115885608</v>
      </c>
      <c r="E294" s="573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7" t="s">
        <v>71</v>
      </c>
      <c r="Q295" s="578"/>
      <c r="R295" s="578"/>
      <c r="S295" s="578"/>
      <c r="T295" s="578"/>
      <c r="U295" s="578"/>
      <c r="V295" s="579"/>
      <c r="W295" s="37" t="s">
        <v>72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7" t="s">
        <v>71</v>
      </c>
      <c r="Q296" s="578"/>
      <c r="R296" s="578"/>
      <c r="S296" s="578"/>
      <c r="T296" s="578"/>
      <c r="U296" s="578"/>
      <c r="V296" s="579"/>
      <c r="W296" s="37" t="s">
        <v>69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customHeight="1" x14ac:dyDescent="0.25">
      <c r="A297" s="574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5"/>
      <c r="AB297" s="555"/>
      <c r="AC297" s="555"/>
    </row>
    <row r="298" spans="1:68" ht="27" customHeight="1" x14ac:dyDescent="0.25">
      <c r="A298" s="54" t="s">
        <v>466</v>
      </c>
      <c r="B298" s="54" t="s">
        <v>467</v>
      </c>
      <c r="C298" s="31">
        <v>4301030878</v>
      </c>
      <c r="D298" s="572">
        <v>4607091387193</v>
      </c>
      <c r="E298" s="573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4"/>
      <c r="R298" s="564"/>
      <c r="S298" s="564"/>
      <c r="T298" s="565"/>
      <c r="U298" s="34"/>
      <c r="V298" s="34"/>
      <c r="W298" s="35" t="s">
        <v>69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4301031153</v>
      </c>
      <c r="D299" s="572">
        <v>4607091387230</v>
      </c>
      <c r="E299" s="573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69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4301031154</v>
      </c>
      <c r="D300" s="572">
        <v>4607091387292</v>
      </c>
      <c r="E300" s="573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4301031152</v>
      </c>
      <c r="D301" s="572">
        <v>4607091387285</v>
      </c>
      <c r="E301" s="573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4"/>
      <c r="R301" s="564"/>
      <c r="S301" s="564"/>
      <c r="T301" s="565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4301031305</v>
      </c>
      <c r="D302" s="572">
        <v>4607091389845</v>
      </c>
      <c r="E302" s="573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480</v>
      </c>
      <c r="B303" s="54" t="s">
        <v>481</v>
      </c>
      <c r="C303" s="31">
        <v>4301031306</v>
      </c>
      <c r="D303" s="572">
        <v>4680115882881</v>
      </c>
      <c r="E303" s="573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4"/>
      <c r="R303" s="564"/>
      <c r="S303" s="564"/>
      <c r="T303" s="565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72">
        <v>4607091383836</v>
      </c>
      <c r="E304" s="573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4"/>
      <c r="R304" s="564"/>
      <c r="S304" s="564"/>
      <c r="T304" s="565"/>
      <c r="U304" s="34"/>
      <c r="V304" s="34"/>
      <c r="W304" s="35" t="s">
        <v>69</v>
      </c>
      <c r="X304" s="559">
        <v>8</v>
      </c>
      <c r="Y304" s="560">
        <f t="shared" si="42"/>
        <v>9</v>
      </c>
      <c r="Z304" s="36">
        <f>IFERROR(IF(Y304=0,"",ROUNDUP(Y304/H304,0)*0.00651),"")</f>
        <v>3.2550000000000003E-2</v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9.0133333333333336</v>
      </c>
      <c r="BN304" s="64">
        <f t="shared" si="44"/>
        <v>10.139999999999999</v>
      </c>
      <c r="BO304" s="64">
        <f t="shared" si="45"/>
        <v>2.4420024420024423E-2</v>
      </c>
      <c r="BP304" s="64">
        <f t="shared" si="46"/>
        <v>2.7472527472527476E-2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7" t="s">
        <v>71</v>
      </c>
      <c r="Q305" s="578"/>
      <c r="R305" s="578"/>
      <c r="S305" s="578"/>
      <c r="T305" s="578"/>
      <c r="U305" s="578"/>
      <c r="V305" s="579"/>
      <c r="W305" s="37" t="s">
        <v>72</v>
      </c>
      <c r="X305" s="561">
        <f>IFERROR(X298/H298,"0")+IFERROR(X299/H299,"0")+IFERROR(X300/H300,"0")+IFERROR(X301/H301,"0")+IFERROR(X302/H302,"0")+IFERROR(X303/H303,"0")+IFERROR(X304/H304,"0")</f>
        <v>4.4444444444444446</v>
      </c>
      <c r="Y305" s="561">
        <f>IFERROR(Y298/H298,"0")+IFERROR(Y299/H299,"0")+IFERROR(Y300/H300,"0")+IFERROR(Y301/H301,"0")+IFERROR(Y302/H302,"0")+IFERROR(Y303/H303,"0")+IFERROR(Y304/H304,"0")</f>
        <v>5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3.2550000000000003E-2</v>
      </c>
      <c r="AA305" s="562"/>
      <c r="AB305" s="562"/>
      <c r="AC305" s="562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7" t="s">
        <v>71</v>
      </c>
      <c r="Q306" s="578"/>
      <c r="R306" s="578"/>
      <c r="S306" s="578"/>
      <c r="T306" s="578"/>
      <c r="U306" s="578"/>
      <c r="V306" s="579"/>
      <c r="W306" s="37" t="s">
        <v>69</v>
      </c>
      <c r="X306" s="561">
        <f>IFERROR(SUM(X298:X304),"0")</f>
        <v>8</v>
      </c>
      <c r="Y306" s="561">
        <f>IFERROR(SUM(Y298:Y304),"0")</f>
        <v>9</v>
      </c>
      <c r="Z306" s="37"/>
      <c r="AA306" s="562"/>
      <c r="AB306" s="562"/>
      <c r="AC306" s="562"/>
    </row>
    <row r="307" spans="1:68" ht="14.25" customHeight="1" x14ac:dyDescent="0.25">
      <c r="A307" s="574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5"/>
      <c r="AB307" s="555"/>
      <c r="AC307" s="555"/>
    </row>
    <row r="308" spans="1:68" ht="27" customHeight="1" x14ac:dyDescent="0.25">
      <c r="A308" s="54" t="s">
        <v>485</v>
      </c>
      <c r="B308" s="54" t="s">
        <v>486</v>
      </c>
      <c r="C308" s="31">
        <v>4301051100</v>
      </c>
      <c r="D308" s="572">
        <v>4607091387766</v>
      </c>
      <c r="E308" s="573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4"/>
      <c r="R308" s="564"/>
      <c r="S308" s="564"/>
      <c r="T308" s="565"/>
      <c r="U308" s="34"/>
      <c r="V308" s="34"/>
      <c r="W308" s="35" t="s">
        <v>69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4301051818</v>
      </c>
      <c r="D309" s="572">
        <v>4607091387957</v>
      </c>
      <c r="E309" s="573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4"/>
      <c r="R309" s="564"/>
      <c r="S309" s="564"/>
      <c r="T309" s="565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4301051819</v>
      </c>
      <c r="D310" s="572">
        <v>4607091387964</v>
      </c>
      <c r="E310" s="573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4301051734</v>
      </c>
      <c r="D311" s="572">
        <v>4680115884588</v>
      </c>
      <c r="E311" s="573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4"/>
      <c r="R311" s="564"/>
      <c r="S311" s="564"/>
      <c r="T311" s="565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72">
        <v>4607091387513</v>
      </c>
      <c r="E312" s="573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4"/>
      <c r="R312" s="564"/>
      <c r="S312" s="564"/>
      <c r="T312" s="565"/>
      <c r="U312" s="34"/>
      <c r="V312" s="34"/>
      <c r="W312" s="35" t="s">
        <v>69</v>
      </c>
      <c r="X312" s="559">
        <v>36</v>
      </c>
      <c r="Y312" s="560">
        <f>IFERROR(IF(X312="",0,CEILING((X312/$H312),1)*$H312),"")</f>
        <v>37.800000000000004</v>
      </c>
      <c r="Z312" s="36">
        <f>IFERROR(IF(Y312=0,"",ROUNDUP(Y312/H312,0)*0.00651),"")</f>
        <v>9.1139999999999999E-2</v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39.44</v>
      </c>
      <c r="BN312" s="64">
        <f>IFERROR(Y312*I312/H312,"0")</f>
        <v>41.412000000000006</v>
      </c>
      <c r="BO312" s="64">
        <f>IFERROR(1/J312*(X312/H312),"0")</f>
        <v>7.3260073260073263E-2</v>
      </c>
      <c r="BP312" s="64">
        <f>IFERROR(1/J312*(Y312/H312),"0")</f>
        <v>7.6923076923076927E-2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7" t="s">
        <v>71</v>
      </c>
      <c r="Q313" s="578"/>
      <c r="R313" s="578"/>
      <c r="S313" s="578"/>
      <c r="T313" s="578"/>
      <c r="U313" s="578"/>
      <c r="V313" s="579"/>
      <c r="W313" s="37" t="s">
        <v>72</v>
      </c>
      <c r="X313" s="561">
        <f>IFERROR(X308/H308,"0")+IFERROR(X309/H309,"0")+IFERROR(X310/H310,"0")+IFERROR(X311/H311,"0")+IFERROR(X312/H312,"0")</f>
        <v>13.333333333333332</v>
      </c>
      <c r="Y313" s="561">
        <f>IFERROR(Y308/H308,"0")+IFERROR(Y309/H309,"0")+IFERROR(Y310/H310,"0")+IFERROR(Y311/H311,"0")+IFERROR(Y312/H312,"0")</f>
        <v>14</v>
      </c>
      <c r="Z313" s="561">
        <f>IFERROR(IF(Z308="",0,Z308),"0")+IFERROR(IF(Z309="",0,Z309),"0")+IFERROR(IF(Z310="",0,Z310),"0")+IFERROR(IF(Z311="",0,Z311),"0")+IFERROR(IF(Z312="",0,Z312),"0")</f>
        <v>9.1139999999999999E-2</v>
      </c>
      <c r="AA313" s="562"/>
      <c r="AB313" s="562"/>
      <c r="AC313" s="562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7" t="s">
        <v>71</v>
      </c>
      <c r="Q314" s="578"/>
      <c r="R314" s="578"/>
      <c r="S314" s="578"/>
      <c r="T314" s="578"/>
      <c r="U314" s="578"/>
      <c r="V314" s="579"/>
      <c r="W314" s="37" t="s">
        <v>69</v>
      </c>
      <c r="X314" s="561">
        <f>IFERROR(SUM(X308:X312),"0")</f>
        <v>36</v>
      </c>
      <c r="Y314" s="561">
        <f>IFERROR(SUM(Y308:Y312),"0")</f>
        <v>37.800000000000004</v>
      </c>
      <c r="Z314" s="37"/>
      <c r="AA314" s="562"/>
      <c r="AB314" s="562"/>
      <c r="AC314" s="562"/>
    </row>
    <row r="315" spans="1:68" ht="14.25" customHeight="1" x14ac:dyDescent="0.25">
      <c r="A315" s="574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5"/>
      <c r="AB315" s="555"/>
      <c r="AC315" s="555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72">
        <v>4607091380880</v>
      </c>
      <c r="E316" s="573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4"/>
      <c r="R316" s="564"/>
      <c r="S316" s="564"/>
      <c r="T316" s="565"/>
      <c r="U316" s="34"/>
      <c r="V316" s="34"/>
      <c r="W316" s="35" t="s">
        <v>69</v>
      </c>
      <c r="X316" s="559">
        <v>72</v>
      </c>
      <c r="Y316" s="560">
        <f>IFERROR(IF(X316="",0,CEILING((X316/$H316),1)*$H316),"")</f>
        <v>75.600000000000009</v>
      </c>
      <c r="Z316" s="36">
        <f>IFERROR(IF(Y316=0,"",ROUNDUP(Y316/H316,0)*0.01898),"")</f>
        <v>0.17082</v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76.448571428571427</v>
      </c>
      <c r="BN316" s="64">
        <f>IFERROR(Y316*I316/H316,"0")</f>
        <v>80.271000000000001</v>
      </c>
      <c r="BO316" s="64">
        <f>IFERROR(1/J316*(X316/H316),"0")</f>
        <v>0.13392857142857142</v>
      </c>
      <c r="BP316" s="64">
        <f>IFERROR(1/J316*(Y316/H316),"0")</f>
        <v>0.140625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2">
        <v>4607091384482</v>
      </c>
      <c r="E317" s="573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4"/>
      <c r="R317" s="564"/>
      <c r="S317" s="564"/>
      <c r="T317" s="565"/>
      <c r="U317" s="34"/>
      <c r="V317" s="34"/>
      <c r="W317" s="35" t="s">
        <v>69</v>
      </c>
      <c r="X317" s="559">
        <v>500</v>
      </c>
      <c r="Y317" s="560">
        <f>IFERROR(IF(X317="",0,CEILING((X317/$H317),1)*$H317),"")</f>
        <v>507</v>
      </c>
      <c r="Z317" s="36">
        <f>IFERROR(IF(Y317=0,"",ROUNDUP(Y317/H317,0)*0.01898),"")</f>
        <v>1.2337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533.26923076923083</v>
      </c>
      <c r="BN317" s="64">
        <f>IFERROR(Y317*I317/H317,"0")</f>
        <v>540.73500000000001</v>
      </c>
      <c r="BO317" s="64">
        <f>IFERROR(1/J317*(X317/H317),"0")</f>
        <v>1.0016025641025641</v>
      </c>
      <c r="BP317" s="64">
        <f>IFERROR(1/J317*(Y317/H317),"0")</f>
        <v>1.015625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72">
        <v>4607091380897</v>
      </c>
      <c r="E318" s="573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4"/>
      <c r="R318" s="564"/>
      <c r="S318" s="564"/>
      <c r="T318" s="565"/>
      <c r="U318" s="34"/>
      <c r="V318" s="34"/>
      <c r="W318" s="35" t="s">
        <v>69</v>
      </c>
      <c r="X318" s="559">
        <v>108</v>
      </c>
      <c r="Y318" s="560">
        <f>IFERROR(IF(X318="",0,CEILING((X318/$H318),1)*$H318),"")</f>
        <v>109.2</v>
      </c>
      <c r="Z318" s="36">
        <f>IFERROR(IF(Y318=0,"",ROUNDUP(Y318/H318,0)*0.01898),"")</f>
        <v>0.24674000000000001</v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114.67285714285714</v>
      </c>
      <c r="BN318" s="64">
        <f>IFERROR(Y318*I318/H318,"0")</f>
        <v>115.947</v>
      </c>
      <c r="BO318" s="64">
        <f>IFERROR(1/J318*(X318/H318),"0")</f>
        <v>0.20089285714285712</v>
      </c>
      <c r="BP318" s="64">
        <f>IFERROR(1/J318*(Y318/H318),"0")</f>
        <v>0.203125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7" t="s">
        <v>71</v>
      </c>
      <c r="Q319" s="578"/>
      <c r="R319" s="578"/>
      <c r="S319" s="578"/>
      <c r="T319" s="578"/>
      <c r="U319" s="578"/>
      <c r="V319" s="579"/>
      <c r="W319" s="37" t="s">
        <v>72</v>
      </c>
      <c r="X319" s="561">
        <f>IFERROR(X316/H316,"0")+IFERROR(X317/H317,"0")+IFERROR(X318/H318,"0")</f>
        <v>85.531135531135533</v>
      </c>
      <c r="Y319" s="561">
        <f>IFERROR(Y316/H316,"0")+IFERROR(Y317/H317,"0")+IFERROR(Y318/H318,"0")</f>
        <v>87</v>
      </c>
      <c r="Z319" s="561">
        <f>IFERROR(IF(Z316="",0,Z316),"0")+IFERROR(IF(Z317="",0,Z317),"0")+IFERROR(IF(Z318="",0,Z318),"0")</f>
        <v>1.65126</v>
      </c>
      <c r="AA319" s="562"/>
      <c r="AB319" s="562"/>
      <c r="AC319" s="562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7" t="s">
        <v>71</v>
      </c>
      <c r="Q320" s="578"/>
      <c r="R320" s="578"/>
      <c r="S320" s="578"/>
      <c r="T320" s="578"/>
      <c r="U320" s="578"/>
      <c r="V320" s="579"/>
      <c r="W320" s="37" t="s">
        <v>69</v>
      </c>
      <c r="X320" s="561">
        <f>IFERROR(SUM(X316:X318),"0")</f>
        <v>680</v>
      </c>
      <c r="Y320" s="561">
        <f>IFERROR(SUM(Y316:Y318),"0")</f>
        <v>691.80000000000007</v>
      </c>
      <c r="Z320" s="37"/>
      <c r="AA320" s="562"/>
      <c r="AB320" s="562"/>
      <c r="AC320" s="562"/>
    </row>
    <row r="321" spans="1:68" ht="14.25" customHeight="1" x14ac:dyDescent="0.25">
      <c r="A321" s="574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5"/>
      <c r="AB321" s="555"/>
      <c r="AC321" s="555"/>
    </row>
    <row r="322" spans="1:68" ht="27" customHeight="1" x14ac:dyDescent="0.25">
      <c r="A322" s="54" t="s">
        <v>509</v>
      </c>
      <c r="B322" s="54" t="s">
        <v>510</v>
      </c>
      <c r="C322" s="31">
        <v>4301030235</v>
      </c>
      <c r="D322" s="572">
        <v>4607091388381</v>
      </c>
      <c r="E322" s="573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3" t="s">
        <v>511</v>
      </c>
      <c r="Q322" s="564"/>
      <c r="R322" s="564"/>
      <c r="S322" s="564"/>
      <c r="T322" s="565"/>
      <c r="U322" s="34"/>
      <c r="V322" s="34"/>
      <c r="W322" s="35" t="s">
        <v>69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4301030232</v>
      </c>
      <c r="D323" s="572">
        <v>4607091388374</v>
      </c>
      <c r="E323" s="573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6" t="s">
        <v>515</v>
      </c>
      <c r="Q323" s="564"/>
      <c r="R323" s="564"/>
      <c r="S323" s="564"/>
      <c r="T323" s="565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72">
        <v>4607091383102</v>
      </c>
      <c r="E324" s="573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4"/>
      <c r="R324" s="564"/>
      <c r="S324" s="564"/>
      <c r="T324" s="565"/>
      <c r="U324" s="34"/>
      <c r="V324" s="34"/>
      <c r="W324" s="35" t="s">
        <v>69</v>
      </c>
      <c r="X324" s="559">
        <v>5</v>
      </c>
      <c r="Y324" s="560">
        <f>IFERROR(IF(X324="",0,CEILING((X324/$H324),1)*$H324),"")</f>
        <v>5.0999999999999996</v>
      </c>
      <c r="Z324" s="36">
        <f>IFERROR(IF(Y324=0,"",ROUNDUP(Y324/H324,0)*0.00651),"")</f>
        <v>1.302E-2</v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5.7941176470588243</v>
      </c>
      <c r="BN324" s="64">
        <f>IFERROR(Y324*I324/H324,"0")</f>
        <v>5.91</v>
      </c>
      <c r="BO324" s="64">
        <f>IFERROR(1/J324*(X324/H324),"0")</f>
        <v>1.0773540185304893E-2</v>
      </c>
      <c r="BP324" s="64">
        <f>IFERROR(1/J324*(Y324/H324),"0")</f>
        <v>1.098901098901099E-2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72">
        <v>4607091388404</v>
      </c>
      <c r="E325" s="573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4"/>
      <c r="R325" s="564"/>
      <c r="S325" s="564"/>
      <c r="T325" s="565"/>
      <c r="U325" s="34"/>
      <c r="V325" s="34"/>
      <c r="W325" s="35" t="s">
        <v>69</v>
      </c>
      <c r="X325" s="559">
        <v>53</v>
      </c>
      <c r="Y325" s="560">
        <f>IFERROR(IF(X325="",0,CEILING((X325/$H325),1)*$H325),"")</f>
        <v>53.55</v>
      </c>
      <c r="Z325" s="36">
        <f>IFERROR(IF(Y325=0,"",ROUNDUP(Y325/H325,0)*0.00651),"")</f>
        <v>0.13671</v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59.858823529411765</v>
      </c>
      <c r="BN325" s="64">
        <f>IFERROR(Y325*I325/H325,"0")</f>
        <v>60.48</v>
      </c>
      <c r="BO325" s="64">
        <f>IFERROR(1/J325*(X325/H325),"0")</f>
        <v>0.11419952596423186</v>
      </c>
      <c r="BP325" s="64">
        <f>IFERROR(1/J325*(Y325/H325),"0")</f>
        <v>0.11538461538461539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7" t="s">
        <v>71</v>
      </c>
      <c r="Q326" s="578"/>
      <c r="R326" s="578"/>
      <c r="S326" s="578"/>
      <c r="T326" s="578"/>
      <c r="U326" s="578"/>
      <c r="V326" s="579"/>
      <c r="W326" s="37" t="s">
        <v>72</v>
      </c>
      <c r="X326" s="561">
        <f>IFERROR(X322/H322,"0")+IFERROR(X323/H323,"0")+IFERROR(X324/H324,"0")+IFERROR(X325/H325,"0")</f>
        <v>22.745098039215687</v>
      </c>
      <c r="Y326" s="561">
        <f>IFERROR(Y322/H322,"0")+IFERROR(Y323/H323,"0")+IFERROR(Y324/H324,"0")+IFERROR(Y325/H325,"0")</f>
        <v>23</v>
      </c>
      <c r="Z326" s="561">
        <f>IFERROR(IF(Z322="",0,Z322),"0")+IFERROR(IF(Z323="",0,Z323),"0")+IFERROR(IF(Z324="",0,Z324),"0")+IFERROR(IF(Z325="",0,Z325),"0")</f>
        <v>0.14973</v>
      </c>
      <c r="AA326" s="562"/>
      <c r="AB326" s="562"/>
      <c r="AC326" s="562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7" t="s">
        <v>71</v>
      </c>
      <c r="Q327" s="578"/>
      <c r="R327" s="578"/>
      <c r="S327" s="578"/>
      <c r="T327" s="578"/>
      <c r="U327" s="578"/>
      <c r="V327" s="579"/>
      <c r="W327" s="37" t="s">
        <v>69</v>
      </c>
      <c r="X327" s="561">
        <f>IFERROR(SUM(X322:X325),"0")</f>
        <v>58</v>
      </c>
      <c r="Y327" s="561">
        <f>IFERROR(SUM(Y322:Y325),"0")</f>
        <v>58.65</v>
      </c>
      <c r="Z327" s="37"/>
      <c r="AA327" s="562"/>
      <c r="AB327" s="562"/>
      <c r="AC327" s="562"/>
    </row>
    <row r="328" spans="1:68" ht="14.25" customHeight="1" x14ac:dyDescent="0.25">
      <c r="A328" s="574" t="s">
        <v>521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5"/>
      <c r="AB328" s="555"/>
      <c r="AC328" s="555"/>
    </row>
    <row r="329" spans="1:68" ht="16.5" customHeight="1" x14ac:dyDescent="0.25">
      <c r="A329" s="54" t="s">
        <v>522</v>
      </c>
      <c r="B329" s="54" t="s">
        <v>523</v>
      </c>
      <c r="C329" s="31">
        <v>4301180007</v>
      </c>
      <c r="D329" s="572">
        <v>4680115881808</v>
      </c>
      <c r="E329" s="573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4"/>
      <c r="R329" s="564"/>
      <c r="S329" s="564"/>
      <c r="T329" s="565"/>
      <c r="U329" s="34"/>
      <c r="V329" s="34"/>
      <c r="W329" s="35" t="s">
        <v>69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4301180006</v>
      </c>
      <c r="D330" s="572">
        <v>4680115881822</v>
      </c>
      <c r="E330" s="573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524</v>
      </c>
      <c r="N330" s="33"/>
      <c r="O330" s="32">
        <v>730</v>
      </c>
      <c r="P330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528</v>
      </c>
      <c r="B331" s="54" t="s">
        <v>529</v>
      </c>
      <c r="C331" s="31">
        <v>4301180001</v>
      </c>
      <c r="D331" s="572">
        <v>4680115880016</v>
      </c>
      <c r="E331" s="573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524</v>
      </c>
      <c r="N331" s="33"/>
      <c r="O331" s="32">
        <v>730</v>
      </c>
      <c r="P331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4"/>
      <c r="R331" s="564"/>
      <c r="S331" s="564"/>
      <c r="T331" s="565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7" t="s">
        <v>71</v>
      </c>
      <c r="Q332" s="578"/>
      <c r="R332" s="578"/>
      <c r="S332" s="578"/>
      <c r="T332" s="578"/>
      <c r="U332" s="578"/>
      <c r="V332" s="579"/>
      <c r="W332" s="37" t="s">
        <v>72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7" t="s">
        <v>71</v>
      </c>
      <c r="Q333" s="578"/>
      <c r="R333" s="578"/>
      <c r="S333" s="578"/>
      <c r="T333" s="578"/>
      <c r="U333" s="578"/>
      <c r="V333" s="579"/>
      <c r="W333" s="37" t="s">
        <v>69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customHeight="1" x14ac:dyDescent="0.25">
      <c r="A334" s="582" t="s">
        <v>530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4"/>
      <c r="AB334" s="554"/>
      <c r="AC334" s="554"/>
    </row>
    <row r="335" spans="1:68" ht="14.25" customHeight="1" x14ac:dyDescent="0.25">
      <c r="A335" s="574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5"/>
      <c r="AB335" s="555"/>
      <c r="AC335" s="555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72">
        <v>4607091387919</v>
      </c>
      <c r="E336" s="573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4"/>
      <c r="R336" s="564"/>
      <c r="S336" s="564"/>
      <c r="T336" s="565"/>
      <c r="U336" s="34"/>
      <c r="V336" s="34"/>
      <c r="W336" s="35" t="s">
        <v>69</v>
      </c>
      <c r="X336" s="559">
        <v>57</v>
      </c>
      <c r="Y336" s="560">
        <f>IFERROR(IF(X336="",0,CEILING((X336/$H336),1)*$H336),"")</f>
        <v>64.8</v>
      </c>
      <c r="Z336" s="36">
        <f>IFERROR(IF(Y336=0,"",ROUNDUP(Y336/H336,0)*0.01898),"")</f>
        <v>0.15184</v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60.652222222222228</v>
      </c>
      <c r="BN336" s="64">
        <f>IFERROR(Y336*I336/H336,"0")</f>
        <v>68.951999999999998</v>
      </c>
      <c r="BO336" s="64">
        <f>IFERROR(1/J336*(X336/H336),"0")</f>
        <v>0.10995370370370371</v>
      </c>
      <c r="BP336" s="64">
        <f>IFERROR(1/J336*(Y336/H336),"0")</f>
        <v>0.125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72">
        <v>4680115883604</v>
      </c>
      <c r="E337" s="573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4"/>
      <c r="R337" s="564"/>
      <c r="S337" s="564"/>
      <c r="T337" s="565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72">
        <v>4680115883567</v>
      </c>
      <c r="E338" s="573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7" t="s">
        <v>71</v>
      </c>
      <c r="Q339" s="578"/>
      <c r="R339" s="578"/>
      <c r="S339" s="578"/>
      <c r="T339" s="578"/>
      <c r="U339" s="578"/>
      <c r="V339" s="579"/>
      <c r="W339" s="37" t="s">
        <v>72</v>
      </c>
      <c r="X339" s="561">
        <f>IFERROR(X336/H336,"0")+IFERROR(X337/H337,"0")+IFERROR(X338/H338,"0")</f>
        <v>7.0370370370370372</v>
      </c>
      <c r="Y339" s="561">
        <f>IFERROR(Y336/H336,"0")+IFERROR(Y337/H337,"0")+IFERROR(Y338/H338,"0")</f>
        <v>8</v>
      </c>
      <c r="Z339" s="561">
        <f>IFERROR(IF(Z336="",0,Z336),"0")+IFERROR(IF(Z337="",0,Z337),"0")+IFERROR(IF(Z338="",0,Z338),"0")</f>
        <v>0.15184</v>
      </c>
      <c r="AA339" s="562"/>
      <c r="AB339" s="562"/>
      <c r="AC339" s="562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7" t="s">
        <v>71</v>
      </c>
      <c r="Q340" s="578"/>
      <c r="R340" s="578"/>
      <c r="S340" s="578"/>
      <c r="T340" s="578"/>
      <c r="U340" s="578"/>
      <c r="V340" s="579"/>
      <c r="W340" s="37" t="s">
        <v>69</v>
      </c>
      <c r="X340" s="561">
        <f>IFERROR(SUM(X336:X338),"0")</f>
        <v>57</v>
      </c>
      <c r="Y340" s="561">
        <f>IFERROR(SUM(Y336:Y338),"0")</f>
        <v>64.8</v>
      </c>
      <c r="Z340" s="37"/>
      <c r="AA340" s="562"/>
      <c r="AB340" s="562"/>
      <c r="AC340" s="562"/>
    </row>
    <row r="341" spans="1:68" ht="27.75" customHeight="1" x14ac:dyDescent="0.2">
      <c r="A341" s="652" t="s">
        <v>540</v>
      </c>
      <c r="B341" s="653"/>
      <c r="C341" s="653"/>
      <c r="D341" s="653"/>
      <c r="E341" s="653"/>
      <c r="F341" s="653"/>
      <c r="G341" s="653"/>
      <c r="H341" s="653"/>
      <c r="I341" s="653"/>
      <c r="J341" s="653"/>
      <c r="K341" s="653"/>
      <c r="L341" s="653"/>
      <c r="M341" s="653"/>
      <c r="N341" s="653"/>
      <c r="O341" s="653"/>
      <c r="P341" s="653"/>
      <c r="Q341" s="653"/>
      <c r="R341" s="653"/>
      <c r="S341" s="653"/>
      <c r="T341" s="653"/>
      <c r="U341" s="653"/>
      <c r="V341" s="653"/>
      <c r="W341" s="653"/>
      <c r="X341" s="653"/>
      <c r="Y341" s="653"/>
      <c r="Z341" s="653"/>
      <c r="AA341" s="48"/>
      <c r="AB341" s="48"/>
      <c r="AC341" s="48"/>
    </row>
    <row r="342" spans="1:68" ht="16.5" customHeight="1" x14ac:dyDescent="0.25">
      <c r="A342" s="582" t="s">
        <v>541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4"/>
      <c r="AB342" s="554"/>
      <c r="AC342" s="554"/>
    </row>
    <row r="343" spans="1:68" ht="14.25" customHeight="1" x14ac:dyDescent="0.25">
      <c r="A343" s="574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5"/>
      <c r="AB343" s="555"/>
      <c r="AC343" s="555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2">
        <v>4680115884847</v>
      </c>
      <c r="E344" s="573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4"/>
      <c r="R344" s="564"/>
      <c r="S344" s="564"/>
      <c r="T344" s="565"/>
      <c r="U344" s="34"/>
      <c r="V344" s="34"/>
      <c r="W344" s="35" t="s">
        <v>69</v>
      </c>
      <c r="X344" s="559">
        <v>0</v>
      </c>
      <c r="Y344" s="560">
        <f t="shared" ref="Y344:Y350" si="4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0</v>
      </c>
      <c r="BN344" s="64">
        <f t="shared" ref="BN344:BN350" si="49">IFERROR(Y344*I344/H344,"0")</f>
        <v>0</v>
      </c>
      <c r="BO344" s="64">
        <f t="shared" ref="BO344:BO350" si="50">IFERROR(1/J344*(X344/H344),"0")</f>
        <v>0</v>
      </c>
      <c r="BP344" s="64">
        <f t="shared" ref="BP344:BP350" si="51">IFERROR(1/J344*(Y344/H344),"0")</f>
        <v>0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2">
        <v>4680115884854</v>
      </c>
      <c r="E345" s="573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4"/>
      <c r="R345" s="564"/>
      <c r="S345" s="564"/>
      <c r="T345" s="565"/>
      <c r="U345" s="34"/>
      <c r="V345" s="34"/>
      <c r="W345" s="35" t="s">
        <v>69</v>
      </c>
      <c r="X345" s="559">
        <v>576</v>
      </c>
      <c r="Y345" s="560">
        <f t="shared" si="47"/>
        <v>585</v>
      </c>
      <c r="Z345" s="36">
        <f>IFERROR(IF(Y345=0,"",ROUNDUP(Y345/H345,0)*0.02175),"")</f>
        <v>0.84824999999999995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594.43200000000002</v>
      </c>
      <c r="BN345" s="64">
        <f t="shared" si="49"/>
        <v>603.72</v>
      </c>
      <c r="BO345" s="64">
        <f t="shared" si="50"/>
        <v>0.79999999999999993</v>
      </c>
      <c r="BP345" s="64">
        <f t="shared" si="51"/>
        <v>0.8125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72">
        <v>4607091383997</v>
      </c>
      <c r="E346" s="573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4"/>
      <c r="R346" s="564"/>
      <c r="S346" s="564"/>
      <c r="T346" s="565"/>
      <c r="U346" s="34"/>
      <c r="V346" s="34"/>
      <c r="W346" s="35" t="s">
        <v>69</v>
      </c>
      <c r="X346" s="559">
        <v>381</v>
      </c>
      <c r="Y346" s="560">
        <f t="shared" si="47"/>
        <v>390</v>
      </c>
      <c r="Z346" s="36">
        <f>IFERROR(IF(Y346=0,"",ROUNDUP(Y346/H346,0)*0.02175),"")</f>
        <v>0.5655</v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393.19200000000001</v>
      </c>
      <c r="BN346" s="64">
        <f t="shared" si="49"/>
        <v>402.47999999999996</v>
      </c>
      <c r="BO346" s="64">
        <f t="shared" si="50"/>
        <v>0.52916666666666656</v>
      </c>
      <c r="BP346" s="64">
        <f t="shared" si="51"/>
        <v>0.54166666666666663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2">
        <v>4680115884830</v>
      </c>
      <c r="E347" s="573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4"/>
      <c r="R347" s="564"/>
      <c r="S347" s="564"/>
      <c r="T347" s="565"/>
      <c r="U347" s="34"/>
      <c r="V347" s="34"/>
      <c r="W347" s="35" t="s">
        <v>69</v>
      </c>
      <c r="X347" s="559">
        <v>1000</v>
      </c>
      <c r="Y347" s="560">
        <f t="shared" si="47"/>
        <v>1005</v>
      </c>
      <c r="Z347" s="36">
        <f>IFERROR(IF(Y347=0,"",ROUNDUP(Y347/H347,0)*0.02175),"")</f>
        <v>1.4572499999999999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1032</v>
      </c>
      <c r="BN347" s="64">
        <f t="shared" si="49"/>
        <v>1037.1600000000001</v>
      </c>
      <c r="BO347" s="64">
        <f t="shared" si="50"/>
        <v>1.3888888888888888</v>
      </c>
      <c r="BP347" s="64">
        <f t="shared" si="51"/>
        <v>1.3958333333333333</v>
      </c>
    </row>
    <row r="348" spans="1:68" ht="27" customHeight="1" x14ac:dyDescent="0.25">
      <c r="A348" s="54" t="s">
        <v>554</v>
      </c>
      <c r="B348" s="54" t="s">
        <v>555</v>
      </c>
      <c r="C348" s="31">
        <v>4301011433</v>
      </c>
      <c r="D348" s="572">
        <v>4680115882638</v>
      </c>
      <c r="E348" s="573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4"/>
      <c r="R348" s="564"/>
      <c r="S348" s="564"/>
      <c r="T348" s="565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4301011952</v>
      </c>
      <c r="D349" s="572">
        <v>4680115884922</v>
      </c>
      <c r="E349" s="573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4"/>
      <c r="R349" s="564"/>
      <c r="S349" s="564"/>
      <c r="T349" s="565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559</v>
      </c>
      <c r="B350" s="54" t="s">
        <v>560</v>
      </c>
      <c r="C350" s="31">
        <v>4301011868</v>
      </c>
      <c r="D350" s="572">
        <v>4680115884861</v>
      </c>
      <c r="E350" s="573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4"/>
      <c r="R350" s="564"/>
      <c r="S350" s="564"/>
      <c r="T350" s="565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7" t="s">
        <v>71</v>
      </c>
      <c r="Q351" s="578"/>
      <c r="R351" s="578"/>
      <c r="S351" s="578"/>
      <c r="T351" s="578"/>
      <c r="U351" s="578"/>
      <c r="V351" s="579"/>
      <c r="W351" s="37" t="s">
        <v>72</v>
      </c>
      <c r="X351" s="561">
        <f>IFERROR(X344/H344,"0")+IFERROR(X345/H345,"0")+IFERROR(X346/H346,"0")+IFERROR(X347/H347,"0")+IFERROR(X348/H348,"0")+IFERROR(X349/H349,"0")+IFERROR(X350/H350,"0")</f>
        <v>130.46666666666667</v>
      </c>
      <c r="Y351" s="561">
        <f>IFERROR(Y344/H344,"0")+IFERROR(Y345/H345,"0")+IFERROR(Y346/H346,"0")+IFERROR(Y347/H347,"0")+IFERROR(Y348/H348,"0")+IFERROR(Y349/H349,"0")+IFERROR(Y350/H350,"0")</f>
        <v>132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2.8709999999999996</v>
      </c>
      <c r="AA351" s="562"/>
      <c r="AB351" s="562"/>
      <c r="AC351" s="562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7" t="s">
        <v>71</v>
      </c>
      <c r="Q352" s="578"/>
      <c r="R352" s="578"/>
      <c r="S352" s="578"/>
      <c r="T352" s="578"/>
      <c r="U352" s="578"/>
      <c r="V352" s="579"/>
      <c r="W352" s="37" t="s">
        <v>69</v>
      </c>
      <c r="X352" s="561">
        <f>IFERROR(SUM(X344:X350),"0")</f>
        <v>1957</v>
      </c>
      <c r="Y352" s="561">
        <f>IFERROR(SUM(Y344:Y350),"0")</f>
        <v>1980</v>
      </c>
      <c r="Z352" s="37"/>
      <c r="AA352" s="562"/>
      <c r="AB352" s="562"/>
      <c r="AC352" s="562"/>
    </row>
    <row r="353" spans="1:68" ht="14.25" customHeight="1" x14ac:dyDescent="0.25">
      <c r="A353" s="574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5"/>
      <c r="AB353" s="555"/>
      <c r="AC353" s="555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2">
        <v>4607091383980</v>
      </c>
      <c r="E354" s="573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4"/>
      <c r="R354" s="564"/>
      <c r="S354" s="564"/>
      <c r="T354" s="565"/>
      <c r="U354" s="34"/>
      <c r="V354" s="34"/>
      <c r="W354" s="35" t="s">
        <v>69</v>
      </c>
      <c r="X354" s="559">
        <v>1000</v>
      </c>
      <c r="Y354" s="560">
        <f>IFERROR(IF(X354="",0,CEILING((X354/$H354),1)*$H354),"")</f>
        <v>1005</v>
      </c>
      <c r="Z354" s="36">
        <f>IFERROR(IF(Y354=0,"",ROUNDUP(Y354/H354,0)*0.02175),"")</f>
        <v>1.4572499999999999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1032</v>
      </c>
      <c r="BN354" s="64">
        <f>IFERROR(Y354*I354/H354,"0")</f>
        <v>1037.1600000000001</v>
      </c>
      <c r="BO354" s="64">
        <f>IFERROR(1/J354*(X354/H354),"0")</f>
        <v>1.3888888888888888</v>
      </c>
      <c r="BP354" s="64">
        <f>IFERROR(1/J354*(Y354/H354),"0")</f>
        <v>1.3958333333333333</v>
      </c>
    </row>
    <row r="355" spans="1:68" ht="16.5" customHeight="1" x14ac:dyDescent="0.25">
      <c r="A355" s="54" t="s">
        <v>564</v>
      </c>
      <c r="B355" s="54" t="s">
        <v>565</v>
      </c>
      <c r="C355" s="31">
        <v>4301020179</v>
      </c>
      <c r="D355" s="572">
        <v>4607091384178</v>
      </c>
      <c r="E355" s="573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4"/>
      <c r="R355" s="564"/>
      <c r="S355" s="564"/>
      <c r="T355" s="565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7" t="s">
        <v>71</v>
      </c>
      <c r="Q356" s="578"/>
      <c r="R356" s="578"/>
      <c r="S356" s="578"/>
      <c r="T356" s="578"/>
      <c r="U356" s="578"/>
      <c r="V356" s="579"/>
      <c r="W356" s="37" t="s">
        <v>72</v>
      </c>
      <c r="X356" s="561">
        <f>IFERROR(X354/H354,"0")+IFERROR(X355/H355,"0")</f>
        <v>66.666666666666671</v>
      </c>
      <c r="Y356" s="561">
        <f>IFERROR(Y354/H354,"0")+IFERROR(Y355/H355,"0")</f>
        <v>67</v>
      </c>
      <c r="Z356" s="561">
        <f>IFERROR(IF(Z354="",0,Z354),"0")+IFERROR(IF(Z355="",0,Z355),"0")</f>
        <v>1.4572499999999999</v>
      </c>
      <c r="AA356" s="562"/>
      <c r="AB356" s="562"/>
      <c r="AC356" s="562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7" t="s">
        <v>71</v>
      </c>
      <c r="Q357" s="578"/>
      <c r="R357" s="578"/>
      <c r="S357" s="578"/>
      <c r="T357" s="578"/>
      <c r="U357" s="578"/>
      <c r="V357" s="579"/>
      <c r="W357" s="37" t="s">
        <v>69</v>
      </c>
      <c r="X357" s="561">
        <f>IFERROR(SUM(X354:X355),"0")</f>
        <v>1000</v>
      </c>
      <c r="Y357" s="561">
        <f>IFERROR(SUM(Y354:Y355),"0")</f>
        <v>1005</v>
      </c>
      <c r="Z357" s="37"/>
      <c r="AA357" s="562"/>
      <c r="AB357" s="562"/>
      <c r="AC357" s="562"/>
    </row>
    <row r="358" spans="1:68" ht="14.25" customHeight="1" x14ac:dyDescent="0.25">
      <c r="A358" s="574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5"/>
      <c r="AB358" s="555"/>
      <c r="AC358" s="555"/>
    </row>
    <row r="359" spans="1:68" ht="27" customHeight="1" x14ac:dyDescent="0.25">
      <c r="A359" s="54" t="s">
        <v>566</v>
      </c>
      <c r="B359" s="54" t="s">
        <v>567</v>
      </c>
      <c r="C359" s="31">
        <v>4301051903</v>
      </c>
      <c r="D359" s="572">
        <v>4607091383928</v>
      </c>
      <c r="E359" s="573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4"/>
      <c r="R359" s="564"/>
      <c r="S359" s="564"/>
      <c r="T359" s="565"/>
      <c r="U359" s="34"/>
      <c r="V359" s="34"/>
      <c r="W359" s="35" t="s">
        <v>69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72">
        <v>4607091384260</v>
      </c>
      <c r="E360" s="573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69</v>
      </c>
      <c r="X360" s="559">
        <v>4</v>
      </c>
      <c r="Y360" s="560">
        <f>IFERROR(IF(X360="",0,CEILING((X360/$H360),1)*$H360),"")</f>
        <v>9</v>
      </c>
      <c r="Z360" s="36">
        <f>IFERROR(IF(Y360=0,"",ROUNDUP(Y360/H360,0)*0.01898),"")</f>
        <v>1.898E-2</v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4.230666666666667</v>
      </c>
      <c r="BN360" s="64">
        <f>IFERROR(Y360*I360/H360,"0")</f>
        <v>9.5190000000000001</v>
      </c>
      <c r="BO360" s="64">
        <f>IFERROR(1/J360*(X360/H360),"0")</f>
        <v>6.9444444444444441E-3</v>
      </c>
      <c r="BP360" s="64">
        <f>IFERROR(1/J360*(Y360/H360),"0")</f>
        <v>1.5625E-2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7" t="s">
        <v>71</v>
      </c>
      <c r="Q361" s="578"/>
      <c r="R361" s="578"/>
      <c r="S361" s="578"/>
      <c r="T361" s="578"/>
      <c r="U361" s="578"/>
      <c r="V361" s="579"/>
      <c r="W361" s="37" t="s">
        <v>72</v>
      </c>
      <c r="X361" s="561">
        <f>IFERROR(X359/H359,"0")+IFERROR(X360/H360,"0")</f>
        <v>0.44444444444444442</v>
      </c>
      <c r="Y361" s="561">
        <f>IFERROR(Y359/H359,"0")+IFERROR(Y360/H360,"0")</f>
        <v>1</v>
      </c>
      <c r="Z361" s="561">
        <f>IFERROR(IF(Z359="",0,Z359),"0")+IFERROR(IF(Z360="",0,Z360),"0")</f>
        <v>1.898E-2</v>
      </c>
      <c r="AA361" s="562"/>
      <c r="AB361" s="562"/>
      <c r="AC361" s="562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7" t="s">
        <v>71</v>
      </c>
      <c r="Q362" s="578"/>
      <c r="R362" s="578"/>
      <c r="S362" s="578"/>
      <c r="T362" s="578"/>
      <c r="U362" s="578"/>
      <c r="V362" s="579"/>
      <c r="W362" s="37" t="s">
        <v>69</v>
      </c>
      <c r="X362" s="561">
        <f>IFERROR(SUM(X359:X360),"0")</f>
        <v>4</v>
      </c>
      <c r="Y362" s="561">
        <f>IFERROR(SUM(Y359:Y360),"0")</f>
        <v>9</v>
      </c>
      <c r="Z362" s="37"/>
      <c r="AA362" s="562"/>
      <c r="AB362" s="562"/>
      <c r="AC362" s="562"/>
    </row>
    <row r="363" spans="1:68" ht="14.25" customHeight="1" x14ac:dyDescent="0.25">
      <c r="A363" s="574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5"/>
      <c r="AB363" s="555"/>
      <c r="AC363" s="555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72">
        <v>4607091384673</v>
      </c>
      <c r="E364" s="573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4"/>
      <c r="R364" s="564"/>
      <c r="S364" s="564"/>
      <c r="T364" s="565"/>
      <c r="U364" s="34"/>
      <c r="V364" s="34"/>
      <c r="W364" s="35" t="s">
        <v>69</v>
      </c>
      <c r="X364" s="559">
        <v>0</v>
      </c>
      <c r="Y364" s="56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7" t="s">
        <v>71</v>
      </c>
      <c r="Q365" s="578"/>
      <c r="R365" s="578"/>
      <c r="S365" s="578"/>
      <c r="T365" s="578"/>
      <c r="U365" s="578"/>
      <c r="V365" s="579"/>
      <c r="W365" s="37" t="s">
        <v>72</v>
      </c>
      <c r="X365" s="561">
        <f>IFERROR(X364/H364,"0")</f>
        <v>0</v>
      </c>
      <c r="Y365" s="561">
        <f>IFERROR(Y364/H364,"0")</f>
        <v>0</v>
      </c>
      <c r="Z365" s="561">
        <f>IFERROR(IF(Z364="",0,Z364),"0")</f>
        <v>0</v>
      </c>
      <c r="AA365" s="562"/>
      <c r="AB365" s="562"/>
      <c r="AC365" s="562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7" t="s">
        <v>71</v>
      </c>
      <c r="Q366" s="578"/>
      <c r="R366" s="578"/>
      <c r="S366" s="578"/>
      <c r="T366" s="578"/>
      <c r="U366" s="578"/>
      <c r="V366" s="579"/>
      <c r="W366" s="37" t="s">
        <v>69</v>
      </c>
      <c r="X366" s="561">
        <f>IFERROR(SUM(X364:X364),"0")</f>
        <v>0</v>
      </c>
      <c r="Y366" s="561">
        <f>IFERROR(SUM(Y364:Y364),"0")</f>
        <v>0</v>
      </c>
      <c r="Z366" s="37"/>
      <c r="AA366" s="562"/>
      <c r="AB366" s="562"/>
      <c r="AC366" s="562"/>
    </row>
    <row r="367" spans="1:68" ht="16.5" customHeight="1" x14ac:dyDescent="0.25">
      <c r="A367" s="582" t="s">
        <v>575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4"/>
      <c r="AB367" s="554"/>
      <c r="AC367" s="554"/>
    </row>
    <row r="368" spans="1:68" ht="14.25" customHeight="1" x14ac:dyDescent="0.25">
      <c r="A368" s="574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5"/>
      <c r="AB368" s="555"/>
      <c r="AC368" s="555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72">
        <v>4680115881907</v>
      </c>
      <c r="E369" s="573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4"/>
      <c r="R369" s="564"/>
      <c r="S369" s="564"/>
      <c r="T369" s="565"/>
      <c r="U369" s="34"/>
      <c r="V369" s="34"/>
      <c r="W369" s="35" t="s">
        <v>69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4301011874</v>
      </c>
      <c r="D370" s="572">
        <v>4680115884892</v>
      </c>
      <c r="E370" s="573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582</v>
      </c>
      <c r="B371" s="54" t="s">
        <v>583</v>
      </c>
      <c r="C371" s="31">
        <v>4301011875</v>
      </c>
      <c r="D371" s="572">
        <v>4680115884885</v>
      </c>
      <c r="E371" s="573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69</v>
      </c>
      <c r="X371" s="559">
        <v>61</v>
      </c>
      <c r="Y371" s="560">
        <f>IFERROR(IF(X371="",0,CEILING((X371/$H371),1)*$H371),"")</f>
        <v>72</v>
      </c>
      <c r="Z371" s="36">
        <f>IFERROR(IF(Y371=0,"",ROUNDUP(Y371/H371,0)*0.01898),"")</f>
        <v>0.11388000000000001</v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63.211250000000007</v>
      </c>
      <c r="BN371" s="64">
        <f>IFERROR(Y371*I371/H371,"0")</f>
        <v>74.61</v>
      </c>
      <c r="BO371" s="64">
        <f>IFERROR(1/J371*(X371/H371),"0")</f>
        <v>7.9427083333333329E-2</v>
      </c>
      <c r="BP371" s="64">
        <f>IFERROR(1/J371*(Y371/H371),"0")</f>
        <v>9.375E-2</v>
      </c>
    </row>
    <row r="372" spans="1:68" ht="37.5" customHeight="1" x14ac:dyDescent="0.25">
      <c r="A372" s="54" t="s">
        <v>584</v>
      </c>
      <c r="B372" s="54" t="s">
        <v>585</v>
      </c>
      <c r="C372" s="31">
        <v>4301011871</v>
      </c>
      <c r="D372" s="572">
        <v>4680115884908</v>
      </c>
      <c r="E372" s="573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67</v>
      </c>
      <c r="N372" s="33"/>
      <c r="O372" s="32">
        <v>60</v>
      </c>
      <c r="P372" s="7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7" t="s">
        <v>71</v>
      </c>
      <c r="Q373" s="578"/>
      <c r="R373" s="578"/>
      <c r="S373" s="578"/>
      <c r="T373" s="578"/>
      <c r="U373" s="578"/>
      <c r="V373" s="579"/>
      <c r="W373" s="37" t="s">
        <v>72</v>
      </c>
      <c r="X373" s="561">
        <f>IFERROR(X369/H369,"0")+IFERROR(X370/H370,"0")+IFERROR(X371/H371,"0")+IFERROR(X372/H372,"0")</f>
        <v>5.083333333333333</v>
      </c>
      <c r="Y373" s="561">
        <f>IFERROR(Y369/H369,"0")+IFERROR(Y370/H370,"0")+IFERROR(Y371/H371,"0")+IFERROR(Y372/H372,"0")</f>
        <v>6</v>
      </c>
      <c r="Z373" s="561">
        <f>IFERROR(IF(Z369="",0,Z369),"0")+IFERROR(IF(Z370="",0,Z370),"0")+IFERROR(IF(Z371="",0,Z371),"0")+IFERROR(IF(Z372="",0,Z372),"0")</f>
        <v>0.11388000000000001</v>
      </c>
      <c r="AA373" s="562"/>
      <c r="AB373" s="562"/>
      <c r="AC373" s="562"/>
    </row>
    <row r="374" spans="1:68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77" t="s">
        <v>71</v>
      </c>
      <c r="Q374" s="578"/>
      <c r="R374" s="578"/>
      <c r="S374" s="578"/>
      <c r="T374" s="578"/>
      <c r="U374" s="578"/>
      <c r="V374" s="579"/>
      <c r="W374" s="37" t="s">
        <v>69</v>
      </c>
      <c r="X374" s="561">
        <f>IFERROR(SUM(X369:X372),"0")</f>
        <v>61</v>
      </c>
      <c r="Y374" s="561">
        <f>IFERROR(SUM(Y369:Y372),"0")</f>
        <v>72</v>
      </c>
      <c r="Z374" s="37"/>
      <c r="AA374" s="562"/>
      <c r="AB374" s="562"/>
      <c r="AC374" s="562"/>
    </row>
    <row r="375" spans="1:68" ht="14.25" customHeight="1" x14ac:dyDescent="0.25">
      <c r="A375" s="574" t="s">
        <v>63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customHeight="1" x14ac:dyDescent="0.25">
      <c r="A376" s="54" t="s">
        <v>586</v>
      </c>
      <c r="B376" s="54" t="s">
        <v>587</v>
      </c>
      <c r="C376" s="31">
        <v>4301031303</v>
      </c>
      <c r="D376" s="572">
        <v>4607091384802</v>
      </c>
      <c r="E376" s="573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67</v>
      </c>
      <c r="N376" s="33"/>
      <c r="O376" s="32">
        <v>35</v>
      </c>
      <c r="P376" s="6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588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7" t="s">
        <v>71</v>
      </c>
      <c r="Q377" s="578"/>
      <c r="R377" s="578"/>
      <c r="S377" s="578"/>
      <c r="T377" s="578"/>
      <c r="U377" s="578"/>
      <c r="V377" s="579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77" t="s">
        <v>71</v>
      </c>
      <c r="Q378" s="578"/>
      <c r="R378" s="578"/>
      <c r="S378" s="578"/>
      <c r="T378" s="578"/>
      <c r="U378" s="578"/>
      <c r="V378" s="579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4" t="s">
        <v>73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customHeight="1" x14ac:dyDescent="0.25">
      <c r="A380" s="54" t="s">
        <v>589</v>
      </c>
      <c r="B380" s="54" t="s">
        <v>590</v>
      </c>
      <c r="C380" s="31">
        <v>4301051899</v>
      </c>
      <c r="D380" s="572">
        <v>4607091384246</v>
      </c>
      <c r="E380" s="573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69</v>
      </c>
      <c r="X380" s="559">
        <v>1817</v>
      </c>
      <c r="Y380" s="560">
        <f>IFERROR(IF(X380="",0,CEILING((X380/$H380),1)*$H380),"")</f>
        <v>1818</v>
      </c>
      <c r="Z380" s="36">
        <f>IFERROR(IF(Y380=0,"",ROUNDUP(Y380/H380,0)*0.01898),"")</f>
        <v>3.8339600000000003</v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1921.7803333333334</v>
      </c>
      <c r="BN380" s="64">
        <f>IFERROR(Y380*I380/H380,"0")</f>
        <v>1922.8380000000002</v>
      </c>
      <c r="BO380" s="64">
        <f>IFERROR(1/J380*(X380/H380),"0")</f>
        <v>3.1545138888888888</v>
      </c>
      <c r="BP380" s="64">
        <f>IFERROR(1/J380*(Y380/H380),"0")</f>
        <v>3.15625</v>
      </c>
    </row>
    <row r="381" spans="1:68" ht="27" customHeight="1" x14ac:dyDescent="0.25">
      <c r="A381" s="54" t="s">
        <v>592</v>
      </c>
      <c r="B381" s="54" t="s">
        <v>593</v>
      </c>
      <c r="C381" s="31">
        <v>4301051660</v>
      </c>
      <c r="D381" s="572">
        <v>4607091384253</v>
      </c>
      <c r="E381" s="573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591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7" t="s">
        <v>71</v>
      </c>
      <c r="Q382" s="578"/>
      <c r="R382" s="578"/>
      <c r="S382" s="578"/>
      <c r="T382" s="578"/>
      <c r="U382" s="578"/>
      <c r="V382" s="579"/>
      <c r="W382" s="37" t="s">
        <v>72</v>
      </c>
      <c r="X382" s="561">
        <f>IFERROR(X380/H380,"0")+IFERROR(X381/H381,"0")</f>
        <v>201.88888888888889</v>
      </c>
      <c r="Y382" s="561">
        <f>IFERROR(Y380/H380,"0")+IFERROR(Y381/H381,"0")</f>
        <v>202</v>
      </c>
      <c r="Z382" s="561">
        <f>IFERROR(IF(Z380="",0,Z380),"0")+IFERROR(IF(Z381="",0,Z381),"0")</f>
        <v>3.8339600000000003</v>
      </c>
      <c r="AA382" s="562"/>
      <c r="AB382" s="562"/>
      <c r="AC382" s="562"/>
    </row>
    <row r="383" spans="1:68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77" t="s">
        <v>71</v>
      </c>
      <c r="Q383" s="578"/>
      <c r="R383" s="578"/>
      <c r="S383" s="578"/>
      <c r="T383" s="578"/>
      <c r="U383" s="578"/>
      <c r="V383" s="579"/>
      <c r="W383" s="37" t="s">
        <v>69</v>
      </c>
      <c r="X383" s="561">
        <f>IFERROR(SUM(X380:X381),"0")</f>
        <v>1817</v>
      </c>
      <c r="Y383" s="561">
        <f>IFERROR(SUM(Y380:Y381),"0")</f>
        <v>1818</v>
      </c>
      <c r="Z383" s="37"/>
      <c r="AA383" s="562"/>
      <c r="AB383" s="562"/>
      <c r="AC383" s="562"/>
    </row>
    <row r="384" spans="1:68" ht="14.25" customHeight="1" x14ac:dyDescent="0.25">
      <c r="A384" s="574" t="s">
        <v>169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customHeight="1" x14ac:dyDescent="0.25">
      <c r="A385" s="54" t="s">
        <v>594</v>
      </c>
      <c r="B385" s="54" t="s">
        <v>595</v>
      </c>
      <c r="C385" s="31">
        <v>4301060441</v>
      </c>
      <c r="D385" s="572">
        <v>4607091389357</v>
      </c>
      <c r="E385" s="573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8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596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7" t="s">
        <v>71</v>
      </c>
      <c r="Q386" s="578"/>
      <c r="R386" s="578"/>
      <c r="S386" s="578"/>
      <c r="T386" s="578"/>
      <c r="U386" s="578"/>
      <c r="V386" s="579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77" t="s">
        <v>71</v>
      </c>
      <c r="Q387" s="578"/>
      <c r="R387" s="578"/>
      <c r="S387" s="578"/>
      <c r="T387" s="578"/>
      <c r="U387" s="578"/>
      <c r="V387" s="579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2" t="s">
        <v>597</v>
      </c>
      <c r="B388" s="653"/>
      <c r="C388" s="653"/>
      <c r="D388" s="653"/>
      <c r="E388" s="653"/>
      <c r="F388" s="653"/>
      <c r="G388" s="653"/>
      <c r="H388" s="653"/>
      <c r="I388" s="653"/>
      <c r="J388" s="653"/>
      <c r="K388" s="653"/>
      <c r="L388" s="653"/>
      <c r="M388" s="653"/>
      <c r="N388" s="653"/>
      <c r="O388" s="653"/>
      <c r="P388" s="653"/>
      <c r="Q388" s="653"/>
      <c r="R388" s="653"/>
      <c r="S388" s="653"/>
      <c r="T388" s="653"/>
      <c r="U388" s="653"/>
      <c r="V388" s="653"/>
      <c r="W388" s="653"/>
      <c r="X388" s="653"/>
      <c r="Y388" s="653"/>
      <c r="Z388" s="653"/>
      <c r="AA388" s="48"/>
      <c r="AB388" s="48"/>
      <c r="AC388" s="48"/>
    </row>
    <row r="389" spans="1:68" ht="16.5" customHeight="1" x14ac:dyDescent="0.25">
      <c r="A389" s="582" t="s">
        <v>598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customHeight="1" x14ac:dyDescent="0.25">
      <c r="A390" s="574" t="s">
        <v>63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customHeight="1" x14ac:dyDescent="0.25">
      <c r="A391" s="54" t="s">
        <v>599</v>
      </c>
      <c r="B391" s="54" t="s">
        <v>600</v>
      </c>
      <c r="C391" s="31">
        <v>4301031405</v>
      </c>
      <c r="D391" s="572">
        <v>4680115886100</v>
      </c>
      <c r="E391" s="573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602</v>
      </c>
      <c r="B392" s="54" t="s">
        <v>603</v>
      </c>
      <c r="C392" s="31">
        <v>4301031382</v>
      </c>
      <c r="D392" s="572">
        <v>4680115886117</v>
      </c>
      <c r="E392" s="573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602</v>
      </c>
      <c r="B393" s="54" t="s">
        <v>605</v>
      </c>
      <c r="C393" s="31">
        <v>4301031406</v>
      </c>
      <c r="D393" s="572">
        <v>4680115886117</v>
      </c>
      <c r="E393" s="573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4301031402</v>
      </c>
      <c r="D394" s="572">
        <v>4680115886124</v>
      </c>
      <c r="E394" s="573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4301031366</v>
      </c>
      <c r="D395" s="572">
        <v>4680115883147</v>
      </c>
      <c r="E395" s="573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611</v>
      </c>
      <c r="B396" s="54" t="s">
        <v>612</v>
      </c>
      <c r="C396" s="31">
        <v>4301031362</v>
      </c>
      <c r="D396" s="572">
        <v>4607091384338</v>
      </c>
      <c r="E396" s="573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613</v>
      </c>
      <c r="B397" s="54" t="s">
        <v>614</v>
      </c>
      <c r="C397" s="31">
        <v>4301031361</v>
      </c>
      <c r="D397" s="572">
        <v>4607091389524</v>
      </c>
      <c r="E397" s="573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615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616</v>
      </c>
      <c r="B398" s="54" t="s">
        <v>617</v>
      </c>
      <c r="C398" s="31">
        <v>4301031364</v>
      </c>
      <c r="D398" s="572">
        <v>4680115883161</v>
      </c>
      <c r="E398" s="573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619</v>
      </c>
      <c r="B399" s="54" t="s">
        <v>620</v>
      </c>
      <c r="C399" s="31">
        <v>4301031358</v>
      </c>
      <c r="D399" s="572">
        <v>4607091389531</v>
      </c>
      <c r="E399" s="573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622</v>
      </c>
      <c r="B400" s="54" t="s">
        <v>623</v>
      </c>
      <c r="C400" s="31">
        <v>4301031360</v>
      </c>
      <c r="D400" s="572">
        <v>4607091384345</v>
      </c>
      <c r="E400" s="573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7" t="s">
        <v>71</v>
      </c>
      <c r="Q401" s="578"/>
      <c r="R401" s="578"/>
      <c r="S401" s="578"/>
      <c r="T401" s="578"/>
      <c r="U401" s="578"/>
      <c r="V401" s="579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77" t="s">
        <v>71</v>
      </c>
      <c r="Q402" s="578"/>
      <c r="R402" s="578"/>
      <c r="S402" s="578"/>
      <c r="T402" s="578"/>
      <c r="U402" s="578"/>
      <c r="V402" s="579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customHeight="1" x14ac:dyDescent="0.25">
      <c r="A403" s="574" t="s">
        <v>73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customHeight="1" x14ac:dyDescent="0.25">
      <c r="A404" s="54" t="s">
        <v>624</v>
      </c>
      <c r="B404" s="54" t="s">
        <v>625</v>
      </c>
      <c r="C404" s="31">
        <v>4301051284</v>
      </c>
      <c r="D404" s="572">
        <v>4607091384352</v>
      </c>
      <c r="E404" s="573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627</v>
      </c>
      <c r="B405" s="54" t="s">
        <v>628</v>
      </c>
      <c r="C405" s="31">
        <v>4301051431</v>
      </c>
      <c r="D405" s="572">
        <v>4607091389654</v>
      </c>
      <c r="E405" s="573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7" t="s">
        <v>71</v>
      </c>
      <c r="Q406" s="578"/>
      <c r="R406" s="578"/>
      <c r="S406" s="578"/>
      <c r="T406" s="578"/>
      <c r="U406" s="578"/>
      <c r="V406" s="579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77" t="s">
        <v>71</v>
      </c>
      <c r="Q407" s="578"/>
      <c r="R407" s="578"/>
      <c r="S407" s="578"/>
      <c r="T407" s="578"/>
      <c r="U407" s="578"/>
      <c r="V407" s="579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82" t="s">
        <v>630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customHeight="1" x14ac:dyDescent="0.25">
      <c r="A409" s="574" t="s">
        <v>134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customHeight="1" x14ac:dyDescent="0.25">
      <c r="A410" s="54" t="s">
        <v>631</v>
      </c>
      <c r="B410" s="54" t="s">
        <v>632</v>
      </c>
      <c r="C410" s="31">
        <v>4301020319</v>
      </c>
      <c r="D410" s="572">
        <v>4680115885240</v>
      </c>
      <c r="E410" s="573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67</v>
      </c>
      <c r="N410" s="33"/>
      <c r="O410" s="32">
        <v>40</v>
      </c>
      <c r="P410" s="88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633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7" t="s">
        <v>71</v>
      </c>
      <c r="Q411" s="578"/>
      <c r="R411" s="578"/>
      <c r="S411" s="578"/>
      <c r="T411" s="578"/>
      <c r="U411" s="578"/>
      <c r="V411" s="579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77" t="s">
        <v>71</v>
      </c>
      <c r="Q412" s="578"/>
      <c r="R412" s="578"/>
      <c r="S412" s="578"/>
      <c r="T412" s="578"/>
      <c r="U412" s="578"/>
      <c r="V412" s="579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4" t="s">
        <v>63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customHeight="1" x14ac:dyDescent="0.25">
      <c r="A414" s="54" t="s">
        <v>634</v>
      </c>
      <c r="B414" s="54" t="s">
        <v>635</v>
      </c>
      <c r="C414" s="31">
        <v>4301031403</v>
      </c>
      <c r="D414" s="572">
        <v>4680115886094</v>
      </c>
      <c r="E414" s="573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637</v>
      </c>
      <c r="B415" s="54" t="s">
        <v>638</v>
      </c>
      <c r="C415" s="31">
        <v>4301031363</v>
      </c>
      <c r="D415" s="572">
        <v>4607091389425</v>
      </c>
      <c r="E415" s="573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639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640</v>
      </c>
      <c r="B416" s="54" t="s">
        <v>641</v>
      </c>
      <c r="C416" s="31">
        <v>4301031373</v>
      </c>
      <c r="D416" s="572">
        <v>4680115880771</v>
      </c>
      <c r="E416" s="573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643</v>
      </c>
      <c r="B417" s="54" t="s">
        <v>644</v>
      </c>
      <c r="C417" s="31">
        <v>4301031359</v>
      </c>
      <c r="D417" s="572">
        <v>4607091389500</v>
      </c>
      <c r="E417" s="573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642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7" t="s">
        <v>71</v>
      </c>
      <c r="Q418" s="578"/>
      <c r="R418" s="578"/>
      <c r="S418" s="578"/>
      <c r="T418" s="578"/>
      <c r="U418" s="578"/>
      <c r="V418" s="579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77" t="s">
        <v>71</v>
      </c>
      <c r="Q419" s="578"/>
      <c r="R419" s="578"/>
      <c r="S419" s="578"/>
      <c r="T419" s="578"/>
      <c r="U419" s="578"/>
      <c r="V419" s="579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82" t="s">
        <v>645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customHeight="1" x14ac:dyDescent="0.25">
      <c r="A421" s="574" t="s">
        <v>63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customHeight="1" x14ac:dyDescent="0.25">
      <c r="A422" s="54" t="s">
        <v>646</v>
      </c>
      <c r="B422" s="54" t="s">
        <v>647</v>
      </c>
      <c r="C422" s="31">
        <v>4301031347</v>
      </c>
      <c r="D422" s="572">
        <v>4680115885110</v>
      </c>
      <c r="E422" s="573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67</v>
      </c>
      <c r="N422" s="33"/>
      <c r="O422" s="32">
        <v>50</v>
      </c>
      <c r="P422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648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7" t="s">
        <v>71</v>
      </c>
      <c r="Q423" s="578"/>
      <c r="R423" s="578"/>
      <c r="S423" s="578"/>
      <c r="T423" s="578"/>
      <c r="U423" s="578"/>
      <c r="V423" s="579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77" t="s">
        <v>71</v>
      </c>
      <c r="Q424" s="578"/>
      <c r="R424" s="578"/>
      <c r="S424" s="578"/>
      <c r="T424" s="578"/>
      <c r="U424" s="578"/>
      <c r="V424" s="579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82" t="s">
        <v>649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customHeight="1" x14ac:dyDescent="0.25">
      <c r="A426" s="574" t="s">
        <v>63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customHeight="1" x14ac:dyDescent="0.25">
      <c r="A427" s="54" t="s">
        <v>650</v>
      </c>
      <c r="B427" s="54" t="s">
        <v>651</v>
      </c>
      <c r="C427" s="31">
        <v>4301031261</v>
      </c>
      <c r="D427" s="572">
        <v>4680115885103</v>
      </c>
      <c r="E427" s="573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67</v>
      </c>
      <c r="N427" s="33"/>
      <c r="O427" s="32">
        <v>40</v>
      </c>
      <c r="P427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652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7" t="s">
        <v>71</v>
      </c>
      <c r="Q428" s="578"/>
      <c r="R428" s="578"/>
      <c r="S428" s="578"/>
      <c r="T428" s="578"/>
      <c r="U428" s="578"/>
      <c r="V428" s="579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77" t="s">
        <v>71</v>
      </c>
      <c r="Q429" s="578"/>
      <c r="R429" s="578"/>
      <c r="S429" s="578"/>
      <c r="T429" s="578"/>
      <c r="U429" s="578"/>
      <c r="V429" s="579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2" t="s">
        <v>653</v>
      </c>
      <c r="B430" s="653"/>
      <c r="C430" s="653"/>
      <c r="D430" s="653"/>
      <c r="E430" s="653"/>
      <c r="F430" s="653"/>
      <c r="G430" s="653"/>
      <c r="H430" s="653"/>
      <c r="I430" s="653"/>
      <c r="J430" s="653"/>
      <c r="K430" s="653"/>
      <c r="L430" s="653"/>
      <c r="M430" s="653"/>
      <c r="N430" s="653"/>
      <c r="O430" s="653"/>
      <c r="P430" s="653"/>
      <c r="Q430" s="653"/>
      <c r="R430" s="653"/>
      <c r="S430" s="653"/>
      <c r="T430" s="653"/>
      <c r="U430" s="653"/>
      <c r="V430" s="653"/>
      <c r="W430" s="653"/>
      <c r="X430" s="653"/>
      <c r="Y430" s="653"/>
      <c r="Z430" s="653"/>
      <c r="AA430" s="48"/>
      <c r="AB430" s="48"/>
      <c r="AC430" s="48"/>
    </row>
    <row r="431" spans="1:68" ht="16.5" customHeight="1" x14ac:dyDescent="0.25">
      <c r="A431" s="582" t="s">
        <v>653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customHeight="1" x14ac:dyDescent="0.25">
      <c r="A432" s="574" t="s">
        <v>102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customHeight="1" x14ac:dyDescent="0.25">
      <c r="A433" s="54" t="s">
        <v>654</v>
      </c>
      <c r="B433" s="54" t="s">
        <v>655</v>
      </c>
      <c r="C433" s="31">
        <v>4301011795</v>
      </c>
      <c r="D433" s="572">
        <v>4607091389067</v>
      </c>
      <c r="E433" s="573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69</v>
      </c>
      <c r="X433" s="559">
        <v>81</v>
      </c>
      <c r="Y433" s="560">
        <f t="shared" ref="Y433:Y446" si="58">IFERROR(IF(X433="",0,CEILING((X433/$H433),1)*$H433),"")</f>
        <v>84.48</v>
      </c>
      <c r="Z433" s="36">
        <f t="shared" ref="Z433:Z439" si="59">IFERROR(IF(Y433=0,"",ROUNDUP(Y433/H433,0)*0.01196),"")</f>
        <v>0.19136</v>
      </c>
      <c r="AA433" s="56"/>
      <c r="AB433" s="57"/>
      <c r="AC433" s="469" t="s">
        <v>656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86.522727272727266</v>
      </c>
      <c r="BN433" s="64">
        <f t="shared" ref="BN433:BN446" si="61">IFERROR(Y433*I433/H433,"0")</f>
        <v>90.24</v>
      </c>
      <c r="BO433" s="64">
        <f t="shared" ref="BO433:BO446" si="62">IFERROR(1/J433*(X433/H433),"0")</f>
        <v>0.14750874125874125</v>
      </c>
      <c r="BP433" s="64">
        <f t="shared" ref="BP433:BP446" si="63">IFERROR(1/J433*(Y433/H433),"0")</f>
        <v>0.15384615384615385</v>
      </c>
    </row>
    <row r="434" spans="1:68" ht="27" customHeight="1" x14ac:dyDescent="0.25">
      <c r="A434" s="54" t="s">
        <v>657</v>
      </c>
      <c r="B434" s="54" t="s">
        <v>658</v>
      </c>
      <c r="C434" s="31">
        <v>4301011961</v>
      </c>
      <c r="D434" s="572">
        <v>4680115885271</v>
      </c>
      <c r="E434" s="573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69</v>
      </c>
      <c r="X434" s="559">
        <v>8</v>
      </c>
      <c r="Y434" s="560">
        <f t="shared" si="58"/>
        <v>10.56</v>
      </c>
      <c r="Z434" s="36">
        <f t="shared" si="59"/>
        <v>2.392E-2</v>
      </c>
      <c r="AA434" s="56"/>
      <c r="AB434" s="57"/>
      <c r="AC434" s="471" t="s">
        <v>659</v>
      </c>
      <c r="AG434" s="64"/>
      <c r="AJ434" s="68"/>
      <c r="AK434" s="68">
        <v>0</v>
      </c>
      <c r="BB434" s="472" t="s">
        <v>1</v>
      </c>
      <c r="BM434" s="64">
        <f t="shared" si="60"/>
        <v>8.545454545454545</v>
      </c>
      <c r="BN434" s="64">
        <f t="shared" si="61"/>
        <v>11.28</v>
      </c>
      <c r="BO434" s="64">
        <f t="shared" si="62"/>
        <v>1.456876456876457E-2</v>
      </c>
      <c r="BP434" s="64">
        <f t="shared" si="63"/>
        <v>1.9230769230769232E-2</v>
      </c>
    </row>
    <row r="435" spans="1:68" ht="27" customHeight="1" x14ac:dyDescent="0.25">
      <c r="A435" s="54" t="s">
        <v>660</v>
      </c>
      <c r="B435" s="54" t="s">
        <v>661</v>
      </c>
      <c r="C435" s="31">
        <v>4301011376</v>
      </c>
      <c r="D435" s="572">
        <v>4680115885226</v>
      </c>
      <c r="E435" s="573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69</v>
      </c>
      <c r="X435" s="559">
        <v>399</v>
      </c>
      <c r="Y435" s="560">
        <f t="shared" si="58"/>
        <v>401.28000000000003</v>
      </c>
      <c r="Z435" s="36">
        <f t="shared" si="59"/>
        <v>0.90895999999999999</v>
      </c>
      <c r="AA435" s="56"/>
      <c r="AB435" s="57"/>
      <c r="AC435" s="473" t="s">
        <v>662</v>
      </c>
      <c r="AG435" s="64"/>
      <c r="AJ435" s="68"/>
      <c r="AK435" s="68">
        <v>0</v>
      </c>
      <c r="BB435" s="474" t="s">
        <v>1</v>
      </c>
      <c r="BM435" s="64">
        <f t="shared" si="60"/>
        <v>426.20454545454538</v>
      </c>
      <c r="BN435" s="64">
        <f t="shared" si="61"/>
        <v>428.64</v>
      </c>
      <c r="BO435" s="64">
        <f t="shared" si="62"/>
        <v>0.72661713286713281</v>
      </c>
      <c r="BP435" s="64">
        <f t="shared" si="63"/>
        <v>0.73076923076923084</v>
      </c>
    </row>
    <row r="436" spans="1:68" ht="27" customHeight="1" x14ac:dyDescent="0.25">
      <c r="A436" s="54" t="s">
        <v>663</v>
      </c>
      <c r="B436" s="54" t="s">
        <v>664</v>
      </c>
      <c r="C436" s="31">
        <v>4301012145</v>
      </c>
      <c r="D436" s="572">
        <v>4607091383522</v>
      </c>
      <c r="E436" s="573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7" t="s">
        <v>665</v>
      </c>
      <c r="Q436" s="564"/>
      <c r="R436" s="564"/>
      <c r="S436" s="564"/>
      <c r="T436" s="565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667</v>
      </c>
      <c r="B437" s="54" t="s">
        <v>668</v>
      </c>
      <c r="C437" s="31">
        <v>4301011774</v>
      </c>
      <c r="D437" s="572">
        <v>4680115884502</v>
      </c>
      <c r="E437" s="573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4301011771</v>
      </c>
      <c r="D438" s="572">
        <v>4607091389104</v>
      </c>
      <c r="E438" s="573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69</v>
      </c>
      <c r="X438" s="559">
        <v>778</v>
      </c>
      <c r="Y438" s="560">
        <f t="shared" si="58"/>
        <v>781.44</v>
      </c>
      <c r="Z438" s="36">
        <f t="shared" si="59"/>
        <v>1.7700800000000001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0"/>
        <v>831.0454545454545</v>
      </c>
      <c r="BN438" s="64">
        <f t="shared" si="61"/>
        <v>834.72</v>
      </c>
      <c r="BO438" s="64">
        <f t="shared" si="62"/>
        <v>1.4168123543123543</v>
      </c>
      <c r="BP438" s="64">
        <f t="shared" si="63"/>
        <v>1.4230769230769231</v>
      </c>
    </row>
    <row r="439" spans="1:68" ht="16.5" customHeight="1" x14ac:dyDescent="0.25">
      <c r="A439" s="54" t="s">
        <v>673</v>
      </c>
      <c r="B439" s="54" t="s">
        <v>674</v>
      </c>
      <c r="C439" s="31">
        <v>4301011799</v>
      </c>
      <c r="D439" s="572">
        <v>4680115884519</v>
      </c>
      <c r="E439" s="573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675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4301012125</v>
      </c>
      <c r="D440" s="572">
        <v>4680115886391</v>
      </c>
      <c r="E440" s="573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678</v>
      </c>
      <c r="B441" s="54" t="s">
        <v>679</v>
      </c>
      <c r="C441" s="31">
        <v>4301012035</v>
      </c>
      <c r="D441" s="572">
        <v>4680115880603</v>
      </c>
      <c r="E441" s="573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69</v>
      </c>
      <c r="X441" s="559">
        <v>120</v>
      </c>
      <c r="Y441" s="560">
        <f t="shared" si="58"/>
        <v>120</v>
      </c>
      <c r="Z441" s="36">
        <f>IFERROR(IF(Y441=0,"",ROUNDUP(Y441/H441,0)*0.00902),"")</f>
        <v>0.22550000000000001</v>
      </c>
      <c r="AA441" s="56"/>
      <c r="AB441" s="57"/>
      <c r="AC441" s="485" t="s">
        <v>656</v>
      </c>
      <c r="AG441" s="64"/>
      <c r="AJ441" s="68"/>
      <c r="AK441" s="68">
        <v>0</v>
      </c>
      <c r="BB441" s="486" t="s">
        <v>1</v>
      </c>
      <c r="BM441" s="64">
        <f t="shared" si="60"/>
        <v>173.25</v>
      </c>
      <c r="BN441" s="64">
        <f t="shared" si="61"/>
        <v>173.25</v>
      </c>
      <c r="BO441" s="64">
        <f t="shared" si="62"/>
        <v>0.18939393939393939</v>
      </c>
      <c r="BP441" s="64">
        <f t="shared" si="63"/>
        <v>0.18939393939393939</v>
      </c>
    </row>
    <row r="442" spans="1:68" ht="27" customHeight="1" x14ac:dyDescent="0.25">
      <c r="A442" s="54" t="s">
        <v>680</v>
      </c>
      <c r="B442" s="54" t="s">
        <v>681</v>
      </c>
      <c r="C442" s="31">
        <v>4301012146</v>
      </c>
      <c r="D442" s="572">
        <v>4607091389999</v>
      </c>
      <c r="E442" s="573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5" t="s">
        <v>682</v>
      </c>
      <c r="Q442" s="564"/>
      <c r="R442" s="564"/>
      <c r="S442" s="564"/>
      <c r="T442" s="565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4301012036</v>
      </c>
      <c r="D443" s="572">
        <v>4680115882782</v>
      </c>
      <c r="E443" s="573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659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685</v>
      </c>
      <c r="B444" s="54" t="s">
        <v>686</v>
      </c>
      <c r="C444" s="31">
        <v>4301012050</v>
      </c>
      <c r="D444" s="572">
        <v>4680115885479</v>
      </c>
      <c r="E444" s="573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9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687</v>
      </c>
      <c r="B445" s="54" t="s">
        <v>688</v>
      </c>
      <c r="C445" s="31">
        <v>4301011784</v>
      </c>
      <c r="D445" s="572">
        <v>4607091389982</v>
      </c>
      <c r="E445" s="573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687</v>
      </c>
      <c r="B446" s="54" t="s">
        <v>689</v>
      </c>
      <c r="C446" s="31">
        <v>4301012034</v>
      </c>
      <c r="D446" s="572">
        <v>4607091389982</v>
      </c>
      <c r="E446" s="573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672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7" t="s">
        <v>71</v>
      </c>
      <c r="Q447" s="578"/>
      <c r="R447" s="578"/>
      <c r="S447" s="578"/>
      <c r="T447" s="578"/>
      <c r="U447" s="578"/>
      <c r="V447" s="579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264.77272727272725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267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3.1198199999999998</v>
      </c>
      <c r="AA447" s="562"/>
      <c r="AB447" s="562"/>
      <c r="AC447" s="562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77" t="s">
        <v>71</v>
      </c>
      <c r="Q448" s="578"/>
      <c r="R448" s="578"/>
      <c r="S448" s="578"/>
      <c r="T448" s="578"/>
      <c r="U448" s="578"/>
      <c r="V448" s="579"/>
      <c r="W448" s="37" t="s">
        <v>69</v>
      </c>
      <c r="X448" s="561">
        <f>IFERROR(SUM(X433:X446),"0")</f>
        <v>1386</v>
      </c>
      <c r="Y448" s="561">
        <f>IFERROR(SUM(Y433:Y446),"0")</f>
        <v>1397.7600000000002</v>
      </c>
      <c r="Z448" s="37"/>
      <c r="AA448" s="562"/>
      <c r="AB448" s="562"/>
      <c r="AC448" s="562"/>
    </row>
    <row r="449" spans="1:68" ht="14.25" customHeight="1" x14ac:dyDescent="0.25">
      <c r="A449" s="574" t="s">
        <v>134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customHeight="1" x14ac:dyDescent="0.25">
      <c r="A450" s="54" t="s">
        <v>690</v>
      </c>
      <c r="B450" s="54" t="s">
        <v>691</v>
      </c>
      <c r="C450" s="31">
        <v>4301020334</v>
      </c>
      <c r="D450" s="572">
        <v>4607091388930</v>
      </c>
      <c r="E450" s="573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69</v>
      </c>
      <c r="X450" s="559">
        <v>113</v>
      </c>
      <c r="Y450" s="560">
        <f>IFERROR(IF(X450="",0,CEILING((X450/$H450),1)*$H450),"")</f>
        <v>116.16000000000001</v>
      </c>
      <c r="Z450" s="36">
        <f>IFERROR(IF(Y450=0,"",ROUNDUP(Y450/H450,0)*0.01196),"")</f>
        <v>0.26312000000000002</v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120.70454545454544</v>
      </c>
      <c r="BN450" s="64">
        <f>IFERROR(Y450*I450/H450,"0")</f>
        <v>124.08000000000001</v>
      </c>
      <c r="BO450" s="64">
        <f>IFERROR(1/J450*(X450/H450),"0")</f>
        <v>0.20578379953379955</v>
      </c>
      <c r="BP450" s="64">
        <f>IFERROR(1/J450*(Y450/H450),"0")</f>
        <v>0.21153846153846156</v>
      </c>
    </row>
    <row r="451" spans="1:68" ht="16.5" customHeight="1" x14ac:dyDescent="0.25">
      <c r="A451" s="54" t="s">
        <v>693</v>
      </c>
      <c r="B451" s="54" t="s">
        <v>694</v>
      </c>
      <c r="C451" s="31">
        <v>4301020384</v>
      </c>
      <c r="D451" s="572">
        <v>4680115886407</v>
      </c>
      <c r="E451" s="573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695</v>
      </c>
      <c r="B452" s="54" t="s">
        <v>696</v>
      </c>
      <c r="C452" s="31">
        <v>4301020385</v>
      </c>
      <c r="D452" s="572">
        <v>4680115880054</v>
      </c>
      <c r="E452" s="573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69</v>
      </c>
      <c r="X452" s="559">
        <v>78</v>
      </c>
      <c r="Y452" s="560">
        <f>IFERROR(IF(X452="",0,CEILING((X452/$H452),1)*$H452),"")</f>
        <v>81.599999999999994</v>
      </c>
      <c r="Z452" s="36">
        <f>IFERROR(IF(Y452=0,"",ROUNDUP(Y452/H452,0)*0.00902),"")</f>
        <v>0.15334</v>
      </c>
      <c r="AA452" s="56"/>
      <c r="AB452" s="57"/>
      <c r="AC452" s="501" t="s">
        <v>692</v>
      </c>
      <c r="AG452" s="64"/>
      <c r="AJ452" s="68"/>
      <c r="AK452" s="68">
        <v>0</v>
      </c>
      <c r="BB452" s="502" t="s">
        <v>1</v>
      </c>
      <c r="BM452" s="64">
        <f>IFERROR(X452*I452/H452,"0")</f>
        <v>112.6125</v>
      </c>
      <c r="BN452" s="64">
        <f>IFERROR(Y452*I452/H452,"0")</f>
        <v>117.80999999999999</v>
      </c>
      <c r="BO452" s="64">
        <f>IFERROR(1/J452*(X452/H452),"0")</f>
        <v>0.12310606060606061</v>
      </c>
      <c r="BP452" s="64">
        <f>IFERROR(1/J452*(Y452/H452),"0")</f>
        <v>0.12878787878787878</v>
      </c>
    </row>
    <row r="453" spans="1:68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7" t="s">
        <v>71</v>
      </c>
      <c r="Q453" s="578"/>
      <c r="R453" s="578"/>
      <c r="S453" s="578"/>
      <c r="T453" s="578"/>
      <c r="U453" s="578"/>
      <c r="V453" s="579"/>
      <c r="W453" s="37" t="s">
        <v>72</v>
      </c>
      <c r="X453" s="561">
        <f>IFERROR(X450/H450,"0")+IFERROR(X451/H451,"0")+IFERROR(X452/H452,"0")</f>
        <v>37.651515151515156</v>
      </c>
      <c r="Y453" s="561">
        <f>IFERROR(Y450/H450,"0")+IFERROR(Y451/H451,"0")+IFERROR(Y452/H452,"0")</f>
        <v>39</v>
      </c>
      <c r="Z453" s="561">
        <f>IFERROR(IF(Z450="",0,Z450),"0")+IFERROR(IF(Z451="",0,Z451),"0")+IFERROR(IF(Z452="",0,Z452),"0")</f>
        <v>0.41646000000000005</v>
      </c>
      <c r="AA453" s="562"/>
      <c r="AB453" s="562"/>
      <c r="AC453" s="562"/>
    </row>
    <row r="454" spans="1:68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77" t="s">
        <v>71</v>
      </c>
      <c r="Q454" s="578"/>
      <c r="R454" s="578"/>
      <c r="S454" s="578"/>
      <c r="T454" s="578"/>
      <c r="U454" s="578"/>
      <c r="V454" s="579"/>
      <c r="W454" s="37" t="s">
        <v>69</v>
      </c>
      <c r="X454" s="561">
        <f>IFERROR(SUM(X450:X452),"0")</f>
        <v>191</v>
      </c>
      <c r="Y454" s="561">
        <f>IFERROR(SUM(Y450:Y452),"0")</f>
        <v>197.76</v>
      </c>
      <c r="Z454" s="37"/>
      <c r="AA454" s="562"/>
      <c r="AB454" s="562"/>
      <c r="AC454" s="562"/>
    </row>
    <row r="455" spans="1:68" ht="14.25" customHeight="1" x14ac:dyDescent="0.25">
      <c r="A455" s="574" t="s">
        <v>63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customHeight="1" x14ac:dyDescent="0.25">
      <c r="A456" s="54" t="s">
        <v>697</v>
      </c>
      <c r="B456" s="54" t="s">
        <v>698</v>
      </c>
      <c r="C456" s="31">
        <v>4301031349</v>
      </c>
      <c r="D456" s="572">
        <v>4680115883116</v>
      </c>
      <c r="E456" s="573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69</v>
      </c>
      <c r="X456" s="559">
        <v>300</v>
      </c>
      <c r="Y456" s="560">
        <f t="shared" ref="Y456:Y462" si="64">IFERROR(IF(X456="",0,CEILING((X456/$H456),1)*$H456),"")</f>
        <v>300.96000000000004</v>
      </c>
      <c r="Z456" s="36">
        <f>IFERROR(IF(Y456=0,"",ROUNDUP(Y456/H456,0)*0.01196),"")</f>
        <v>0.68171999999999999</v>
      </c>
      <c r="AA456" s="56"/>
      <c r="AB456" s="57"/>
      <c r="AC456" s="503" t="s">
        <v>699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320.45454545454544</v>
      </c>
      <c r="BN456" s="64">
        <f t="shared" ref="BN456:BN462" si="66">IFERROR(Y456*I456/H456,"0")</f>
        <v>321.48</v>
      </c>
      <c r="BO456" s="64">
        <f t="shared" ref="BO456:BO462" si="67">IFERROR(1/J456*(X456/H456),"0")</f>
        <v>0.54632867132867136</v>
      </c>
      <c r="BP456" s="64">
        <f t="shared" ref="BP456:BP462" si="68">IFERROR(1/J456*(Y456/H456),"0")</f>
        <v>0.54807692307692313</v>
      </c>
    </row>
    <row r="457" spans="1:68" ht="27" customHeight="1" x14ac:dyDescent="0.25">
      <c r="A457" s="54" t="s">
        <v>700</v>
      </c>
      <c r="B457" s="54" t="s">
        <v>701</v>
      </c>
      <c r="C457" s="31">
        <v>4301031350</v>
      </c>
      <c r="D457" s="572">
        <v>4680115883093</v>
      </c>
      <c r="E457" s="573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69</v>
      </c>
      <c r="X457" s="559">
        <v>50</v>
      </c>
      <c r="Y457" s="560">
        <f t="shared" si="64"/>
        <v>52.800000000000004</v>
      </c>
      <c r="Z457" s="36">
        <f>IFERROR(IF(Y457=0,"",ROUNDUP(Y457/H457,0)*0.01196),"")</f>
        <v>0.1196</v>
      </c>
      <c r="AA457" s="56"/>
      <c r="AB457" s="57"/>
      <c r="AC457" s="505" t="s">
        <v>702</v>
      </c>
      <c r="AG457" s="64"/>
      <c r="AJ457" s="68"/>
      <c r="AK457" s="68">
        <v>0</v>
      </c>
      <c r="BB457" s="506" t="s">
        <v>1</v>
      </c>
      <c r="BM457" s="64">
        <f t="shared" si="65"/>
        <v>53.409090909090907</v>
      </c>
      <c r="BN457" s="64">
        <f t="shared" si="66"/>
        <v>56.400000000000006</v>
      </c>
      <c r="BO457" s="64">
        <f t="shared" si="67"/>
        <v>9.1054778554778545E-2</v>
      </c>
      <c r="BP457" s="64">
        <f t="shared" si="68"/>
        <v>9.6153846153846159E-2</v>
      </c>
    </row>
    <row r="458" spans="1:68" ht="27" customHeight="1" x14ac:dyDescent="0.25">
      <c r="A458" s="54" t="s">
        <v>703</v>
      </c>
      <c r="B458" s="54" t="s">
        <v>704</v>
      </c>
      <c r="C458" s="31">
        <v>4301031353</v>
      </c>
      <c r="D458" s="572">
        <v>4680115883109</v>
      </c>
      <c r="E458" s="573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69</v>
      </c>
      <c r="X458" s="559">
        <v>996</v>
      </c>
      <c r="Y458" s="560">
        <f t="shared" si="64"/>
        <v>997.92000000000007</v>
      </c>
      <c r="Z458" s="36">
        <f>IFERROR(IF(Y458=0,"",ROUNDUP(Y458/H458,0)*0.01196),"")</f>
        <v>2.26044</v>
      </c>
      <c r="AA458" s="56"/>
      <c r="AB458" s="57"/>
      <c r="AC458" s="507" t="s">
        <v>705</v>
      </c>
      <c r="AG458" s="64"/>
      <c r="AJ458" s="68"/>
      <c r="AK458" s="68">
        <v>0</v>
      </c>
      <c r="BB458" s="508" t="s">
        <v>1</v>
      </c>
      <c r="BM458" s="64">
        <f t="shared" si="65"/>
        <v>1063.9090909090908</v>
      </c>
      <c r="BN458" s="64">
        <f t="shared" si="66"/>
        <v>1065.9599999999998</v>
      </c>
      <c r="BO458" s="64">
        <f t="shared" si="67"/>
        <v>1.8138111888111887</v>
      </c>
      <c r="BP458" s="64">
        <f t="shared" si="68"/>
        <v>1.8173076923076925</v>
      </c>
    </row>
    <row r="459" spans="1:68" ht="27" customHeight="1" x14ac:dyDescent="0.25">
      <c r="A459" s="54" t="s">
        <v>706</v>
      </c>
      <c r="B459" s="54" t="s">
        <v>707</v>
      </c>
      <c r="C459" s="31">
        <v>4301031351</v>
      </c>
      <c r="D459" s="572">
        <v>4680115882072</v>
      </c>
      <c r="E459" s="573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706</v>
      </c>
      <c r="B460" s="54" t="s">
        <v>708</v>
      </c>
      <c r="C460" s="31">
        <v>4301031419</v>
      </c>
      <c r="D460" s="572">
        <v>4680115882072</v>
      </c>
      <c r="E460" s="573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699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4301031418</v>
      </c>
      <c r="D461" s="572">
        <v>4680115882102</v>
      </c>
      <c r="E461" s="573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702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711</v>
      </c>
      <c r="B462" s="54" t="s">
        <v>712</v>
      </c>
      <c r="C462" s="31">
        <v>4301031417</v>
      </c>
      <c r="D462" s="572">
        <v>4680115882096</v>
      </c>
      <c r="E462" s="573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705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7" t="s">
        <v>71</v>
      </c>
      <c r="Q463" s="578"/>
      <c r="R463" s="578"/>
      <c r="S463" s="578"/>
      <c r="T463" s="578"/>
      <c r="U463" s="578"/>
      <c r="V463" s="579"/>
      <c r="W463" s="37" t="s">
        <v>72</v>
      </c>
      <c r="X463" s="561">
        <f>IFERROR(X456/H456,"0")+IFERROR(X457/H457,"0")+IFERROR(X458/H458,"0")+IFERROR(X459/H459,"0")+IFERROR(X460/H460,"0")+IFERROR(X461/H461,"0")+IFERROR(X462/H462,"0")</f>
        <v>254.92424242424241</v>
      </c>
      <c r="Y463" s="561">
        <f>IFERROR(Y456/H456,"0")+IFERROR(Y457/H457,"0")+IFERROR(Y458/H458,"0")+IFERROR(Y459/H459,"0")+IFERROR(Y460/H460,"0")+IFERROR(Y461/H461,"0")+IFERROR(Y462/H462,"0")</f>
        <v>256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3.06176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77" t="s">
        <v>71</v>
      </c>
      <c r="Q464" s="578"/>
      <c r="R464" s="578"/>
      <c r="S464" s="578"/>
      <c r="T464" s="578"/>
      <c r="U464" s="578"/>
      <c r="V464" s="579"/>
      <c r="W464" s="37" t="s">
        <v>69</v>
      </c>
      <c r="X464" s="561">
        <f>IFERROR(SUM(X456:X462),"0")</f>
        <v>1346</v>
      </c>
      <c r="Y464" s="561">
        <f>IFERROR(SUM(Y456:Y462),"0")</f>
        <v>1351.68</v>
      </c>
      <c r="Z464" s="37"/>
      <c r="AA464" s="562"/>
      <c r="AB464" s="562"/>
      <c r="AC464" s="562"/>
    </row>
    <row r="465" spans="1:68" ht="14.25" customHeight="1" x14ac:dyDescent="0.25">
      <c r="A465" s="574" t="s">
        <v>73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customHeight="1" x14ac:dyDescent="0.25">
      <c r="A466" s="54" t="s">
        <v>713</v>
      </c>
      <c r="B466" s="54" t="s">
        <v>714</v>
      </c>
      <c r="C466" s="31">
        <v>4301051232</v>
      </c>
      <c r="D466" s="572">
        <v>4607091383409</v>
      </c>
      <c r="E466" s="573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716</v>
      </c>
      <c r="B467" s="54" t="s">
        <v>717</v>
      </c>
      <c r="C467" s="31">
        <v>4301051233</v>
      </c>
      <c r="D467" s="572">
        <v>4607091383416</v>
      </c>
      <c r="E467" s="573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719</v>
      </c>
      <c r="B468" s="54" t="s">
        <v>720</v>
      </c>
      <c r="C468" s="31">
        <v>4301051064</v>
      </c>
      <c r="D468" s="572">
        <v>4680115883536</v>
      </c>
      <c r="E468" s="573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721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7" t="s">
        <v>71</v>
      </c>
      <c r="Q469" s="578"/>
      <c r="R469" s="578"/>
      <c r="S469" s="578"/>
      <c r="T469" s="578"/>
      <c r="U469" s="578"/>
      <c r="V469" s="579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77" t="s">
        <v>71</v>
      </c>
      <c r="Q470" s="578"/>
      <c r="R470" s="578"/>
      <c r="S470" s="578"/>
      <c r="T470" s="578"/>
      <c r="U470" s="578"/>
      <c r="V470" s="579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2" t="s">
        <v>722</v>
      </c>
      <c r="B471" s="653"/>
      <c r="C471" s="653"/>
      <c r="D471" s="653"/>
      <c r="E471" s="653"/>
      <c r="F471" s="653"/>
      <c r="G471" s="653"/>
      <c r="H471" s="653"/>
      <c r="I471" s="653"/>
      <c r="J471" s="653"/>
      <c r="K471" s="653"/>
      <c r="L471" s="653"/>
      <c r="M471" s="653"/>
      <c r="N471" s="653"/>
      <c r="O471" s="653"/>
      <c r="P471" s="653"/>
      <c r="Q471" s="653"/>
      <c r="R471" s="653"/>
      <c r="S471" s="653"/>
      <c r="T471" s="653"/>
      <c r="U471" s="653"/>
      <c r="V471" s="653"/>
      <c r="W471" s="653"/>
      <c r="X471" s="653"/>
      <c r="Y471" s="653"/>
      <c r="Z471" s="653"/>
      <c r="AA471" s="48"/>
      <c r="AB471" s="48"/>
      <c r="AC471" s="48"/>
    </row>
    <row r="472" spans="1:68" ht="16.5" customHeight="1" x14ac:dyDescent="0.25">
      <c r="A472" s="582" t="s">
        <v>722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customHeight="1" x14ac:dyDescent="0.25">
      <c r="A473" s="574" t="s">
        <v>102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customHeight="1" x14ac:dyDescent="0.25">
      <c r="A474" s="54" t="s">
        <v>723</v>
      </c>
      <c r="B474" s="54" t="s">
        <v>724</v>
      </c>
      <c r="C474" s="31">
        <v>4301011763</v>
      </c>
      <c r="D474" s="572">
        <v>4640242181011</v>
      </c>
      <c r="E474" s="573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2" t="s">
        <v>725</v>
      </c>
      <c r="Q474" s="564"/>
      <c r="R474" s="564"/>
      <c r="S474" s="564"/>
      <c r="T474" s="565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4301011585</v>
      </c>
      <c r="D475" s="572">
        <v>4640242180441</v>
      </c>
      <c r="E475" s="573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">
        <v>729</v>
      </c>
      <c r="Q475" s="564"/>
      <c r="R475" s="564"/>
      <c r="S475" s="564"/>
      <c r="T475" s="565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730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4301011584</v>
      </c>
      <c r="D476" s="572">
        <v>4640242180564</v>
      </c>
      <c r="E476" s="573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4" t="s">
        <v>733</v>
      </c>
      <c r="Q476" s="564"/>
      <c r="R476" s="564"/>
      <c r="S476" s="564"/>
      <c r="T476" s="565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734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735</v>
      </c>
      <c r="B477" s="54" t="s">
        <v>736</v>
      </c>
      <c r="C477" s="31">
        <v>4301011764</v>
      </c>
      <c r="D477" s="572">
        <v>4640242181189</v>
      </c>
      <c r="E477" s="573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51" t="s">
        <v>737</v>
      </c>
      <c r="Q477" s="564"/>
      <c r="R477" s="564"/>
      <c r="S477" s="564"/>
      <c r="T477" s="565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726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7" t="s">
        <v>71</v>
      </c>
      <c r="Q478" s="578"/>
      <c r="R478" s="578"/>
      <c r="S478" s="578"/>
      <c r="T478" s="578"/>
      <c r="U478" s="578"/>
      <c r="V478" s="579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77" t="s">
        <v>71</v>
      </c>
      <c r="Q479" s="578"/>
      <c r="R479" s="578"/>
      <c r="S479" s="578"/>
      <c r="T479" s="578"/>
      <c r="U479" s="578"/>
      <c r="V479" s="579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4" t="s">
        <v>134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customHeight="1" x14ac:dyDescent="0.25">
      <c r="A481" s="54" t="s">
        <v>738</v>
      </c>
      <c r="B481" s="54" t="s">
        <v>739</v>
      </c>
      <c r="C481" s="31">
        <v>4301020400</v>
      </c>
      <c r="D481" s="572">
        <v>4640242180519</v>
      </c>
      <c r="E481" s="573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64" t="s">
        <v>740</v>
      </c>
      <c r="Q481" s="564"/>
      <c r="R481" s="564"/>
      <c r="S481" s="564"/>
      <c r="T481" s="565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741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742</v>
      </c>
      <c r="B482" s="54" t="s">
        <v>743</v>
      </c>
      <c r="C482" s="31">
        <v>4301020260</v>
      </c>
      <c r="D482" s="572">
        <v>4640242180526</v>
      </c>
      <c r="E482" s="573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39" t="s">
        <v>744</v>
      </c>
      <c r="Q482" s="564"/>
      <c r="R482" s="564"/>
      <c r="S482" s="564"/>
      <c r="T482" s="565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745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4301020295</v>
      </c>
      <c r="D483" s="572">
        <v>4640242181363</v>
      </c>
      <c r="E483" s="573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0" t="s">
        <v>748</v>
      </c>
      <c r="Q483" s="564"/>
      <c r="R483" s="564"/>
      <c r="S483" s="564"/>
      <c r="T483" s="565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7" t="s">
        <v>71</v>
      </c>
      <c r="Q484" s="578"/>
      <c r="R484" s="578"/>
      <c r="S484" s="578"/>
      <c r="T484" s="578"/>
      <c r="U484" s="578"/>
      <c r="V484" s="579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77" t="s">
        <v>71</v>
      </c>
      <c r="Q485" s="578"/>
      <c r="R485" s="578"/>
      <c r="S485" s="578"/>
      <c r="T485" s="578"/>
      <c r="U485" s="578"/>
      <c r="V485" s="579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4" t="s">
        <v>63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customHeight="1" x14ac:dyDescent="0.25">
      <c r="A487" s="54" t="s">
        <v>750</v>
      </c>
      <c r="B487" s="54" t="s">
        <v>751</v>
      </c>
      <c r="C487" s="31">
        <v>4301031280</v>
      </c>
      <c r="D487" s="572">
        <v>4640242180816</v>
      </c>
      <c r="E487" s="573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4" t="s">
        <v>752</v>
      </c>
      <c r="Q487" s="564"/>
      <c r="R487" s="564"/>
      <c r="S487" s="564"/>
      <c r="T487" s="565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753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754</v>
      </c>
      <c r="B488" s="54" t="s">
        <v>755</v>
      </c>
      <c r="C488" s="31">
        <v>4301031244</v>
      </c>
      <c r="D488" s="572">
        <v>4640242180595</v>
      </c>
      <c r="E488" s="573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08" t="s">
        <v>756</v>
      </c>
      <c r="Q488" s="564"/>
      <c r="R488" s="564"/>
      <c r="S488" s="564"/>
      <c r="T488" s="565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757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7" t="s">
        <v>71</v>
      </c>
      <c r="Q489" s="578"/>
      <c r="R489" s="578"/>
      <c r="S489" s="578"/>
      <c r="T489" s="578"/>
      <c r="U489" s="578"/>
      <c r="V489" s="579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77" t="s">
        <v>71</v>
      </c>
      <c r="Q490" s="578"/>
      <c r="R490" s="578"/>
      <c r="S490" s="578"/>
      <c r="T490" s="578"/>
      <c r="U490" s="578"/>
      <c r="V490" s="579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4" t="s">
        <v>73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customHeight="1" x14ac:dyDescent="0.25">
      <c r="A492" s="54" t="s">
        <v>758</v>
      </c>
      <c r="B492" s="54" t="s">
        <v>759</v>
      </c>
      <c r="C492" s="31">
        <v>4301052046</v>
      </c>
      <c r="D492" s="572">
        <v>4640242180533</v>
      </c>
      <c r="E492" s="573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60" t="s">
        <v>760</v>
      </c>
      <c r="Q492" s="564"/>
      <c r="R492" s="564"/>
      <c r="S492" s="564"/>
      <c r="T492" s="565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761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762</v>
      </c>
      <c r="B493" s="54" t="s">
        <v>763</v>
      </c>
      <c r="C493" s="31">
        <v>4301051920</v>
      </c>
      <c r="D493" s="572">
        <v>4640242181233</v>
      </c>
      <c r="E493" s="573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90" t="s">
        <v>764</v>
      </c>
      <c r="Q493" s="564"/>
      <c r="R493" s="564"/>
      <c r="S493" s="564"/>
      <c r="T493" s="565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761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7" t="s">
        <v>71</v>
      </c>
      <c r="Q494" s="578"/>
      <c r="R494" s="578"/>
      <c r="S494" s="578"/>
      <c r="T494" s="578"/>
      <c r="U494" s="578"/>
      <c r="V494" s="579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77" t="s">
        <v>71</v>
      </c>
      <c r="Q495" s="578"/>
      <c r="R495" s="578"/>
      <c r="S495" s="578"/>
      <c r="T495" s="578"/>
      <c r="U495" s="578"/>
      <c r="V495" s="579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4" t="s">
        <v>169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customHeight="1" x14ac:dyDescent="0.25">
      <c r="A497" s="54" t="s">
        <v>765</v>
      </c>
      <c r="B497" s="54" t="s">
        <v>766</v>
      </c>
      <c r="C497" s="31">
        <v>4301060491</v>
      </c>
      <c r="D497" s="572">
        <v>4640242180120</v>
      </c>
      <c r="E497" s="573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3" t="s">
        <v>767</v>
      </c>
      <c r="Q497" s="564"/>
      <c r="R497" s="564"/>
      <c r="S497" s="564"/>
      <c r="T497" s="565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769</v>
      </c>
      <c r="B498" s="54" t="s">
        <v>770</v>
      </c>
      <c r="C498" s="31">
        <v>4301060493</v>
      </c>
      <c r="D498" s="572">
        <v>4640242180137</v>
      </c>
      <c r="E498" s="573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67" t="s">
        <v>771</v>
      </c>
      <c r="Q498" s="564"/>
      <c r="R498" s="564"/>
      <c r="S498" s="564"/>
      <c r="T498" s="565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772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7" t="s">
        <v>71</v>
      </c>
      <c r="Q499" s="578"/>
      <c r="R499" s="578"/>
      <c r="S499" s="578"/>
      <c r="T499" s="578"/>
      <c r="U499" s="578"/>
      <c r="V499" s="579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77" t="s">
        <v>71</v>
      </c>
      <c r="Q500" s="578"/>
      <c r="R500" s="578"/>
      <c r="S500" s="578"/>
      <c r="T500" s="578"/>
      <c r="U500" s="578"/>
      <c r="V500" s="579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82" t="s">
        <v>773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customHeight="1" x14ac:dyDescent="0.25">
      <c r="A502" s="574" t="s">
        <v>134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customHeight="1" x14ac:dyDescent="0.25">
      <c r="A503" s="54" t="s">
        <v>774</v>
      </c>
      <c r="B503" s="54" t="s">
        <v>775</v>
      </c>
      <c r="C503" s="31">
        <v>4301020314</v>
      </c>
      <c r="D503" s="572">
        <v>4640242180090</v>
      </c>
      <c r="E503" s="573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0" t="s">
        <v>776</v>
      </c>
      <c r="Q503" s="564"/>
      <c r="R503" s="564"/>
      <c r="S503" s="564"/>
      <c r="T503" s="565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777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7" t="s">
        <v>71</v>
      </c>
      <c r="Q504" s="578"/>
      <c r="R504" s="578"/>
      <c r="S504" s="578"/>
      <c r="T504" s="578"/>
      <c r="U504" s="578"/>
      <c r="V504" s="579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77" t="s">
        <v>71</v>
      </c>
      <c r="Q505" s="578"/>
      <c r="R505" s="578"/>
      <c r="S505" s="578"/>
      <c r="T505" s="578"/>
      <c r="U505" s="578"/>
      <c r="V505" s="579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8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18"/>
      <c r="P506" s="584" t="s">
        <v>778</v>
      </c>
      <c r="Q506" s="585"/>
      <c r="R506" s="585"/>
      <c r="S506" s="585"/>
      <c r="T506" s="585"/>
      <c r="U506" s="585"/>
      <c r="V506" s="586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14160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14341.95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18"/>
      <c r="P507" s="584" t="s">
        <v>779</v>
      </c>
      <c r="Q507" s="585"/>
      <c r="R507" s="585"/>
      <c r="S507" s="585"/>
      <c r="T507" s="585"/>
      <c r="U507" s="585"/>
      <c r="V507" s="586"/>
      <c r="W507" s="37" t="s">
        <v>69</v>
      </c>
      <c r="X507" s="561">
        <f>IFERROR(SUM(BM22:BM503),"0")</f>
        <v>15039.231202366907</v>
      </c>
      <c r="Y507" s="561">
        <f>IFERROR(SUM(BN22:BN503),"0")</f>
        <v>15232.357999999998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18"/>
      <c r="P508" s="584" t="s">
        <v>780</v>
      </c>
      <c r="Q508" s="585"/>
      <c r="R508" s="585"/>
      <c r="S508" s="585"/>
      <c r="T508" s="585"/>
      <c r="U508" s="585"/>
      <c r="V508" s="586"/>
      <c r="W508" s="37" t="s">
        <v>781</v>
      </c>
      <c r="X508" s="38">
        <f>ROUNDUP(SUM(BO22:BO503),0)</f>
        <v>25</v>
      </c>
      <c r="Y508" s="38">
        <f>ROUNDUP(SUM(BP22:BP503),0)</f>
        <v>25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18"/>
      <c r="P509" s="584" t="s">
        <v>782</v>
      </c>
      <c r="Q509" s="585"/>
      <c r="R509" s="585"/>
      <c r="S509" s="585"/>
      <c r="T509" s="585"/>
      <c r="U509" s="585"/>
      <c r="V509" s="586"/>
      <c r="W509" s="37" t="s">
        <v>69</v>
      </c>
      <c r="X509" s="561">
        <f>GrossWeightTotal+PalletQtyTotal*25</f>
        <v>15664.231202366907</v>
      </c>
      <c r="Y509" s="561">
        <f>GrossWeightTotalR+PalletQtyTotalR*25</f>
        <v>15857.357999999998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18"/>
      <c r="P510" s="584" t="s">
        <v>783</v>
      </c>
      <c r="Q510" s="585"/>
      <c r="R510" s="585"/>
      <c r="S510" s="585"/>
      <c r="T510" s="585"/>
      <c r="U510" s="585"/>
      <c r="V510" s="586"/>
      <c r="W510" s="37" t="s">
        <v>781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2333.6758815277576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2361</v>
      </c>
      <c r="Z510" s="37"/>
      <c r="AA510" s="562"/>
      <c r="AB510" s="562"/>
      <c r="AC510" s="562"/>
    </row>
    <row r="511" spans="1:68" ht="14.25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18"/>
      <c r="P511" s="584" t="s">
        <v>784</v>
      </c>
      <c r="Q511" s="585"/>
      <c r="R511" s="585"/>
      <c r="S511" s="585"/>
      <c r="T511" s="585"/>
      <c r="U511" s="585"/>
      <c r="V511" s="586"/>
      <c r="W511" s="39" t="s">
        <v>785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29.058310000000002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786</v>
      </c>
      <c r="B513" s="556" t="s">
        <v>62</v>
      </c>
      <c r="C513" s="580" t="s">
        <v>100</v>
      </c>
      <c r="D513" s="764"/>
      <c r="E513" s="764"/>
      <c r="F513" s="764"/>
      <c r="G513" s="764"/>
      <c r="H513" s="765"/>
      <c r="I513" s="580" t="s">
        <v>255</v>
      </c>
      <c r="J513" s="764"/>
      <c r="K513" s="764"/>
      <c r="L513" s="764"/>
      <c r="M513" s="764"/>
      <c r="N513" s="764"/>
      <c r="O513" s="764"/>
      <c r="P513" s="764"/>
      <c r="Q513" s="764"/>
      <c r="R513" s="764"/>
      <c r="S513" s="765"/>
      <c r="T513" s="580" t="s">
        <v>540</v>
      </c>
      <c r="U513" s="765"/>
      <c r="V513" s="580" t="s">
        <v>597</v>
      </c>
      <c r="W513" s="764"/>
      <c r="X513" s="764"/>
      <c r="Y513" s="765"/>
      <c r="Z513" s="556" t="s">
        <v>653</v>
      </c>
      <c r="AA513" s="580" t="s">
        <v>722</v>
      </c>
      <c r="AB513" s="765"/>
      <c r="AC513" s="52"/>
      <c r="AF513" s="557"/>
    </row>
    <row r="514" spans="1:32" ht="14.25" customHeight="1" thickTop="1" x14ac:dyDescent="0.2">
      <c r="A514" s="728" t="s">
        <v>787</v>
      </c>
      <c r="B514" s="580" t="s">
        <v>62</v>
      </c>
      <c r="C514" s="580" t="s">
        <v>101</v>
      </c>
      <c r="D514" s="580" t="s">
        <v>116</v>
      </c>
      <c r="E514" s="580" t="s">
        <v>176</v>
      </c>
      <c r="F514" s="580" t="s">
        <v>198</v>
      </c>
      <c r="G514" s="580" t="s">
        <v>231</v>
      </c>
      <c r="H514" s="580" t="s">
        <v>100</v>
      </c>
      <c r="I514" s="580" t="s">
        <v>256</v>
      </c>
      <c r="J514" s="580" t="s">
        <v>296</v>
      </c>
      <c r="K514" s="580" t="s">
        <v>357</v>
      </c>
      <c r="L514" s="580" t="s">
        <v>397</v>
      </c>
      <c r="M514" s="580" t="s">
        <v>413</v>
      </c>
      <c r="N514" s="557"/>
      <c r="O514" s="580" t="s">
        <v>426</v>
      </c>
      <c r="P514" s="580" t="s">
        <v>436</v>
      </c>
      <c r="Q514" s="580" t="s">
        <v>443</v>
      </c>
      <c r="R514" s="580" t="s">
        <v>448</v>
      </c>
      <c r="S514" s="580" t="s">
        <v>530</v>
      </c>
      <c r="T514" s="580" t="s">
        <v>541</v>
      </c>
      <c r="U514" s="580" t="s">
        <v>575</v>
      </c>
      <c r="V514" s="580" t="s">
        <v>598</v>
      </c>
      <c r="W514" s="580" t="s">
        <v>630</v>
      </c>
      <c r="X514" s="580" t="s">
        <v>645</v>
      </c>
      <c r="Y514" s="580" t="s">
        <v>649</v>
      </c>
      <c r="Z514" s="580" t="s">
        <v>653</v>
      </c>
      <c r="AA514" s="580" t="s">
        <v>722</v>
      </c>
      <c r="AB514" s="580" t="s">
        <v>773</v>
      </c>
      <c r="AC514" s="52"/>
      <c r="AF514" s="557"/>
    </row>
    <row r="515" spans="1:32" ht="13.5" customHeight="1" thickBot="1" x14ac:dyDescent="0.25">
      <c r="A515" s="729"/>
      <c r="B515" s="581"/>
      <c r="C515" s="581"/>
      <c r="D515" s="581"/>
      <c r="E515" s="581"/>
      <c r="F515" s="581"/>
      <c r="G515" s="581"/>
      <c r="H515" s="581"/>
      <c r="I515" s="581"/>
      <c r="J515" s="581"/>
      <c r="K515" s="581"/>
      <c r="L515" s="581"/>
      <c r="M515" s="581"/>
      <c r="N515" s="557"/>
      <c r="O515" s="581"/>
      <c r="P515" s="581"/>
      <c r="Q515" s="581"/>
      <c r="R515" s="581"/>
      <c r="S515" s="581"/>
      <c r="T515" s="581"/>
      <c r="U515" s="581"/>
      <c r="V515" s="581"/>
      <c r="W515" s="581"/>
      <c r="X515" s="581"/>
      <c r="Y515" s="581"/>
      <c r="Z515" s="581"/>
      <c r="AA515" s="581"/>
      <c r="AB515" s="581"/>
      <c r="AC515" s="52"/>
      <c r="AF515" s="557"/>
    </row>
    <row r="516" spans="1:32" ht="18" customHeight="1" thickTop="1" thickBot="1" x14ac:dyDescent="0.25">
      <c r="A516" s="40" t="s">
        <v>788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810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756</v>
      </c>
      <c r="E516" s="46">
        <f>IFERROR(Y89*1,"0")+IFERROR(Y90*1,"0")+IFERROR(Y91*1,"0")+IFERROR(Y95*1,"0")+IFERROR(Y96*1,"0")+IFERROR(Y97*1,"0")+IFERROR(Y98*1,"0")+IFERROR(Y99*1,"0")</f>
        <v>664.2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1016.4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195.9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2083.8000000000002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122.39999999999999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797.25</v>
      </c>
      <c r="S516" s="46">
        <f>IFERROR(Y336*1,"0")+IFERROR(Y337*1,"0")+IFERROR(Y338*1,"0")</f>
        <v>64.8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2994</v>
      </c>
      <c r="U516" s="46">
        <f>IFERROR(Y369*1,"0")+IFERROR(Y370*1,"0")+IFERROR(Y371*1,"0")+IFERROR(Y372*1,"0")+IFERROR(Y376*1,"0")+IFERROR(Y380*1,"0")+IFERROR(Y381*1,"0")+IFERROR(Y385*1,"0")</f>
        <v>1890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2947.2000000000003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qpdXwuHGEfwZ22lu1/pSdTBPbDGDBTdTrSR2Cwaq7mcKpfXSB+yDeu5HVqIxTPmU45ygWfxIitqSyDtcKK6g9A==" saltValue="hFF8NCcTUIF0eO6fC26uj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K514:K515"/>
    <mergeCell ref="P355:T355"/>
    <mergeCell ref="D336:E336"/>
    <mergeCell ref="M514:M515"/>
    <mergeCell ref="P293:T293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P497:T497"/>
    <mergeCell ref="P199:T199"/>
    <mergeCell ref="P435:T435"/>
    <mergeCell ref="D120:E120"/>
    <mergeCell ref="P291:T291"/>
    <mergeCell ref="D163:E163"/>
    <mergeCell ref="D405:E405"/>
    <mergeCell ref="D234:E234"/>
    <mergeCell ref="D107:E10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P122:V122"/>
    <mergeCell ref="P285:V285"/>
    <mergeCell ref="A215:O216"/>
    <mergeCell ref="A142:O143"/>
    <mergeCell ref="A373:O37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A51:Z51"/>
    <mergeCell ref="D170:E170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H5:M5"/>
    <mergeCell ref="P98:T98"/>
    <mergeCell ref="D212:E212"/>
    <mergeCell ref="D439:E439"/>
    <mergeCell ref="P396:T396"/>
    <mergeCell ref="A390:Z390"/>
    <mergeCell ref="A341:Z341"/>
    <mergeCell ref="D317:E317"/>
    <mergeCell ref="P461:T461"/>
    <mergeCell ref="D304:E304"/>
    <mergeCell ref="P225:T225"/>
    <mergeCell ref="D146:E146"/>
    <mergeCell ref="P175:T175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P269:T269"/>
    <mergeCell ref="P164:T164"/>
    <mergeCell ref="P462:T462"/>
    <mergeCell ref="A386:O387"/>
    <mergeCell ref="D299:E299"/>
    <mergeCell ref="D370:E370"/>
    <mergeCell ref="A100:O101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D476:E476"/>
    <mergeCell ref="A38:Z38"/>
    <mergeCell ref="A274:Z274"/>
    <mergeCell ref="P207:T207"/>
    <mergeCell ref="A432:Z432"/>
    <mergeCell ref="P299:T299"/>
    <mergeCell ref="P172:V172"/>
    <mergeCell ref="P221:V221"/>
    <mergeCell ref="P326:V326"/>
    <mergeCell ref="D427:E427"/>
    <mergeCell ref="P325:T325"/>
    <mergeCell ref="D75:E75"/>
    <mergeCell ref="D57:E57"/>
    <mergeCell ref="P124:T124"/>
    <mergeCell ref="D355:E355"/>
    <mergeCell ref="D42:E42"/>
    <mergeCell ref="P338:T338"/>
    <mergeCell ref="D344:E344"/>
    <mergeCell ref="P202:T202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D416:E416"/>
    <mergeCell ref="P427:T427"/>
    <mergeCell ref="D106:E106"/>
    <mergeCell ref="F514:F515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A421:Z421"/>
    <mergeCell ref="D96:E96"/>
    <mergeCell ref="P72:V72"/>
    <mergeCell ref="D391:E391"/>
    <mergeCell ref="P484:V484"/>
    <mergeCell ref="A259:Z259"/>
    <mergeCell ref="D251:E25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P482:T482"/>
    <mergeCell ref="D354:E354"/>
    <mergeCell ref="A332:O333"/>
    <mergeCell ref="P177:V177"/>
    <mergeCell ref="P33:V33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P168:T168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D7:M7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V10:W10"/>
    <mergeCell ref="D360:E360"/>
    <mergeCell ref="D493:E493"/>
    <mergeCell ref="P99:T99"/>
    <mergeCell ref="P170:T170"/>
    <mergeCell ref="P468:T468"/>
    <mergeCell ref="D474:E474"/>
    <mergeCell ref="P316:T316"/>
    <mergeCell ref="P443:T443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W17:W18"/>
    <mergeCell ref="P506:V506"/>
    <mergeCell ref="A502:Z502"/>
    <mergeCell ref="P235:V235"/>
    <mergeCell ref="A358:Z358"/>
    <mergeCell ref="A60:Z60"/>
    <mergeCell ref="A92:O93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69:E69"/>
    <mergeCell ref="D498:E498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H9:I9"/>
    <mergeCell ref="P24:V24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A363:Z363"/>
    <mergeCell ref="D238:E238"/>
    <mergeCell ref="D78:E78"/>
    <mergeCell ref="P213:T213"/>
    <mergeCell ref="D376:E376"/>
    <mergeCell ref="P464:V464"/>
    <mergeCell ref="R514:R515"/>
    <mergeCell ref="P504:V504"/>
    <mergeCell ref="P79:T79"/>
    <mergeCell ref="P244:T244"/>
    <mergeCell ref="P437:T437"/>
    <mergeCell ref="A361:O362"/>
    <mergeCell ref="P302:T302"/>
    <mergeCell ref="D174:E174"/>
    <mergeCell ref="A34:Z34"/>
    <mergeCell ref="D410:E410"/>
    <mergeCell ref="A368:Z368"/>
    <mergeCell ref="A73:Z73"/>
    <mergeCell ref="A266:Z266"/>
    <mergeCell ref="D131:E131"/>
    <mergeCell ref="A171:O172"/>
    <mergeCell ref="A431:Z431"/>
    <mergeCell ref="P56:T56"/>
    <mergeCell ref="P97:T97"/>
    <mergeCell ref="P59:V59"/>
    <mergeCell ref="P47:T47"/>
    <mergeCell ref="P131:T131"/>
    <mergeCell ref="P52:T5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789</v>
      </c>
      <c r="H1" s="52"/>
    </row>
    <row r="3" spans="2:8" x14ac:dyDescent="0.2">
      <c r="B3" s="47" t="s">
        <v>790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791</v>
      </c>
      <c r="C6" s="47" t="s">
        <v>792</v>
      </c>
      <c r="D6" s="47" t="s">
        <v>793</v>
      </c>
      <c r="E6" s="47"/>
    </row>
    <row r="7" spans="2:8" x14ac:dyDescent="0.2">
      <c r="B7" s="47" t="s">
        <v>794</v>
      </c>
      <c r="C7" s="47" t="s">
        <v>795</v>
      </c>
      <c r="D7" s="47" t="s">
        <v>796</v>
      </c>
      <c r="E7" s="47"/>
    </row>
    <row r="8" spans="2:8" x14ac:dyDescent="0.2">
      <c r="B8" s="47" t="s">
        <v>797</v>
      </c>
      <c r="C8" s="47" t="s">
        <v>798</v>
      </c>
      <c r="D8" s="47" t="s">
        <v>799</v>
      </c>
      <c r="E8" s="47"/>
    </row>
    <row r="9" spans="2:8" x14ac:dyDescent="0.2">
      <c r="B9" s="47" t="s">
        <v>14</v>
      </c>
      <c r="C9" s="47" t="s">
        <v>800</v>
      </c>
      <c r="D9" s="47" t="s">
        <v>801</v>
      </c>
      <c r="E9" s="47"/>
    </row>
    <row r="10" spans="2:8" x14ac:dyDescent="0.2">
      <c r="B10" s="47" t="s">
        <v>802</v>
      </c>
      <c r="C10" s="47" t="s">
        <v>803</v>
      </c>
      <c r="D10" s="47" t="s">
        <v>804</v>
      </c>
      <c r="E10" s="47"/>
    </row>
    <row r="11" spans="2:8" x14ac:dyDescent="0.2">
      <c r="B11" s="47" t="s">
        <v>805</v>
      </c>
      <c r="C11" s="47" t="s">
        <v>806</v>
      </c>
      <c r="D11" s="47" t="s">
        <v>807</v>
      </c>
      <c r="E11" s="47"/>
    </row>
    <row r="13" spans="2:8" x14ac:dyDescent="0.2">
      <c r="B13" s="47" t="s">
        <v>808</v>
      </c>
      <c r="C13" s="47" t="s">
        <v>792</v>
      </c>
      <c r="D13" s="47"/>
      <c r="E13" s="47"/>
    </row>
    <row r="15" spans="2:8" x14ac:dyDescent="0.2">
      <c r="B15" s="47" t="s">
        <v>809</v>
      </c>
      <c r="C15" s="47" t="s">
        <v>795</v>
      </c>
      <c r="D15" s="47"/>
      <c r="E15" s="47"/>
    </row>
    <row r="17" spans="2:5" x14ac:dyDescent="0.2">
      <c r="B17" s="47" t="s">
        <v>810</v>
      </c>
      <c r="C17" s="47" t="s">
        <v>798</v>
      </c>
      <c r="D17" s="47"/>
      <c r="E17" s="47"/>
    </row>
    <row r="19" spans="2:5" x14ac:dyDescent="0.2">
      <c r="B19" s="47" t="s">
        <v>811</v>
      </c>
      <c r="C19" s="47" t="s">
        <v>800</v>
      </c>
      <c r="D19" s="47"/>
      <c r="E19" s="47"/>
    </row>
    <row r="21" spans="2:5" x14ac:dyDescent="0.2">
      <c r="B21" s="47" t="s">
        <v>812</v>
      </c>
      <c r="C21" s="47" t="s">
        <v>803</v>
      </c>
      <c r="D21" s="47"/>
      <c r="E21" s="47"/>
    </row>
    <row r="23" spans="2:5" x14ac:dyDescent="0.2">
      <c r="B23" s="47" t="s">
        <v>813</v>
      </c>
      <c r="C23" s="47" t="s">
        <v>806</v>
      </c>
      <c r="D23" s="47"/>
      <c r="E23" s="47"/>
    </row>
    <row r="25" spans="2:5" x14ac:dyDescent="0.2">
      <c r="B25" s="47" t="s">
        <v>814</v>
      </c>
      <c r="C25" s="47"/>
      <c r="D25" s="47"/>
      <c r="E25" s="47"/>
    </row>
    <row r="26" spans="2:5" x14ac:dyDescent="0.2">
      <c r="B26" s="47" t="s">
        <v>815</v>
      </c>
      <c r="C26" s="47"/>
      <c r="D26" s="47"/>
      <c r="E26" s="47"/>
    </row>
    <row r="27" spans="2:5" x14ac:dyDescent="0.2">
      <c r="B27" s="47" t="s">
        <v>816</v>
      </c>
      <c r="C27" s="47"/>
      <c r="D27" s="47"/>
      <c r="E27" s="47"/>
    </row>
    <row r="28" spans="2:5" x14ac:dyDescent="0.2">
      <c r="B28" s="47" t="s">
        <v>817</v>
      </c>
      <c r="C28" s="47"/>
      <c r="D28" s="47"/>
      <c r="E28" s="47"/>
    </row>
    <row r="29" spans="2:5" x14ac:dyDescent="0.2">
      <c r="B29" s="47" t="s">
        <v>818</v>
      </c>
      <c r="C29" s="47"/>
      <c r="D29" s="47"/>
      <c r="E29" s="47"/>
    </row>
    <row r="30" spans="2:5" x14ac:dyDescent="0.2">
      <c r="B30" s="47" t="s">
        <v>819</v>
      </c>
      <c r="C30" s="47"/>
      <c r="D30" s="47"/>
      <c r="E30" s="47"/>
    </row>
    <row r="31" spans="2:5" x14ac:dyDescent="0.2">
      <c r="B31" s="47" t="s">
        <v>820</v>
      </c>
      <c r="C31" s="47"/>
      <c r="D31" s="47"/>
      <c r="E31" s="47"/>
    </row>
    <row r="32" spans="2:5" x14ac:dyDescent="0.2">
      <c r="B32" s="47" t="s">
        <v>821</v>
      </c>
      <c r="C32" s="47"/>
      <c r="D32" s="47"/>
      <c r="E32" s="47"/>
    </row>
    <row r="33" spans="2:5" x14ac:dyDescent="0.2">
      <c r="B33" s="47" t="s">
        <v>822</v>
      </c>
      <c r="C33" s="47"/>
      <c r="D33" s="47"/>
      <c r="E33" s="47"/>
    </row>
    <row r="34" spans="2:5" x14ac:dyDescent="0.2">
      <c r="B34" s="47" t="s">
        <v>823</v>
      </c>
      <c r="C34" s="47"/>
      <c r="D34" s="47"/>
      <c r="E34" s="47"/>
    </row>
    <row r="35" spans="2:5" x14ac:dyDescent="0.2">
      <c r="B35" s="47" t="s">
        <v>824</v>
      </c>
      <c r="C35" s="47"/>
      <c r="D35" s="47"/>
      <c r="E35" s="47"/>
    </row>
  </sheetData>
  <sheetProtection algorithmName="SHA-512" hashValue="d4DDTM/4qRsB6uYUd8dPGiJnVDWBVLUOgYdoeKqb2Tl7n0FAPpCHR6/AKu3/yg143gIUIqd385B0KrkLXt+e7w==" saltValue="e06Qvb+S8cniB8qHp3Zi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2025-07-31T08:07:06Z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