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F68338A7-73E5-434A-B2EE-B85EC4BAEA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Y276" i="1" s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Z255" i="1" s="1"/>
  <c r="Y253" i="1"/>
  <c r="P253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9" i="1"/>
  <c r="Z238" i="1"/>
  <c r="X238" i="1"/>
  <c r="BO237" i="1"/>
  <c r="BM237" i="1"/>
  <c r="Z237" i="1"/>
  <c r="Y237" i="1"/>
  <c r="P237" i="1"/>
  <c r="Y233" i="1"/>
  <c r="X233" i="1"/>
  <c r="Z232" i="1"/>
  <c r="X232" i="1"/>
  <c r="BO231" i="1"/>
  <c r="BM231" i="1"/>
  <c r="Z231" i="1"/>
  <c r="Y231" i="1"/>
  <c r="P231" i="1"/>
  <c r="X227" i="1"/>
  <c r="Z226" i="1"/>
  <c r="X226" i="1"/>
  <c r="BO225" i="1"/>
  <c r="BM225" i="1"/>
  <c r="Z225" i="1"/>
  <c r="Y225" i="1"/>
  <c r="P225" i="1"/>
  <c r="Y221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7" i="1" s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281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Z282" i="1" s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<sst xmlns="http://schemas.openxmlformats.org/spreadsheetml/2006/main" count="1245" uniqueCount="407">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</sst>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168</v>
      </c>
      <c r="Y28" s="269">
        <f>IFERROR(IF(X28="","",X28),"")</f>
        <v>168</v>
      </c>
      <c r="Z28" s="36">
        <f>IFERROR(IF(X28="","",X28*0.00941),"")</f>
        <v>1.5808800000000001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322.86239999999998</v>
      </c>
      <c r="BN28" s="67">
        <f>IFERROR(Y28*I28,"0")</f>
        <v>322.86239999999998</v>
      </c>
      <c r="BO28" s="67">
        <f>IFERROR(X28/J28,"0")</f>
        <v>1.2</v>
      </c>
      <c r="BP28" s="67">
        <f>IFERROR(Y28/J28,"0")</f>
        <v>1.2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154</v>
      </c>
      <c r="Y29" s="269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322</v>
      </c>
      <c r="Y30" s="270">
        <f>IFERROR(SUM(Y28:Y29),"0")</f>
        <v>322</v>
      </c>
      <c r="Z30" s="270">
        <f>IFERROR(IF(Z28="",0,Z28),"0")+IFERROR(IF(Z29="",0,Z29),"0")</f>
        <v>3.0300200000000004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483</v>
      </c>
      <c r="Y31" s="270">
        <f>IFERROR(SUMPRODUCT(Y28:Y29*H28:H29),"0")</f>
        <v>483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60</v>
      </c>
      <c r="Y34" s="269">
        <f>IFERROR(IF(X34="","",X34),"")</f>
        <v>60</v>
      </c>
      <c r="Z34" s="36">
        <f>IFERROR(IF(X34="","",X34*0.0155),"")</f>
        <v>0.92999999999999994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352.2</v>
      </c>
      <c r="BN34" s="67">
        <f>IFERROR(Y34*I34,"0")</f>
        <v>352.2</v>
      </c>
      <c r="BO34" s="67">
        <f>IFERROR(X34/J34,"0")</f>
        <v>0.7142857142857143</v>
      </c>
      <c r="BP34" s="67">
        <f>IFERROR(Y34/J34,"0")</f>
        <v>0.7142857142857143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108</v>
      </c>
      <c r="Y36" s="269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180</v>
      </c>
      <c r="Y37" s="270">
        <f>IFERROR(SUM(Y34:Y36),"0")</f>
        <v>180</v>
      </c>
      <c r="Z37" s="270">
        <f>IFERROR(IF(Z34="",0,Z34),"0")+IFERROR(IF(Z35="",0,Z35),"0")+IFERROR(IF(Z36="",0,Z36),"0")</f>
        <v>2.79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1008</v>
      </c>
      <c r="Y38" s="270">
        <f>IFERROR(SUMPRODUCT(Y34:Y36*H34:H36),"0")</f>
        <v>1008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24</v>
      </c>
      <c r="Y43" s="26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60</v>
      </c>
      <c r="Y44" s="26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573.6</v>
      </c>
      <c r="Y46" s="270">
        <f>IFERROR(SUMPRODUCT(Y41:Y44*H41:H44),"0")</f>
        <v>573.6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234</v>
      </c>
      <c r="Y73" s="269">
        <f>IFERROR(IF(X73="","",X73),"")</f>
        <v>234</v>
      </c>
      <c r="Z73" s="36">
        <f>IFERROR(IF(X73="","",X73*0.00502),"")</f>
        <v>1.1746799999999999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658.28880000000004</v>
      </c>
      <c r="BN73" s="67">
        <f>IFERROR(Y73*I73,"0")</f>
        <v>658.28880000000004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48</v>
      </c>
      <c r="Y74" s="269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282</v>
      </c>
      <c r="Y75" s="270">
        <f>IFERROR(SUM(Y73:Y74),"0")</f>
        <v>282</v>
      </c>
      <c r="Z75" s="270">
        <f>IFERROR(IF(Z73="",0,Z73),"0")+IFERROR(IF(Z74="",0,Z74),"0")</f>
        <v>1.59036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871.80000000000007</v>
      </c>
      <c r="Y76" s="270">
        <f>IFERROR(SUMPRODUCT(Y73:Y74*H73:H74),"0")</f>
        <v>871.80000000000007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56</v>
      </c>
      <c r="Y84" s="269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154</v>
      </c>
      <c r="Y85" s="269">
        <f>IFERROR(IF(X85="","",X85),"")</f>
        <v>154</v>
      </c>
      <c r="Z85" s="36">
        <f>IFERROR(IF(X85="","",X85*0.01788),"")</f>
        <v>2.75352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662.75440000000003</v>
      </c>
      <c r="BN85" s="67">
        <f>IFERROR(Y85*I85,"0")</f>
        <v>662.75440000000003</v>
      </c>
      <c r="BO85" s="67">
        <f>IFERROR(X85/J85,"0")</f>
        <v>2.2000000000000002</v>
      </c>
      <c r="BP85" s="67">
        <f>IFERROR(Y85/J85,"0")</f>
        <v>2.2000000000000002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210</v>
      </c>
      <c r="Y86" s="270">
        <f>IFERROR(SUM(Y84:Y85),"0")</f>
        <v>210</v>
      </c>
      <c r="Z86" s="270">
        <f>IFERROR(IF(Z84="",0,Z84),"0")+IFERROR(IF(Z85="",0,Z85),"0")</f>
        <v>3.7547999999999999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756</v>
      </c>
      <c r="Y87" s="270">
        <f>IFERROR(SUMPRODUCT(Y84:Y85*H84:H85),"0")</f>
        <v>756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98</v>
      </c>
      <c r="Y90" s="269">
        <f t="shared" ref="Y90:Y95" si="0">IFERROR(IF(X90="","",X90),"")</f>
        <v>98</v>
      </c>
      <c r="Z90" s="36">
        <f t="shared" ref="Z90:Z95" si="1">IFERROR(IF(X90="","",X90*0.01788),"")</f>
        <v>1.75224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351.19280000000003</v>
      </c>
      <c r="BN90" s="67">
        <f t="shared" ref="BN90:BN95" si="3">IFERROR(Y90*I90,"0")</f>
        <v>351.19280000000003</v>
      </c>
      <c r="BO90" s="67">
        <f t="shared" ref="BO90:BO95" si="4">IFERROR(X90/J90,"0")</f>
        <v>1.4</v>
      </c>
      <c r="BP90" s="67">
        <f t="shared" ref="BP90:BP95" si="5">IFERROR(Y90/J90,"0")</f>
        <v>1.4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126</v>
      </c>
      <c r="Y91" s="269">
        <f t="shared" si="0"/>
        <v>126</v>
      </c>
      <c r="Z91" s="36">
        <f t="shared" si="1"/>
        <v>2.2528800000000002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42</v>
      </c>
      <c r="Y92" s="269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98</v>
      </c>
      <c r="Y93" s="269">
        <f t="shared" si="0"/>
        <v>98</v>
      </c>
      <c r="Z93" s="36">
        <f t="shared" si="1"/>
        <v>1.75224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42</v>
      </c>
      <c r="Y94" s="269">
        <f t="shared" si="0"/>
        <v>42</v>
      </c>
      <c r="Z94" s="36">
        <f t="shared" si="1"/>
        <v>0.75095999999999996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406</v>
      </c>
      <c r="Y96" s="270">
        <f>IFERROR(SUM(Y90:Y95),"0")</f>
        <v>406</v>
      </c>
      <c r="Z96" s="270">
        <f>IFERROR(IF(Z90="",0,Z90),"0")+IFERROR(IF(Z91="",0,Z91),"0")+IFERROR(IF(Z92="",0,Z92),"0")+IFERROR(IF(Z93="",0,Z93),"0")+IFERROR(IF(Z94="",0,Z94),"0")+IFERROR(IF(Z95="",0,Z95),"0")</f>
        <v>7.2592799999999995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1209.6000000000001</v>
      </c>
      <c r="Y97" s="270">
        <f>IFERROR(SUMPRODUCT(Y90:Y95*H90:H95),"0")</f>
        <v>1209.6000000000001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108</v>
      </c>
      <c r="Y108" s="269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144</v>
      </c>
      <c r="Y110" s="269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276</v>
      </c>
      <c r="Y111" s="270">
        <f>IFERROR(SUM(Y106:Y110),"0")</f>
        <v>276</v>
      </c>
      <c r="Z111" s="270">
        <f>IFERROR(IF(Z106="",0,Z106),"0")+IFERROR(IF(Z107="",0,Z107),"0")+IFERROR(IF(Z108="",0,Z108),"0")+IFERROR(IF(Z109="",0,Z109),"0")+IFERROR(IF(Z110="",0,Z110),"0")</f>
        <v>4.2780000000000005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1917.6</v>
      </c>
      <c r="Y112" s="270">
        <f>IFERROR(SUMPRODUCT(Y106:Y110*H106:H110),"0")</f>
        <v>1917.6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154</v>
      </c>
      <c r="Y123" s="269">
        <f>IFERROR(IF(X123="","",X123),"")</f>
        <v>154</v>
      </c>
      <c r="Z123" s="36">
        <f>IFERROR(IF(X123="","",X123*0.01788),"")</f>
        <v>2.75352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322</v>
      </c>
      <c r="Y124" s="269">
        <f>IFERROR(IF(X124="","",X124),"")</f>
        <v>322</v>
      </c>
      <c r="Z124" s="36">
        <f>IFERROR(IF(X124="","",X124*0.01788),"")</f>
        <v>5.7573600000000003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1192.5591999999999</v>
      </c>
      <c r="BN124" s="67">
        <f>IFERROR(Y124*I124,"0")</f>
        <v>1192.5591999999999</v>
      </c>
      <c r="BO124" s="67">
        <f>IFERROR(X124/J124,"0")</f>
        <v>4.5999999999999996</v>
      </c>
      <c r="BP124" s="67">
        <f>IFERROR(Y124/J124,"0")</f>
        <v>4.5999999999999996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476</v>
      </c>
      <c r="Y125" s="270">
        <f>IFERROR(SUM(Y123:Y124),"0")</f>
        <v>476</v>
      </c>
      <c r="Z125" s="270">
        <f>IFERROR(IF(Z123="",0,Z123),"0")+IFERROR(IF(Z124="",0,Z124),"0")</f>
        <v>8.5108800000000002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1428</v>
      </c>
      <c r="Y126" s="270">
        <f>IFERROR(SUMPRODUCT(Y123:Y124*H123:H124),"0")</f>
        <v>1428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168</v>
      </c>
      <c r="Y130" s="269">
        <f>IFERROR(IF(X130="","",X130),"")</f>
        <v>168</v>
      </c>
      <c r="Z130" s="36">
        <f>IFERROR(IF(X130="","",X130*0.01788),"")</f>
        <v>3.0038399999999998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622.20479999999998</v>
      </c>
      <c r="BN130" s="67">
        <f>IFERROR(Y130*I130,"0")</f>
        <v>622.20479999999998</v>
      </c>
      <c r="BO130" s="67">
        <f>IFERROR(X130/J130,"0")</f>
        <v>2.4</v>
      </c>
      <c r="BP130" s="67">
        <f>IFERROR(Y130/J130,"0")</f>
        <v>2.4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168</v>
      </c>
      <c r="Y131" s="270">
        <f>IFERROR(SUM(Y129:Y130),"0")</f>
        <v>168</v>
      </c>
      <c r="Z131" s="270">
        <f>IFERROR(IF(Z129="",0,Z129),"0")+IFERROR(IF(Z130="",0,Z130),"0")</f>
        <v>3.0038399999999998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504</v>
      </c>
      <c r="Y132" s="270">
        <f>IFERROR(SUMPRODUCT(Y129:Y130*H129:H130),"0")</f>
        <v>504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196</v>
      </c>
      <c r="Y135" s="269">
        <f>IFERROR(IF(X135="","",X135),"")</f>
        <v>196</v>
      </c>
      <c r="Z135" s="36">
        <f>IFERROR(IF(X135="","",X135*0.01788),"")</f>
        <v>3.50448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525.28000000000009</v>
      </c>
      <c r="BN135" s="67">
        <f>IFERROR(Y135*I135,"0")</f>
        <v>525.28000000000009</v>
      </c>
      <c r="BO135" s="67">
        <f>IFERROR(X135/J135,"0")</f>
        <v>2.8</v>
      </c>
      <c r="BP135" s="67">
        <f>IFERROR(Y135/J135,"0")</f>
        <v>2.8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28</v>
      </c>
      <c r="Y136" s="26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224</v>
      </c>
      <c r="Y137" s="270">
        <f>IFERROR(SUM(Y135:Y136),"0")</f>
        <v>224</v>
      </c>
      <c r="Z137" s="270">
        <f>IFERROR(IF(Z135="",0,Z135),"0")+IFERROR(IF(Z136="",0,Z136),"0")</f>
        <v>4.0051199999999998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537.6</v>
      </c>
      <c r="Y138" s="270">
        <f>IFERROR(SUMPRODUCT(Y135:Y136*H135:H136),"0")</f>
        <v>537.6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0</v>
      </c>
      <c r="Y275" s="270">
        <f>IFERROR(SUM(Y264:Y274),"0")</f>
        <v>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0</v>
      </c>
      <c r="Y276" s="270">
        <f>IFERROR(SUMPRODUCT(Y264:Y274*H264:H274),"0")</f>
        <v>0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9339.6</v>
      </c>
      <c r="Y277" s="270">
        <f>IFERROR(Y24+Y31+Y38+Y46+Y51+Y55+Y59+Y64+Y70+Y76+Y81+Y87+Y97+Y103+Y112+Y116+Y120+Y126+Y132+Y138+Y143+Y148+Y153+Y158+Y165+Y173+Y177+Y183+Y190+Y199+Y204+Y209+Y215+Y221+Y227+Y233+Y239+Y243+Y251+Y256+Y262+Y276,"0")</f>
        <v>9339.6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10624.8076</v>
      </c>
      <c r="Y278" s="270">
        <f>IFERROR(SUM(BN22:BN274),"0")</f>
        <v>10624.8076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32</v>
      </c>
      <c r="Y279" s="38">
        <f>ROUNDUP(SUM(BP22:BP274),0)</f>
        <v>32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11424.8076</v>
      </c>
      <c r="Y280" s="270">
        <f>GrossWeightTotalR+PalletQtyTotalR*25</f>
        <v>11424.8076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2642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2642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39.774619999999999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483</v>
      </c>
      <c r="D287" s="46">
        <f>IFERROR(X34*H34,"0")+IFERROR(X35*H35,"0")+IFERROR(X36*H36,"0")</f>
        <v>1008</v>
      </c>
      <c r="E287" s="46">
        <f>IFERROR(X41*H41,"0")+IFERROR(X42*H42,"0")+IFERROR(X43*H43,"0")+IFERROR(X44*H44,"0")</f>
        <v>573.6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871.80000000000007</v>
      </c>
      <c r="H287" s="46">
        <f>IFERROR(X79*H79,"0")</f>
        <v>50.4</v>
      </c>
      <c r="I287" s="46">
        <f>IFERROR(X84*H84,"0")+IFERROR(X85*H85,"0")</f>
        <v>756</v>
      </c>
      <c r="J287" s="46">
        <f>IFERROR(X90*H90,"0")+IFERROR(X91*H91,"0")+IFERROR(X92*H92,"0")+IFERROR(X93*H93,"0")+IFERROR(X94*H94,"0")+IFERROR(X95*H95,"0")</f>
        <v>1209.6000000000001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1917.6</v>
      </c>
      <c r="M287" s="46">
        <f>IFERROR(X123*H123,"0")+IFERROR(X124*H124,"0")</f>
        <v>1428</v>
      </c>
      <c r="N287" s="266"/>
      <c r="O287" s="46">
        <f>IFERROR(X129*H129,"0")+IFERROR(X130*H130,"0")</f>
        <v>504</v>
      </c>
      <c r="P287" s="46">
        <f>IFERROR(X135*H135,"0")+IFERROR(X136*H136,"0")</f>
        <v>537.6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4371</v>
      </c>
      <c r="B290" s="60">
        <f>SUMPRODUCT(--(BB:BB="ПГП"),--(W:W="кор"),H:H,Y:Y)+SUMPRODUCT(--(BB:BB="ПГП"),--(W:W="кг"),Y:Y)</f>
        <v>4968.5999999999995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2025-10-17T07:09:34Z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