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CE193B-4A35-4877-9688-B62E58466E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Y262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Y247" i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Y221" i="1" s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BP162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1" i="1" s="1"/>
  <c r="BO22" i="1"/>
  <c r="BM22" i="1"/>
  <c r="X278" i="1" s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Y31" i="1"/>
  <c r="BN29" i="1"/>
  <c r="Y38" i="1"/>
  <c r="Z45" i="1"/>
  <c r="BN41" i="1"/>
  <c r="BN43" i="1"/>
  <c r="Y87" i="1"/>
  <c r="BN85" i="1"/>
  <c r="Y96" i="1"/>
  <c r="Y103" i="1"/>
  <c r="BN101" i="1"/>
  <c r="Y112" i="1"/>
  <c r="Y215" i="1"/>
  <c r="X279" i="1"/>
  <c r="Z30" i="1"/>
  <c r="Z37" i="1"/>
  <c r="BN34" i="1"/>
  <c r="BP34" i="1"/>
  <c r="BN36" i="1"/>
  <c r="Y45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1" i="1"/>
  <c r="BN106" i="1"/>
  <c r="BP106" i="1"/>
  <c r="BN108" i="1"/>
  <c r="BN110" i="1"/>
  <c r="Y125" i="1"/>
  <c r="Y132" i="1"/>
  <c r="BN130" i="1"/>
  <c r="Y137" i="1"/>
  <c r="Z164" i="1"/>
  <c r="BN162" i="1"/>
  <c r="BN175" i="1"/>
  <c r="BP175" i="1"/>
  <c r="Y176" i="1"/>
  <c r="BN202" i="1"/>
  <c r="BP202" i="1"/>
  <c r="Y203" i="1"/>
  <c r="BN207" i="1"/>
  <c r="BP207" i="1"/>
  <c r="Y208" i="1"/>
  <c r="Z214" i="1"/>
  <c r="BN211" i="1"/>
  <c r="BP211" i="1"/>
  <c r="BN213" i="1"/>
  <c r="Z250" i="1"/>
  <c r="BN248" i="1"/>
  <c r="Z255" i="1"/>
  <c r="Z261" i="1"/>
  <c r="BN258" i="1"/>
  <c r="BP258" i="1"/>
  <c r="BN260" i="1"/>
  <c r="Y276" i="1"/>
  <c r="X280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Y138" i="1"/>
  <c r="Y143" i="1"/>
  <c r="Y148" i="1"/>
  <c r="Y153" i="1"/>
  <c r="Y158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73" i="1"/>
  <c r="Y182" i="1"/>
  <c r="BP181" i="1"/>
  <c r="BN181" i="1"/>
  <c r="Z189" i="1"/>
  <c r="Y199" i="1"/>
  <c r="BP212" i="1"/>
  <c r="BN212" i="1"/>
  <c r="Y214" i="1"/>
  <c r="Y220" i="1"/>
  <c r="BP218" i="1"/>
  <c r="BN218" i="1"/>
  <c r="BP219" i="1"/>
  <c r="BN219" i="1"/>
  <c r="Y227" i="1"/>
  <c r="Y232" i="1"/>
  <c r="BP231" i="1"/>
  <c r="BN231" i="1"/>
  <c r="Y239" i="1"/>
  <c r="Y242" i="1"/>
  <c r="BP241" i="1"/>
  <c r="BN241" i="1"/>
  <c r="Y25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Z282" i="1" l="1"/>
  <c r="Y281" i="1"/>
  <c r="Y279" i="1"/>
  <c r="Y277" i="1"/>
  <c r="C290" i="1" s="1"/>
  <c r="Y278" i="1"/>
  <c r="Y280" i="1" s="1"/>
  <c r="B290" i="1" l="1"/>
  <c r="A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<sst xmlns="http://schemas.openxmlformats.org/spreadsheetml/2006/main" count="1246" uniqueCount="408">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</sst>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1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1" t="s">
        <v>0</v>
      </c>
      <c r="E1" s="297"/>
      <c r="F1" s="297"/>
      <c r="G1" s="12" t="s">
        <v>1</v>
      </c>
      <c r="H1" s="321" t="s">
        <v>2</v>
      </c>
      <c r="I1" s="297"/>
      <c r="J1" s="297"/>
      <c r="K1" s="297"/>
      <c r="L1" s="297"/>
      <c r="M1" s="297"/>
      <c r="N1" s="297"/>
      <c r="O1" s="297"/>
      <c r="P1" s="297"/>
      <c r="Q1" s="297"/>
      <c r="R1" s="296" t="s">
        <v>3</v>
      </c>
      <c r="S1" s="297"/>
      <c r="T1" s="2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5"/>
      <c r="R2" s="275"/>
      <c r="S2" s="275"/>
      <c r="T2" s="275"/>
      <c r="U2" s="275"/>
      <c r="V2" s="275"/>
      <c r="W2" s="275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5"/>
      <c r="Q3" s="275"/>
      <c r="R3" s="275"/>
      <c r="S3" s="275"/>
      <c r="T3" s="275"/>
      <c r="U3" s="275"/>
      <c r="V3" s="275"/>
      <c r="W3" s="275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7" t="s">
        <v>8</v>
      </c>
      <c r="B5" s="277"/>
      <c r="C5" s="278"/>
      <c r="D5" s="323"/>
      <c r="E5" s="324"/>
      <c r="F5" s="436" t="s">
        <v>9</v>
      </c>
      <c r="G5" s="278"/>
      <c r="H5" s="323" t="s">
        <v>407</v>
      </c>
      <c r="I5" s="408"/>
      <c r="J5" s="408"/>
      <c r="K5" s="408"/>
      <c r="L5" s="408"/>
      <c r="M5" s="324"/>
      <c r="N5" s="61"/>
      <c r="P5" s="24" t="s">
        <v>10</v>
      </c>
      <c r="Q5" s="442">
        <v>45949</v>
      </c>
      <c r="R5" s="293"/>
      <c r="T5" s="377" t="s">
        <v>11</v>
      </c>
      <c r="U5" s="341"/>
      <c r="V5" s="378" t="s">
        <v>12</v>
      </c>
      <c r="W5" s="293"/>
      <c r="AB5" s="51"/>
      <c r="AC5" s="51"/>
      <c r="AD5" s="51"/>
      <c r="AE5" s="51"/>
    </row>
    <row r="6" spans="1:32" s="262" customFormat="1" ht="24" customHeight="1" x14ac:dyDescent="0.2">
      <c r="A6" s="347" t="s">
        <v>13</v>
      </c>
      <c r="B6" s="277"/>
      <c r="C6" s="278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293"/>
      <c r="N6" s="62"/>
      <c r="P6" s="24" t="s">
        <v>15</v>
      </c>
      <c r="Q6" s="444" t="str">
        <f>IF(Q5=0," ",CHOOSE(WEEKDAY(Q5,2),"Понедельник","Вторник","Среда","Четверг","Пятница","Суббота","Воскресенье"))</f>
        <v>Воскресенье</v>
      </c>
      <c r="R6" s="280"/>
      <c r="T6" s="380" t="s">
        <v>16</v>
      </c>
      <c r="U6" s="341"/>
      <c r="V6" s="387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50"/>
      <c r="N7" s="63"/>
      <c r="P7" s="24"/>
      <c r="Q7" s="42"/>
      <c r="R7" s="42"/>
      <c r="T7" s="275"/>
      <c r="U7" s="341"/>
      <c r="V7" s="388"/>
      <c r="W7" s="389"/>
      <c r="AB7" s="51"/>
      <c r="AC7" s="51"/>
      <c r="AD7" s="51"/>
      <c r="AE7" s="51"/>
    </row>
    <row r="8" spans="1:32" s="262" customFormat="1" ht="25.5" customHeight="1" x14ac:dyDescent="0.2">
      <c r="A8" s="447" t="s">
        <v>18</v>
      </c>
      <c r="B8" s="285"/>
      <c r="C8" s="286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49">
        <v>0.5</v>
      </c>
      <c r="R8" s="350"/>
      <c r="T8" s="275"/>
      <c r="U8" s="341"/>
      <c r="V8" s="388"/>
      <c r="W8" s="389"/>
      <c r="AB8" s="51"/>
      <c r="AC8" s="51"/>
      <c r="AD8" s="51"/>
      <c r="AE8" s="51"/>
    </row>
    <row r="9" spans="1:32" s="262" customFormat="1" ht="39.950000000000003" customHeight="1" x14ac:dyDescent="0.2">
      <c r="A9" s="3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5"/>
      <c r="C9" s="275"/>
      <c r="D9" s="370"/>
      <c r="E9" s="320"/>
      <c r="F9" s="3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5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L9" s="320"/>
      <c r="M9" s="320"/>
      <c r="N9" s="260"/>
      <c r="P9" s="26" t="s">
        <v>21</v>
      </c>
      <c r="Q9" s="287"/>
      <c r="R9" s="288"/>
      <c r="T9" s="275"/>
      <c r="U9" s="341"/>
      <c r="V9" s="390"/>
      <c r="W9" s="39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5"/>
      <c r="C10" s="275"/>
      <c r="D10" s="370"/>
      <c r="E10" s="320"/>
      <c r="F10" s="3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5"/>
      <c r="H10" s="399" t="str">
        <f>IFERROR(VLOOKUP($D$10,Proxy,2,FALSE),"")</f>
        <v/>
      </c>
      <c r="I10" s="275"/>
      <c r="J10" s="275"/>
      <c r="K10" s="275"/>
      <c r="L10" s="275"/>
      <c r="M10" s="275"/>
      <c r="N10" s="261"/>
      <c r="P10" s="26" t="s">
        <v>22</v>
      </c>
      <c r="Q10" s="381"/>
      <c r="R10" s="382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2"/>
      <c r="R11" s="293"/>
      <c r="U11" s="24" t="s">
        <v>27</v>
      </c>
      <c r="V11" s="353" t="s">
        <v>28</v>
      </c>
      <c r="W11" s="288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276" t="s">
        <v>29</v>
      </c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8"/>
      <c r="N12" s="65"/>
      <c r="P12" s="24" t="s">
        <v>30</v>
      </c>
      <c r="Q12" s="349"/>
      <c r="R12" s="350"/>
      <c r="S12" s="23"/>
      <c r="U12" s="24"/>
      <c r="V12" s="297"/>
      <c r="W12" s="275"/>
      <c r="AB12" s="51"/>
      <c r="AC12" s="51"/>
      <c r="AD12" s="51"/>
      <c r="AE12" s="51"/>
    </row>
    <row r="13" spans="1:32" s="262" customFormat="1" ht="23.25" customHeight="1" x14ac:dyDescent="0.2">
      <c r="A13" s="276" t="s">
        <v>31</v>
      </c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8"/>
      <c r="N13" s="65"/>
      <c r="O13" s="26"/>
      <c r="P13" s="26" t="s">
        <v>32</v>
      </c>
      <c r="Q13" s="353"/>
      <c r="R13" s="2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276" t="s">
        <v>33</v>
      </c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93" t="s">
        <v>34</v>
      </c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8"/>
      <c r="N15" s="66"/>
      <c r="P15" s="375" t="s">
        <v>35</v>
      </c>
      <c r="Q15" s="297"/>
      <c r="R15" s="297"/>
      <c r="S15" s="297"/>
      <c r="T15" s="2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6"/>
      <c r="Q16" s="376"/>
      <c r="R16" s="376"/>
      <c r="S16" s="376"/>
      <c r="T16" s="3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4" t="s">
        <v>36</v>
      </c>
      <c r="B17" s="294" t="s">
        <v>37</v>
      </c>
      <c r="C17" s="368" t="s">
        <v>38</v>
      </c>
      <c r="D17" s="294" t="s">
        <v>39</v>
      </c>
      <c r="E17" s="329"/>
      <c r="F17" s="294" t="s">
        <v>40</v>
      </c>
      <c r="G17" s="294" t="s">
        <v>41</v>
      </c>
      <c r="H17" s="294" t="s">
        <v>42</v>
      </c>
      <c r="I17" s="294" t="s">
        <v>43</v>
      </c>
      <c r="J17" s="294" t="s">
        <v>44</v>
      </c>
      <c r="K17" s="294" t="s">
        <v>45</v>
      </c>
      <c r="L17" s="294" t="s">
        <v>46</v>
      </c>
      <c r="M17" s="294" t="s">
        <v>47</v>
      </c>
      <c r="N17" s="294" t="s">
        <v>48</v>
      </c>
      <c r="O17" s="294" t="s">
        <v>49</v>
      </c>
      <c r="P17" s="294" t="s">
        <v>50</v>
      </c>
      <c r="Q17" s="328"/>
      <c r="R17" s="328"/>
      <c r="S17" s="328"/>
      <c r="T17" s="329"/>
      <c r="U17" s="356" t="s">
        <v>51</v>
      </c>
      <c r="V17" s="278"/>
      <c r="W17" s="294" t="s">
        <v>52</v>
      </c>
      <c r="X17" s="294" t="s">
        <v>53</v>
      </c>
      <c r="Y17" s="357" t="s">
        <v>54</v>
      </c>
      <c r="Z17" s="406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31"/>
      <c r="AF17" s="432"/>
      <c r="AG17" s="69"/>
      <c r="BD17" s="68" t="s">
        <v>60</v>
      </c>
    </row>
    <row r="18" spans="1:68" ht="14.25" customHeight="1" x14ac:dyDescent="0.2">
      <c r="A18" s="295"/>
      <c r="B18" s="295"/>
      <c r="C18" s="295"/>
      <c r="D18" s="330"/>
      <c r="E18" s="332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330"/>
      <c r="Q18" s="331"/>
      <c r="R18" s="331"/>
      <c r="S18" s="331"/>
      <c r="T18" s="332"/>
      <c r="U18" s="70" t="s">
        <v>61</v>
      </c>
      <c r="V18" s="70" t="s">
        <v>62</v>
      </c>
      <c r="W18" s="295"/>
      <c r="X18" s="295"/>
      <c r="Y18" s="358"/>
      <c r="Z18" s="407"/>
      <c r="AA18" s="398"/>
      <c r="AB18" s="398"/>
      <c r="AC18" s="398"/>
      <c r="AD18" s="433"/>
      <c r="AE18" s="434"/>
      <c r="AF18" s="435"/>
      <c r="AG18" s="69"/>
      <c r="BD18" s="68"/>
    </row>
    <row r="19" spans="1:68" ht="27.75" hidden="1" customHeight="1" x14ac:dyDescent="0.2">
      <c r="A19" s="272" t="s">
        <v>63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48"/>
      <c r="AB19" s="48"/>
      <c r="AC19" s="48"/>
    </row>
    <row r="20" spans="1:68" ht="16.5" hidden="1" customHeight="1" x14ac:dyDescent="0.25">
      <c r="A20" s="289" t="s">
        <v>63</v>
      </c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63"/>
      <c r="AB20" s="263"/>
      <c r="AC20" s="263"/>
    </row>
    <row r="21" spans="1:68" ht="14.25" hidden="1" customHeight="1" x14ac:dyDescent="0.25">
      <c r="A21" s="274" t="s">
        <v>64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9">
        <v>4607111035752</v>
      </c>
      <c r="E22" s="280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2"/>
      <c r="R22" s="282"/>
      <c r="S22" s="282"/>
      <c r="T22" s="283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0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91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91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72" t="s">
        <v>75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48"/>
      <c r="AB25" s="48"/>
      <c r="AC25" s="48"/>
    </row>
    <row r="26" spans="1:68" ht="16.5" hidden="1" customHeight="1" x14ac:dyDescent="0.25">
      <c r="A26" s="289" t="s">
        <v>76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63"/>
      <c r="AB26" s="263"/>
      <c r="AC26" s="263"/>
    </row>
    <row r="27" spans="1:68" ht="14.25" hidden="1" customHeight="1" x14ac:dyDescent="0.25">
      <c r="A27" s="274" t="s">
        <v>77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9">
        <v>4607111036537</v>
      </c>
      <c r="E28" s="280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2"/>
      <c r="R28" s="282"/>
      <c r="S28" s="282"/>
      <c r="T28" s="283"/>
      <c r="U28" s="34"/>
      <c r="V28" s="34"/>
      <c r="W28" s="35" t="s">
        <v>70</v>
      </c>
      <c r="X28" s="268">
        <v>168</v>
      </c>
      <c r="Y28" s="269">
        <f>IFERROR(IF(X28="","",X28),"")</f>
        <v>168</v>
      </c>
      <c r="Z28" s="36">
        <f>IFERROR(IF(X28="","",X28*0.00941),"")</f>
        <v>1.5808800000000001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322.86239999999998</v>
      </c>
      <c r="BN28" s="67">
        <f>IFERROR(Y28*I28,"0")</f>
        <v>322.86239999999998</v>
      </c>
      <c r="BO28" s="67">
        <f>IFERROR(X28/J28,"0")</f>
        <v>1.2</v>
      </c>
      <c r="BP28" s="67">
        <f>IFERROR(Y28/J28,"0")</f>
        <v>1.2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9">
        <v>4607111036605</v>
      </c>
      <c r="E29" s="280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6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2"/>
      <c r="R29" s="282"/>
      <c r="S29" s="282"/>
      <c r="T29" s="283"/>
      <c r="U29" s="34"/>
      <c r="V29" s="34"/>
      <c r="W29" s="35" t="s">
        <v>70</v>
      </c>
      <c r="X29" s="268">
        <v>154</v>
      </c>
      <c r="Y29" s="269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x14ac:dyDescent="0.2">
      <c r="A30" s="290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91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0">
        <f>IFERROR(SUM(X28:X29),"0")</f>
        <v>322</v>
      </c>
      <c r="Y30" s="270">
        <f>IFERROR(SUM(Y28:Y29),"0")</f>
        <v>322</v>
      </c>
      <c r="Z30" s="270">
        <f>IFERROR(IF(Z28="",0,Z28),"0")+IFERROR(IF(Z29="",0,Z29),"0")</f>
        <v>3.0300200000000004</v>
      </c>
      <c r="AA30" s="271"/>
      <c r="AB30" s="271"/>
      <c r="AC30" s="271"/>
    </row>
    <row r="31" spans="1:68" x14ac:dyDescent="0.2">
      <c r="A31" s="275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91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0">
        <f>IFERROR(SUMPRODUCT(X28:X29*H28:H29),"0")</f>
        <v>483</v>
      </c>
      <c r="Y31" s="270">
        <f>IFERROR(SUMPRODUCT(Y28:Y29*H28:H29),"0")</f>
        <v>483</v>
      </c>
      <c r="Z31" s="37"/>
      <c r="AA31" s="271"/>
      <c r="AB31" s="271"/>
      <c r="AC31" s="271"/>
    </row>
    <row r="32" spans="1:68" ht="16.5" hidden="1" customHeight="1" x14ac:dyDescent="0.25">
      <c r="A32" s="289" t="s">
        <v>87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63"/>
      <c r="AB32" s="263"/>
      <c r="AC32" s="263"/>
    </row>
    <row r="33" spans="1:68" ht="14.25" hidden="1" customHeight="1" x14ac:dyDescent="0.25">
      <c r="A33" s="274" t="s">
        <v>64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9">
        <v>4620207490075</v>
      </c>
      <c r="E34" s="280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2"/>
      <c r="R34" s="282"/>
      <c r="S34" s="282"/>
      <c r="T34" s="283"/>
      <c r="U34" s="34"/>
      <c r="V34" s="34"/>
      <c r="W34" s="35" t="s">
        <v>70</v>
      </c>
      <c r="X34" s="268">
        <v>60</v>
      </c>
      <c r="Y34" s="269">
        <f>IFERROR(IF(X34="","",X34),"")</f>
        <v>60</v>
      </c>
      <c r="Z34" s="36">
        <f>IFERROR(IF(X34="","",X34*0.0155),"")</f>
        <v>0.92999999999999994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352.2</v>
      </c>
      <c r="BN34" s="67">
        <f>IFERROR(Y34*I34,"0")</f>
        <v>352.2</v>
      </c>
      <c r="BO34" s="67">
        <f>IFERROR(X34/J34,"0")</f>
        <v>0.7142857142857143</v>
      </c>
      <c r="BP34" s="67">
        <f>IFERROR(Y34/J34,"0")</f>
        <v>0.7142857142857143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9">
        <v>4620207490174</v>
      </c>
      <c r="E35" s="280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2"/>
      <c r="R35" s="282"/>
      <c r="S35" s="282"/>
      <c r="T35" s="283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9">
        <v>4620207490044</v>
      </c>
      <c r="E36" s="280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2"/>
      <c r="R36" s="282"/>
      <c r="S36" s="282"/>
      <c r="T36" s="283"/>
      <c r="U36" s="34"/>
      <c r="V36" s="34"/>
      <c r="W36" s="35" t="s">
        <v>70</v>
      </c>
      <c r="X36" s="268">
        <v>108</v>
      </c>
      <c r="Y36" s="269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633.96</v>
      </c>
      <c r="BN36" s="67">
        <f>IFERROR(Y36*I36,"0")</f>
        <v>633.96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290"/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91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0">
        <f>IFERROR(SUM(X34:X36),"0")</f>
        <v>180</v>
      </c>
      <c r="Y37" s="270">
        <f>IFERROR(SUM(Y34:Y36),"0")</f>
        <v>180</v>
      </c>
      <c r="Z37" s="270">
        <f>IFERROR(IF(Z34="",0,Z34),"0")+IFERROR(IF(Z35="",0,Z35),"0")+IFERROR(IF(Z36="",0,Z36),"0")</f>
        <v>2.79</v>
      </c>
      <c r="AA37" s="271"/>
      <c r="AB37" s="271"/>
      <c r="AC37" s="271"/>
    </row>
    <row r="38" spans="1:68" x14ac:dyDescent="0.2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91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0">
        <f>IFERROR(SUMPRODUCT(X34:X36*H34:H36),"0")</f>
        <v>1008</v>
      </c>
      <c r="Y38" s="270">
        <f>IFERROR(SUMPRODUCT(Y34:Y36*H34:H36),"0")</f>
        <v>1008</v>
      </c>
      <c r="Z38" s="37"/>
      <c r="AA38" s="271"/>
      <c r="AB38" s="271"/>
      <c r="AC38" s="271"/>
    </row>
    <row r="39" spans="1:68" ht="16.5" hidden="1" customHeight="1" x14ac:dyDescent="0.25">
      <c r="A39" s="289" t="s">
        <v>97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63"/>
      <c r="AB39" s="263"/>
      <c r="AC39" s="263"/>
    </row>
    <row r="40" spans="1:68" ht="14.25" hidden="1" customHeight="1" x14ac:dyDescent="0.25">
      <c r="A40" s="274" t="s">
        <v>64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9">
        <v>4607111039385</v>
      </c>
      <c r="E41" s="280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5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2"/>
      <c r="R41" s="282"/>
      <c r="S41" s="282"/>
      <c r="T41" s="283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79">
        <v>4607111038982</v>
      </c>
      <c r="E42" s="280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2"/>
      <c r="R42" s="282"/>
      <c r="S42" s="282"/>
      <c r="T42" s="283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9">
        <v>4607111039354</v>
      </c>
      <c r="E43" s="280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5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2"/>
      <c r="R43" s="282"/>
      <c r="S43" s="282"/>
      <c r="T43" s="283"/>
      <c r="U43" s="34"/>
      <c r="V43" s="34"/>
      <c r="W43" s="35" t="s">
        <v>70</v>
      </c>
      <c r="X43" s="268">
        <v>24</v>
      </c>
      <c r="Y43" s="26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9">
        <v>4607111039330</v>
      </c>
      <c r="E44" s="280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2"/>
      <c r="R44" s="282"/>
      <c r="S44" s="282"/>
      <c r="T44" s="283"/>
      <c r="U44" s="34"/>
      <c r="V44" s="34"/>
      <c r="W44" s="35" t="s">
        <v>70</v>
      </c>
      <c r="X44" s="268">
        <v>60</v>
      </c>
      <c r="Y44" s="269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90"/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91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0">
        <f>IFERROR(SUM(X41:X44),"0")</f>
        <v>84</v>
      </c>
      <c r="Y45" s="270">
        <f>IFERROR(SUM(Y41:Y44),"0")</f>
        <v>84</v>
      </c>
      <c r="Z45" s="270">
        <f>IFERROR(IF(Z41="",0,Z41),"0")+IFERROR(IF(Z42="",0,Z42),"0")+IFERROR(IF(Z43="",0,Z43),"0")+IFERROR(IF(Z44="",0,Z44),"0")</f>
        <v>1.302</v>
      </c>
      <c r="AA45" s="271"/>
      <c r="AB45" s="271"/>
      <c r="AC45" s="271"/>
    </row>
    <row r="46" spans="1:68" x14ac:dyDescent="0.2">
      <c r="A46" s="275"/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91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0">
        <f>IFERROR(SUMPRODUCT(X41:X44*H41:H44),"0")</f>
        <v>573.6</v>
      </c>
      <c r="Y46" s="270">
        <f>IFERROR(SUMPRODUCT(Y41:Y44*H41:H44),"0")</f>
        <v>573.6</v>
      </c>
      <c r="Z46" s="37"/>
      <c r="AA46" s="271"/>
      <c r="AB46" s="271"/>
      <c r="AC46" s="271"/>
    </row>
    <row r="47" spans="1:68" ht="16.5" hidden="1" customHeight="1" x14ac:dyDescent="0.25">
      <c r="A47" s="289" t="s">
        <v>108</v>
      </c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63"/>
      <c r="AB47" s="263"/>
      <c r="AC47" s="263"/>
    </row>
    <row r="48" spans="1:68" ht="14.25" hidden="1" customHeight="1" x14ac:dyDescent="0.25">
      <c r="A48" s="274" t="s">
        <v>64</v>
      </c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9">
        <v>4620207490822</v>
      </c>
      <c r="E49" s="280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2"/>
      <c r="R49" s="282"/>
      <c r="S49" s="282"/>
      <c r="T49" s="283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0"/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91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5"/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91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4" t="s">
        <v>112</v>
      </c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9">
        <v>4607111039743</v>
      </c>
      <c r="E53" s="280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2"/>
      <c r="R53" s="282"/>
      <c r="S53" s="282"/>
      <c r="T53" s="283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0"/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91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5"/>
      <c r="B55" s="27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91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4" t="s">
        <v>77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79">
        <v>4607111039712</v>
      </c>
      <c r="E57" s="280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2"/>
      <c r="R57" s="282"/>
      <c r="S57" s="282"/>
      <c r="T57" s="283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0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91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5"/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91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4" t="s">
        <v>119</v>
      </c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9">
        <v>4607111037008</v>
      </c>
      <c r="E61" s="280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2"/>
      <c r="R61" s="282"/>
      <c r="S61" s="282"/>
      <c r="T61" s="283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9">
        <v>4607111037398</v>
      </c>
      <c r="E62" s="280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2"/>
      <c r="R62" s="282"/>
      <c r="S62" s="282"/>
      <c r="T62" s="283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0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91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91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4" t="s">
        <v>125</v>
      </c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79">
        <v>4607111039705</v>
      </c>
      <c r="E66" s="280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2"/>
      <c r="R66" s="282"/>
      <c r="S66" s="282"/>
      <c r="T66" s="283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79">
        <v>4607111039729</v>
      </c>
      <c r="E67" s="280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2"/>
      <c r="R67" s="282"/>
      <c r="S67" s="282"/>
      <c r="T67" s="283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79">
        <v>4620207490228</v>
      </c>
      <c r="E68" s="280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2"/>
      <c r="R68" s="282"/>
      <c r="S68" s="282"/>
      <c r="T68" s="283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0"/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91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5"/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91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9" t="s">
        <v>133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63"/>
      <c r="AB71" s="263"/>
      <c r="AC71" s="263"/>
    </row>
    <row r="72" spans="1:68" ht="14.25" hidden="1" customHeight="1" x14ac:dyDescent="0.25">
      <c r="A72" s="274" t="s">
        <v>64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9">
        <v>4607111037411</v>
      </c>
      <c r="E73" s="280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2"/>
      <c r="R73" s="282"/>
      <c r="S73" s="282"/>
      <c r="T73" s="283"/>
      <c r="U73" s="34"/>
      <c r="V73" s="34"/>
      <c r="W73" s="35" t="s">
        <v>70</v>
      </c>
      <c r="X73" s="268">
        <v>234</v>
      </c>
      <c r="Y73" s="269">
        <f>IFERROR(IF(X73="","",X73),"")</f>
        <v>234</v>
      </c>
      <c r="Z73" s="36">
        <f>IFERROR(IF(X73="","",X73*0.00502),"")</f>
        <v>1.1746799999999999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658.28880000000004</v>
      </c>
      <c r="BN73" s="67">
        <f>IFERROR(Y73*I73,"0")</f>
        <v>658.28880000000004</v>
      </c>
      <c r="BO73" s="67">
        <f>IFERROR(X73/J73,"0")</f>
        <v>1</v>
      </c>
      <c r="BP73" s="67">
        <f>IFERROR(Y73/J73,"0")</f>
        <v>1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9">
        <v>4607111036728</v>
      </c>
      <c r="E74" s="280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2"/>
      <c r="R74" s="282"/>
      <c r="S74" s="282"/>
      <c r="T74" s="283"/>
      <c r="U74" s="34"/>
      <c r="V74" s="34"/>
      <c r="W74" s="35" t="s">
        <v>70</v>
      </c>
      <c r="X74" s="268">
        <v>48</v>
      </c>
      <c r="Y74" s="269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90"/>
      <c r="B75" s="275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91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0">
        <f>IFERROR(SUM(X73:X74),"0")</f>
        <v>282</v>
      </c>
      <c r="Y75" s="270">
        <f>IFERROR(SUM(Y73:Y74),"0")</f>
        <v>282</v>
      </c>
      <c r="Z75" s="270">
        <f>IFERROR(IF(Z73="",0,Z73),"0")+IFERROR(IF(Z74="",0,Z74),"0")</f>
        <v>1.59036</v>
      </c>
      <c r="AA75" s="271"/>
      <c r="AB75" s="271"/>
      <c r="AC75" s="271"/>
    </row>
    <row r="76" spans="1:68" x14ac:dyDescent="0.2">
      <c r="A76" s="275"/>
      <c r="B76" s="275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91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0">
        <f>IFERROR(SUMPRODUCT(X73:X74*H73:H74),"0")</f>
        <v>871.80000000000007</v>
      </c>
      <c r="Y76" s="270">
        <f>IFERROR(SUMPRODUCT(Y73:Y74*H73:H74),"0")</f>
        <v>871.80000000000007</v>
      </c>
      <c r="Z76" s="37"/>
      <c r="AA76" s="271"/>
      <c r="AB76" s="271"/>
      <c r="AC76" s="271"/>
    </row>
    <row r="77" spans="1:68" ht="16.5" hidden="1" customHeight="1" x14ac:dyDescent="0.25">
      <c r="A77" s="289" t="s">
        <v>140</v>
      </c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63"/>
      <c r="AB77" s="263"/>
      <c r="AC77" s="263"/>
    </row>
    <row r="78" spans="1:68" ht="14.25" hidden="1" customHeight="1" x14ac:dyDescent="0.25">
      <c r="A78" s="274" t="s">
        <v>125</v>
      </c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9">
        <v>4607111033659</v>
      </c>
      <c r="E79" s="280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2"/>
      <c r="R79" s="282"/>
      <c r="S79" s="282"/>
      <c r="T79" s="283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0"/>
      <c r="B80" s="275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91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91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hidden="1" customHeight="1" x14ac:dyDescent="0.25">
      <c r="A82" s="289" t="s">
        <v>144</v>
      </c>
      <c r="B82" s="275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63"/>
      <c r="AB82" s="263"/>
      <c r="AC82" s="263"/>
    </row>
    <row r="83" spans="1:68" ht="14.25" hidden="1" customHeight="1" x14ac:dyDescent="0.25">
      <c r="A83" s="274" t="s">
        <v>145</v>
      </c>
      <c r="B83" s="275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9">
        <v>4607111034120</v>
      </c>
      <c r="E84" s="280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2"/>
      <c r="R84" s="282"/>
      <c r="S84" s="282"/>
      <c r="T84" s="283"/>
      <c r="U84" s="34"/>
      <c r="V84" s="34"/>
      <c r="W84" s="35" t="s">
        <v>70</v>
      </c>
      <c r="X84" s="268">
        <v>56</v>
      </c>
      <c r="Y84" s="269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9">
        <v>4607111034137</v>
      </c>
      <c r="E85" s="280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2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2"/>
      <c r="R85" s="282"/>
      <c r="S85" s="282"/>
      <c r="T85" s="283"/>
      <c r="U85" s="34"/>
      <c r="V85" s="34"/>
      <c r="W85" s="35" t="s">
        <v>70</v>
      </c>
      <c r="X85" s="268">
        <v>154</v>
      </c>
      <c r="Y85" s="269">
        <f>IFERROR(IF(X85="","",X85),"")</f>
        <v>154</v>
      </c>
      <c r="Z85" s="36">
        <f>IFERROR(IF(X85="","",X85*0.01788),"")</f>
        <v>2.75352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662.75440000000003</v>
      </c>
      <c r="BN85" s="67">
        <f>IFERROR(Y85*I85,"0")</f>
        <v>662.75440000000003</v>
      </c>
      <c r="BO85" s="67">
        <f>IFERROR(X85/J85,"0")</f>
        <v>2.2000000000000002</v>
      </c>
      <c r="BP85" s="67">
        <f>IFERROR(Y85/J85,"0")</f>
        <v>2.2000000000000002</v>
      </c>
    </row>
    <row r="86" spans="1:68" x14ac:dyDescent="0.2">
      <c r="A86" s="290"/>
      <c r="B86" s="275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91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0">
        <f>IFERROR(SUM(X84:X85),"0")</f>
        <v>210</v>
      </c>
      <c r="Y86" s="270">
        <f>IFERROR(SUM(Y84:Y85),"0")</f>
        <v>210</v>
      </c>
      <c r="Z86" s="270">
        <f>IFERROR(IF(Z84="",0,Z84),"0")+IFERROR(IF(Z85="",0,Z85),"0")</f>
        <v>3.7547999999999999</v>
      </c>
      <c r="AA86" s="271"/>
      <c r="AB86" s="271"/>
      <c r="AC86" s="271"/>
    </row>
    <row r="87" spans="1:68" x14ac:dyDescent="0.2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91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0">
        <f>IFERROR(SUMPRODUCT(X84:X85*H84:H85),"0")</f>
        <v>756</v>
      </c>
      <c r="Y87" s="270">
        <f>IFERROR(SUMPRODUCT(Y84:Y85*H84:H85),"0")</f>
        <v>756</v>
      </c>
      <c r="Z87" s="37"/>
      <c r="AA87" s="271"/>
      <c r="AB87" s="271"/>
      <c r="AC87" s="271"/>
    </row>
    <row r="88" spans="1:68" ht="16.5" hidden="1" customHeight="1" x14ac:dyDescent="0.25">
      <c r="A88" s="289" t="s">
        <v>152</v>
      </c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63"/>
      <c r="AB88" s="263"/>
      <c r="AC88" s="263"/>
    </row>
    <row r="89" spans="1:68" ht="14.25" hidden="1" customHeight="1" x14ac:dyDescent="0.25">
      <c r="A89" s="274" t="s">
        <v>125</v>
      </c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9">
        <v>4620207491027</v>
      </c>
      <c r="E90" s="280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2"/>
      <c r="R90" s="282"/>
      <c r="S90" s="282"/>
      <c r="T90" s="283"/>
      <c r="U90" s="34"/>
      <c r="V90" s="34"/>
      <c r="W90" s="35" t="s">
        <v>70</v>
      </c>
      <c r="X90" s="268">
        <v>98</v>
      </c>
      <c r="Y90" s="269">
        <f t="shared" ref="Y90:Y95" si="0">IFERROR(IF(X90="","",X90),"")</f>
        <v>98</v>
      </c>
      <c r="Z90" s="36">
        <f t="shared" ref="Z90:Z95" si="1">IFERROR(IF(X90="","",X90*0.01788),"")</f>
        <v>1.75224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351.19280000000003</v>
      </c>
      <c r="BN90" s="67">
        <f t="shared" ref="BN90:BN95" si="3">IFERROR(Y90*I90,"0")</f>
        <v>351.19280000000003</v>
      </c>
      <c r="BO90" s="67">
        <f t="shared" ref="BO90:BO95" si="4">IFERROR(X90/J90,"0")</f>
        <v>1.4</v>
      </c>
      <c r="BP90" s="67">
        <f t="shared" ref="BP90:BP95" si="5">IFERROR(Y90/J90,"0")</f>
        <v>1.4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9">
        <v>4620207491003</v>
      </c>
      <c r="E91" s="280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2"/>
      <c r="R91" s="282"/>
      <c r="S91" s="282"/>
      <c r="T91" s="283"/>
      <c r="U91" s="34"/>
      <c r="V91" s="34"/>
      <c r="W91" s="35" t="s">
        <v>70</v>
      </c>
      <c r="X91" s="268">
        <v>126</v>
      </c>
      <c r="Y91" s="269">
        <f t="shared" si="0"/>
        <v>126</v>
      </c>
      <c r="Z91" s="36">
        <f t="shared" si="1"/>
        <v>2.2528800000000002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451.53360000000004</v>
      </c>
      <c r="BN91" s="67">
        <f t="shared" si="3"/>
        <v>451.53360000000004</v>
      </c>
      <c r="BO91" s="67">
        <f t="shared" si="4"/>
        <v>1.8</v>
      </c>
      <c r="BP91" s="67">
        <f t="shared" si="5"/>
        <v>1.8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9">
        <v>4620207491034</v>
      </c>
      <c r="E92" s="280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6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2"/>
      <c r="R92" s="282"/>
      <c r="S92" s="282"/>
      <c r="T92" s="283"/>
      <c r="U92" s="34"/>
      <c r="V92" s="34"/>
      <c r="W92" s="35" t="s">
        <v>70</v>
      </c>
      <c r="X92" s="268">
        <v>42</v>
      </c>
      <c r="Y92" s="269">
        <f t="shared" si="0"/>
        <v>42</v>
      </c>
      <c r="Z92" s="36">
        <f t="shared" si="1"/>
        <v>0.75095999999999996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9">
        <v>4620207491010</v>
      </c>
      <c r="E93" s="280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2"/>
      <c r="R93" s="282"/>
      <c r="S93" s="282"/>
      <c r="T93" s="283"/>
      <c r="U93" s="34"/>
      <c r="V93" s="34"/>
      <c r="W93" s="35" t="s">
        <v>70</v>
      </c>
      <c r="X93" s="268">
        <v>98</v>
      </c>
      <c r="Y93" s="269">
        <f t="shared" si="0"/>
        <v>98</v>
      </c>
      <c r="Z93" s="36">
        <f t="shared" si="1"/>
        <v>1.75224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9">
        <v>4607111035028</v>
      </c>
      <c r="E94" s="280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2"/>
      <c r="R94" s="282"/>
      <c r="S94" s="282"/>
      <c r="T94" s="283"/>
      <c r="U94" s="34"/>
      <c r="V94" s="34"/>
      <c r="W94" s="35" t="s">
        <v>70</v>
      </c>
      <c r="X94" s="268">
        <v>42</v>
      </c>
      <c r="Y94" s="269">
        <f t="shared" si="0"/>
        <v>42</v>
      </c>
      <c r="Z94" s="36">
        <f t="shared" si="1"/>
        <v>0.75095999999999996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79">
        <v>4607111036407</v>
      </c>
      <c r="E95" s="280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2"/>
      <c r="R95" s="282"/>
      <c r="S95" s="282"/>
      <c r="T95" s="283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0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91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0">
        <f>IFERROR(SUM(X90:X95),"0")</f>
        <v>406</v>
      </c>
      <c r="Y96" s="270">
        <f>IFERROR(SUM(Y90:Y95),"0")</f>
        <v>406</v>
      </c>
      <c r="Z96" s="270">
        <f>IFERROR(IF(Z90="",0,Z90),"0")+IFERROR(IF(Z91="",0,Z91),"0")+IFERROR(IF(Z92="",0,Z92),"0")+IFERROR(IF(Z93="",0,Z93),"0")+IFERROR(IF(Z94="",0,Z94),"0")+IFERROR(IF(Z95="",0,Z95),"0")</f>
        <v>7.2592799999999995</v>
      </c>
      <c r="AA96" s="271"/>
      <c r="AB96" s="271"/>
      <c r="AC96" s="271"/>
    </row>
    <row r="97" spans="1:68" x14ac:dyDescent="0.2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91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0">
        <f>IFERROR(SUMPRODUCT(X90:X95*H90:H95),"0")</f>
        <v>1209.6000000000001</v>
      </c>
      <c r="Y97" s="270">
        <f>IFERROR(SUMPRODUCT(Y90:Y95*H90:H95),"0")</f>
        <v>1209.6000000000001</v>
      </c>
      <c r="Z97" s="37"/>
      <c r="AA97" s="271"/>
      <c r="AB97" s="271"/>
      <c r="AC97" s="271"/>
    </row>
    <row r="98" spans="1:68" ht="16.5" hidden="1" customHeight="1" x14ac:dyDescent="0.25">
      <c r="A98" s="289" t="s">
        <v>167</v>
      </c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63"/>
      <c r="AB98" s="263"/>
      <c r="AC98" s="263"/>
    </row>
    <row r="99" spans="1:68" ht="14.25" hidden="1" customHeight="1" x14ac:dyDescent="0.25">
      <c r="A99" s="274" t="s">
        <v>119</v>
      </c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79">
        <v>4607025784012</v>
      </c>
      <c r="E100" s="280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2"/>
      <c r="R100" s="282"/>
      <c r="S100" s="282"/>
      <c r="T100" s="283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79">
        <v>4607025784319</v>
      </c>
      <c r="E101" s="280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2"/>
      <c r="R101" s="282"/>
      <c r="S101" s="282"/>
      <c r="T101" s="283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0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91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hidden="1" x14ac:dyDescent="0.2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91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hidden="1" customHeight="1" x14ac:dyDescent="0.25">
      <c r="A104" s="289" t="s">
        <v>173</v>
      </c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63"/>
      <c r="AB104" s="263"/>
      <c r="AC104" s="263"/>
    </row>
    <row r="105" spans="1:68" ht="14.25" hidden="1" customHeight="1" x14ac:dyDescent="0.25">
      <c r="A105" s="274" t="s">
        <v>64</v>
      </c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79">
        <v>4620207491157</v>
      </c>
      <c r="E106" s="280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2"/>
      <c r="R106" s="282"/>
      <c r="S106" s="282"/>
      <c r="T106" s="283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79">
        <v>4607111039262</v>
      </c>
      <c r="E107" s="280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2"/>
      <c r="R107" s="282"/>
      <c r="S107" s="282"/>
      <c r="T107" s="283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9">
        <v>4607111039248</v>
      </c>
      <c r="E108" s="280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2"/>
      <c r="R108" s="282"/>
      <c r="S108" s="282"/>
      <c r="T108" s="283"/>
      <c r="U108" s="34"/>
      <c r="V108" s="34"/>
      <c r="W108" s="35" t="s">
        <v>70</v>
      </c>
      <c r="X108" s="268">
        <v>108</v>
      </c>
      <c r="Y108" s="269">
        <f>IFERROR(IF(X108="","",X108),"")</f>
        <v>108</v>
      </c>
      <c r="Z108" s="36">
        <f>IFERROR(IF(X108="","",X108*0.0155),"")</f>
        <v>1.6739999999999999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788.4</v>
      </c>
      <c r="BN108" s="67">
        <f>IFERROR(Y108*I108,"0")</f>
        <v>788.4</v>
      </c>
      <c r="BO108" s="67">
        <f>IFERROR(X108/J108,"0")</f>
        <v>1.2857142857142858</v>
      </c>
      <c r="BP108" s="67">
        <f>IFERROR(Y108/J108,"0")</f>
        <v>1.2857142857142858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9">
        <v>4607111039293</v>
      </c>
      <c r="E109" s="280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2"/>
      <c r="R109" s="282"/>
      <c r="S109" s="282"/>
      <c r="T109" s="283"/>
      <c r="U109" s="34"/>
      <c r="V109" s="34"/>
      <c r="W109" s="35" t="s">
        <v>70</v>
      </c>
      <c r="X109" s="268">
        <v>24</v>
      </c>
      <c r="Y109" s="26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9">
        <v>4607111039279</v>
      </c>
      <c r="E110" s="280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2"/>
      <c r="R110" s="282"/>
      <c r="S110" s="282"/>
      <c r="T110" s="283"/>
      <c r="U110" s="34"/>
      <c r="V110" s="34"/>
      <c r="W110" s="35" t="s">
        <v>70</v>
      </c>
      <c r="X110" s="268">
        <v>144</v>
      </c>
      <c r="Y110" s="269">
        <f>IFERROR(IF(X110="","",X110),"")</f>
        <v>144</v>
      </c>
      <c r="Z110" s="36">
        <f>IFERROR(IF(X110="","",X110*0.0155),"")</f>
        <v>2.2320000000000002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1051.2</v>
      </c>
      <c r="BN110" s="67">
        <f>IFERROR(Y110*I110,"0")</f>
        <v>1051.2</v>
      </c>
      <c r="BO110" s="67">
        <f>IFERROR(X110/J110,"0")</f>
        <v>1.7142857142857142</v>
      </c>
      <c r="BP110" s="67">
        <f>IFERROR(Y110/J110,"0")</f>
        <v>1.7142857142857142</v>
      </c>
    </row>
    <row r="111" spans="1:68" x14ac:dyDescent="0.2">
      <c r="A111" s="290"/>
      <c r="B111" s="275"/>
      <c r="C111" s="275"/>
      <c r="D111" s="275"/>
      <c r="E111" s="275"/>
      <c r="F111" s="275"/>
      <c r="G111" s="275"/>
      <c r="H111" s="275"/>
      <c r="I111" s="275"/>
      <c r="J111" s="275"/>
      <c r="K111" s="275"/>
      <c r="L111" s="275"/>
      <c r="M111" s="275"/>
      <c r="N111" s="275"/>
      <c r="O111" s="291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0">
        <f>IFERROR(SUM(X106:X110),"0")</f>
        <v>276</v>
      </c>
      <c r="Y111" s="270">
        <f>IFERROR(SUM(Y106:Y110),"0")</f>
        <v>276</v>
      </c>
      <c r="Z111" s="270">
        <f>IFERROR(IF(Z106="",0,Z106),"0")+IFERROR(IF(Z107="",0,Z107),"0")+IFERROR(IF(Z108="",0,Z108),"0")+IFERROR(IF(Z109="",0,Z109),"0")+IFERROR(IF(Z110="",0,Z110),"0")</f>
        <v>4.2780000000000005</v>
      </c>
      <c r="AA111" s="271"/>
      <c r="AB111" s="271"/>
      <c r="AC111" s="271"/>
    </row>
    <row r="112" spans="1:68" x14ac:dyDescent="0.2">
      <c r="A112" s="275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91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0">
        <f>IFERROR(SUMPRODUCT(X106:X110*H106:H110),"0")</f>
        <v>1917.6</v>
      </c>
      <c r="Y112" s="270">
        <f>IFERROR(SUMPRODUCT(Y106:Y110*H106:H110),"0")</f>
        <v>1917.6</v>
      </c>
      <c r="Z112" s="37"/>
      <c r="AA112" s="271"/>
      <c r="AB112" s="271"/>
      <c r="AC112" s="271"/>
    </row>
    <row r="113" spans="1:68" ht="14.25" hidden="1" customHeight="1" x14ac:dyDescent="0.25">
      <c r="A113" s="274" t="s">
        <v>125</v>
      </c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79">
        <v>4620207490983</v>
      </c>
      <c r="E114" s="280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8" t="s">
        <v>187</v>
      </c>
      <c r="Q114" s="282"/>
      <c r="R114" s="282"/>
      <c r="S114" s="282"/>
      <c r="T114" s="283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0"/>
      <c r="B115" s="275"/>
      <c r="C115" s="275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5"/>
      <c r="O115" s="291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5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91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4" t="s">
        <v>189</v>
      </c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79">
        <v>4620207491140</v>
      </c>
      <c r="E118" s="280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8" t="s">
        <v>192</v>
      </c>
      <c r="Q118" s="282"/>
      <c r="R118" s="282"/>
      <c r="S118" s="282"/>
      <c r="T118" s="283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0"/>
      <c r="B119" s="275"/>
      <c r="C119" s="275"/>
      <c r="D119" s="275"/>
      <c r="E119" s="275"/>
      <c r="F119" s="275"/>
      <c r="G119" s="275"/>
      <c r="H119" s="275"/>
      <c r="I119" s="275"/>
      <c r="J119" s="275"/>
      <c r="K119" s="275"/>
      <c r="L119" s="275"/>
      <c r="M119" s="275"/>
      <c r="N119" s="275"/>
      <c r="O119" s="291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5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91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9" t="s">
        <v>194</v>
      </c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  <c r="AA121" s="263"/>
      <c r="AB121" s="263"/>
      <c r="AC121" s="263"/>
    </row>
    <row r="122" spans="1:68" ht="14.25" hidden="1" customHeight="1" x14ac:dyDescent="0.25">
      <c r="A122" s="274" t="s">
        <v>125</v>
      </c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9">
        <v>4607111034014</v>
      </c>
      <c r="E123" s="280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2"/>
      <c r="R123" s="282"/>
      <c r="S123" s="282"/>
      <c r="T123" s="283"/>
      <c r="U123" s="34"/>
      <c r="V123" s="34"/>
      <c r="W123" s="35" t="s">
        <v>70</v>
      </c>
      <c r="X123" s="268">
        <v>154</v>
      </c>
      <c r="Y123" s="269">
        <f>IFERROR(IF(X123="","",X123),"")</f>
        <v>154</v>
      </c>
      <c r="Z123" s="36">
        <f>IFERROR(IF(X123="","",X123*0.01788),"")</f>
        <v>2.75352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9">
        <v>4607111033994</v>
      </c>
      <c r="E124" s="280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2"/>
      <c r="R124" s="282"/>
      <c r="S124" s="282"/>
      <c r="T124" s="283"/>
      <c r="U124" s="34"/>
      <c r="V124" s="34"/>
      <c r="W124" s="35" t="s">
        <v>70</v>
      </c>
      <c r="X124" s="268">
        <v>322</v>
      </c>
      <c r="Y124" s="269">
        <f>IFERROR(IF(X124="","",X124),"")</f>
        <v>322</v>
      </c>
      <c r="Z124" s="36">
        <f>IFERROR(IF(X124="","",X124*0.01788),"")</f>
        <v>5.7573600000000003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1192.5591999999999</v>
      </c>
      <c r="BN124" s="67">
        <f>IFERROR(Y124*I124,"0")</f>
        <v>1192.5591999999999</v>
      </c>
      <c r="BO124" s="67">
        <f>IFERROR(X124/J124,"0")</f>
        <v>4.5999999999999996</v>
      </c>
      <c r="BP124" s="67">
        <f>IFERROR(Y124/J124,"0")</f>
        <v>4.5999999999999996</v>
      </c>
    </row>
    <row r="125" spans="1:68" x14ac:dyDescent="0.2">
      <c r="A125" s="290"/>
      <c r="B125" s="275"/>
      <c r="C125" s="275"/>
      <c r="D125" s="275"/>
      <c r="E125" s="275"/>
      <c r="F125" s="275"/>
      <c r="G125" s="275"/>
      <c r="H125" s="275"/>
      <c r="I125" s="275"/>
      <c r="J125" s="275"/>
      <c r="K125" s="275"/>
      <c r="L125" s="275"/>
      <c r="M125" s="275"/>
      <c r="N125" s="275"/>
      <c r="O125" s="291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0">
        <f>IFERROR(SUM(X123:X124),"0")</f>
        <v>476</v>
      </c>
      <c r="Y125" s="270">
        <f>IFERROR(SUM(Y123:Y124),"0")</f>
        <v>476</v>
      </c>
      <c r="Z125" s="270">
        <f>IFERROR(IF(Z123="",0,Z123),"0")+IFERROR(IF(Z124="",0,Z124),"0")</f>
        <v>8.5108800000000002</v>
      </c>
      <c r="AA125" s="271"/>
      <c r="AB125" s="271"/>
      <c r="AC125" s="271"/>
    </row>
    <row r="126" spans="1:68" x14ac:dyDescent="0.2">
      <c r="A126" s="275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91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0">
        <f>IFERROR(SUMPRODUCT(X123:X124*H123:H124),"0")</f>
        <v>1428</v>
      </c>
      <c r="Y126" s="270">
        <f>IFERROR(SUMPRODUCT(Y123:Y124*H123:H124),"0")</f>
        <v>1428</v>
      </c>
      <c r="Z126" s="37"/>
      <c r="AA126" s="271"/>
      <c r="AB126" s="271"/>
      <c r="AC126" s="271"/>
    </row>
    <row r="127" spans="1:68" ht="16.5" hidden="1" customHeight="1" x14ac:dyDescent="0.25">
      <c r="A127" s="289" t="s">
        <v>202</v>
      </c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  <c r="AA127" s="263"/>
      <c r="AB127" s="263"/>
      <c r="AC127" s="263"/>
    </row>
    <row r="128" spans="1:68" ht="14.25" hidden="1" customHeight="1" x14ac:dyDescent="0.25">
      <c r="A128" s="274" t="s">
        <v>125</v>
      </c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64"/>
      <c r="AB128" s="264"/>
      <c r="AC128" s="264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79">
        <v>4607111039095</v>
      </c>
      <c r="E129" s="280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2"/>
      <c r="R129" s="282"/>
      <c r="S129" s="282"/>
      <c r="T129" s="283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9">
        <v>4607111034199</v>
      </c>
      <c r="E130" s="280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2"/>
      <c r="R130" s="282"/>
      <c r="S130" s="282"/>
      <c r="T130" s="283"/>
      <c r="U130" s="34"/>
      <c r="V130" s="34"/>
      <c r="W130" s="35" t="s">
        <v>70</v>
      </c>
      <c r="X130" s="268">
        <v>168</v>
      </c>
      <c r="Y130" s="269">
        <f>IFERROR(IF(X130="","",X130),"")</f>
        <v>168</v>
      </c>
      <c r="Z130" s="36">
        <f>IFERROR(IF(X130="","",X130*0.01788),"")</f>
        <v>3.0038399999999998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622.20479999999998</v>
      </c>
      <c r="BN130" s="67">
        <f>IFERROR(Y130*I130,"0")</f>
        <v>622.20479999999998</v>
      </c>
      <c r="BO130" s="67">
        <f>IFERROR(X130/J130,"0")</f>
        <v>2.4</v>
      </c>
      <c r="BP130" s="67">
        <f>IFERROR(Y130/J130,"0")</f>
        <v>2.4</v>
      </c>
    </row>
    <row r="131" spans="1:68" x14ac:dyDescent="0.2">
      <c r="A131" s="290"/>
      <c r="B131" s="275"/>
      <c r="C131" s="275"/>
      <c r="D131" s="275"/>
      <c r="E131" s="275"/>
      <c r="F131" s="275"/>
      <c r="G131" s="275"/>
      <c r="H131" s="275"/>
      <c r="I131" s="275"/>
      <c r="J131" s="275"/>
      <c r="K131" s="275"/>
      <c r="L131" s="275"/>
      <c r="M131" s="275"/>
      <c r="N131" s="275"/>
      <c r="O131" s="291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0">
        <f>IFERROR(SUM(X129:X130),"0")</f>
        <v>168</v>
      </c>
      <c r="Y131" s="270">
        <f>IFERROR(SUM(Y129:Y130),"0")</f>
        <v>168</v>
      </c>
      <c r="Z131" s="270">
        <f>IFERROR(IF(Z129="",0,Z129),"0")+IFERROR(IF(Z130="",0,Z130),"0")</f>
        <v>3.0038399999999998</v>
      </c>
      <c r="AA131" s="271"/>
      <c r="AB131" s="271"/>
      <c r="AC131" s="271"/>
    </row>
    <row r="132" spans="1:68" x14ac:dyDescent="0.2">
      <c r="A132" s="275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91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0">
        <f>IFERROR(SUMPRODUCT(X129:X130*H129:H130),"0")</f>
        <v>504</v>
      </c>
      <c r="Y132" s="270">
        <f>IFERROR(SUMPRODUCT(Y129:Y130*H129:H130),"0")</f>
        <v>504</v>
      </c>
      <c r="Z132" s="37"/>
      <c r="AA132" s="271"/>
      <c r="AB132" s="271"/>
      <c r="AC132" s="271"/>
    </row>
    <row r="133" spans="1:68" ht="16.5" hidden="1" customHeight="1" x14ac:dyDescent="0.25">
      <c r="A133" s="289" t="s">
        <v>209</v>
      </c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  <c r="AA133" s="263"/>
      <c r="AB133" s="263"/>
      <c r="AC133" s="263"/>
    </row>
    <row r="134" spans="1:68" ht="14.25" hidden="1" customHeight="1" x14ac:dyDescent="0.25">
      <c r="A134" s="274" t="s">
        <v>125</v>
      </c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9">
        <v>4620207490914</v>
      </c>
      <c r="E135" s="280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2"/>
      <c r="R135" s="282"/>
      <c r="S135" s="282"/>
      <c r="T135" s="283"/>
      <c r="U135" s="34"/>
      <c r="V135" s="34"/>
      <c r="W135" s="35" t="s">
        <v>70</v>
      </c>
      <c r="X135" s="268">
        <v>196</v>
      </c>
      <c r="Y135" s="269">
        <f>IFERROR(IF(X135="","",X135),"")</f>
        <v>196</v>
      </c>
      <c r="Z135" s="36">
        <f>IFERROR(IF(X135="","",X135*0.01788),"")</f>
        <v>3.50448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525.28000000000009</v>
      </c>
      <c r="BN135" s="67">
        <f>IFERROR(Y135*I135,"0")</f>
        <v>525.28000000000009</v>
      </c>
      <c r="BO135" s="67">
        <f>IFERROR(X135/J135,"0")</f>
        <v>2.8</v>
      </c>
      <c r="BP135" s="67">
        <f>IFERROR(Y135/J135,"0")</f>
        <v>2.8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9">
        <v>4620207490853</v>
      </c>
      <c r="E136" s="280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2"/>
      <c r="R136" s="282"/>
      <c r="S136" s="282"/>
      <c r="T136" s="283"/>
      <c r="U136" s="34"/>
      <c r="V136" s="34"/>
      <c r="W136" s="35" t="s">
        <v>70</v>
      </c>
      <c r="X136" s="268">
        <v>28</v>
      </c>
      <c r="Y136" s="26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90"/>
      <c r="B137" s="275"/>
      <c r="C137" s="275"/>
      <c r="D137" s="275"/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  <c r="O137" s="291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0">
        <f>IFERROR(SUM(X135:X136),"0")</f>
        <v>224</v>
      </c>
      <c r="Y137" s="270">
        <f>IFERROR(SUM(Y135:Y136),"0")</f>
        <v>224</v>
      </c>
      <c r="Z137" s="270">
        <f>IFERROR(IF(Z135="",0,Z135),"0")+IFERROR(IF(Z136="",0,Z136),"0")</f>
        <v>4.0051199999999998</v>
      </c>
      <c r="AA137" s="271"/>
      <c r="AB137" s="271"/>
      <c r="AC137" s="271"/>
    </row>
    <row r="138" spans="1:68" x14ac:dyDescent="0.2">
      <c r="A138" s="275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91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0">
        <f>IFERROR(SUMPRODUCT(X135:X136*H135:H136),"0")</f>
        <v>537.6</v>
      </c>
      <c r="Y138" s="270">
        <f>IFERROR(SUMPRODUCT(Y135:Y136*H135:H136),"0")</f>
        <v>537.6</v>
      </c>
      <c r="Z138" s="37"/>
      <c r="AA138" s="271"/>
      <c r="AB138" s="271"/>
      <c r="AC138" s="271"/>
    </row>
    <row r="139" spans="1:68" ht="16.5" hidden="1" customHeight="1" x14ac:dyDescent="0.25">
      <c r="A139" s="289" t="s">
        <v>214</v>
      </c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  <c r="AA139" s="263"/>
      <c r="AB139" s="263"/>
      <c r="AC139" s="263"/>
    </row>
    <row r="140" spans="1:68" ht="14.25" hidden="1" customHeight="1" x14ac:dyDescent="0.25">
      <c r="A140" s="274" t="s">
        <v>125</v>
      </c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79">
        <v>4607111035806</v>
      </c>
      <c r="E141" s="280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2"/>
      <c r="R141" s="282"/>
      <c r="S141" s="282"/>
      <c r="T141" s="283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0"/>
      <c r="B142" s="275"/>
      <c r="C142" s="275"/>
      <c r="D142" s="275"/>
      <c r="E142" s="275"/>
      <c r="F142" s="275"/>
      <c r="G142" s="275"/>
      <c r="H142" s="275"/>
      <c r="I142" s="275"/>
      <c r="J142" s="275"/>
      <c r="K142" s="275"/>
      <c r="L142" s="275"/>
      <c r="M142" s="275"/>
      <c r="N142" s="275"/>
      <c r="O142" s="291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75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91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89" t="s">
        <v>218</v>
      </c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  <c r="AA144" s="263"/>
      <c r="AB144" s="263"/>
      <c r="AC144" s="263"/>
    </row>
    <row r="145" spans="1:68" ht="14.25" hidden="1" customHeight="1" x14ac:dyDescent="0.25">
      <c r="A145" s="274" t="s">
        <v>125</v>
      </c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9">
        <v>4607111039613</v>
      </c>
      <c r="E146" s="280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2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2"/>
      <c r="R146" s="282"/>
      <c r="S146" s="282"/>
      <c r="T146" s="283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0"/>
      <c r="B147" s="275"/>
      <c r="C147" s="275"/>
      <c r="D147" s="275"/>
      <c r="E147" s="275"/>
      <c r="F147" s="275"/>
      <c r="G147" s="275"/>
      <c r="H147" s="275"/>
      <c r="I147" s="275"/>
      <c r="J147" s="275"/>
      <c r="K147" s="275"/>
      <c r="L147" s="275"/>
      <c r="M147" s="275"/>
      <c r="N147" s="275"/>
      <c r="O147" s="291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5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91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9" t="s">
        <v>221</v>
      </c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  <c r="AA149" s="263"/>
      <c r="AB149" s="263"/>
      <c r="AC149" s="263"/>
    </row>
    <row r="150" spans="1:68" ht="14.25" hidden="1" customHeight="1" x14ac:dyDescent="0.25">
      <c r="A150" s="274" t="s">
        <v>189</v>
      </c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9">
        <v>4607111035646</v>
      </c>
      <c r="E151" s="280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2"/>
      <c r="R151" s="282"/>
      <c r="S151" s="282"/>
      <c r="T151" s="283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0"/>
      <c r="B152" s="275"/>
      <c r="C152" s="275"/>
      <c r="D152" s="275"/>
      <c r="E152" s="275"/>
      <c r="F152" s="275"/>
      <c r="G152" s="275"/>
      <c r="H152" s="275"/>
      <c r="I152" s="275"/>
      <c r="J152" s="275"/>
      <c r="K152" s="275"/>
      <c r="L152" s="275"/>
      <c r="M152" s="275"/>
      <c r="N152" s="275"/>
      <c r="O152" s="291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5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91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9" t="s">
        <v>226</v>
      </c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  <c r="AA154" s="263"/>
      <c r="AB154" s="263"/>
      <c r="AC154" s="263"/>
    </row>
    <row r="155" spans="1:68" ht="14.25" hidden="1" customHeight="1" x14ac:dyDescent="0.25">
      <c r="A155" s="274" t="s">
        <v>125</v>
      </c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64"/>
      <c r="AB155" s="264"/>
      <c r="AC155" s="264"/>
    </row>
    <row r="156" spans="1:68" ht="27" hidden="1" customHeight="1" x14ac:dyDescent="0.25">
      <c r="A156" s="54" t="s">
        <v>227</v>
      </c>
      <c r="B156" s="54" t="s">
        <v>228</v>
      </c>
      <c r="C156" s="31">
        <v>4301135591</v>
      </c>
      <c r="D156" s="279">
        <v>4607111036568</v>
      </c>
      <c r="E156" s="280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2"/>
      <c r="R156" s="282"/>
      <c r="S156" s="282"/>
      <c r="T156" s="283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0"/>
      <c r="B157" s="275"/>
      <c r="C157" s="275"/>
      <c r="D157" s="275"/>
      <c r="E157" s="275"/>
      <c r="F157" s="275"/>
      <c r="G157" s="275"/>
      <c r="H157" s="275"/>
      <c r="I157" s="275"/>
      <c r="J157" s="275"/>
      <c r="K157" s="275"/>
      <c r="L157" s="275"/>
      <c r="M157" s="275"/>
      <c r="N157" s="275"/>
      <c r="O157" s="291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hidden="1" x14ac:dyDescent="0.2">
      <c r="A158" s="275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91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hidden="1" customHeight="1" x14ac:dyDescent="0.2">
      <c r="A159" s="272" t="s">
        <v>230</v>
      </c>
      <c r="B159" s="273"/>
      <c r="C159" s="273"/>
      <c r="D159" s="273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273"/>
      <c r="Q159" s="273"/>
      <c r="R159" s="273"/>
      <c r="S159" s="273"/>
      <c r="T159" s="273"/>
      <c r="U159" s="273"/>
      <c r="V159" s="273"/>
      <c r="W159" s="273"/>
      <c r="X159" s="273"/>
      <c r="Y159" s="273"/>
      <c r="Z159" s="273"/>
      <c r="AA159" s="48"/>
      <c r="AB159" s="48"/>
      <c r="AC159" s="48"/>
    </row>
    <row r="160" spans="1:68" ht="16.5" hidden="1" customHeight="1" x14ac:dyDescent="0.25">
      <c r="A160" s="289" t="s">
        <v>231</v>
      </c>
      <c r="B160" s="275"/>
      <c r="C160" s="275"/>
      <c r="D160" s="275"/>
      <c r="E160" s="275"/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  <c r="AA160" s="263"/>
      <c r="AB160" s="263"/>
      <c r="AC160" s="263"/>
    </row>
    <row r="161" spans="1:68" ht="14.25" hidden="1" customHeight="1" x14ac:dyDescent="0.25">
      <c r="A161" s="274" t="s">
        <v>64</v>
      </c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9">
        <v>4607111036384</v>
      </c>
      <c r="E162" s="280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234</v>
      </c>
      <c r="Q162" s="282"/>
      <c r="R162" s="282"/>
      <c r="S162" s="282"/>
      <c r="T162" s="283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79">
        <v>4607111036216</v>
      </c>
      <c r="E163" s="280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2"/>
      <c r="R163" s="282"/>
      <c r="S163" s="282"/>
      <c r="T163" s="283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0"/>
      <c r="B164" s="275"/>
      <c r="C164" s="275"/>
      <c r="D164" s="275"/>
      <c r="E164" s="275"/>
      <c r="F164" s="275"/>
      <c r="G164" s="275"/>
      <c r="H164" s="275"/>
      <c r="I164" s="275"/>
      <c r="J164" s="275"/>
      <c r="K164" s="275"/>
      <c r="L164" s="275"/>
      <c r="M164" s="275"/>
      <c r="N164" s="275"/>
      <c r="O164" s="291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75"/>
      <c r="B165" s="275"/>
      <c r="C165" s="275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91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272" t="s">
        <v>239</v>
      </c>
      <c r="B166" s="273"/>
      <c r="C166" s="273"/>
      <c r="D166" s="273"/>
      <c r="E166" s="273"/>
      <c r="F166" s="273"/>
      <c r="G166" s="273"/>
      <c r="H166" s="273"/>
      <c r="I166" s="273"/>
      <c r="J166" s="273"/>
      <c r="K166" s="273"/>
      <c r="L166" s="273"/>
      <c r="M166" s="273"/>
      <c r="N166" s="273"/>
      <c r="O166" s="273"/>
      <c r="P166" s="273"/>
      <c r="Q166" s="273"/>
      <c r="R166" s="273"/>
      <c r="S166" s="273"/>
      <c r="T166" s="273"/>
      <c r="U166" s="273"/>
      <c r="V166" s="273"/>
      <c r="W166" s="273"/>
      <c r="X166" s="273"/>
      <c r="Y166" s="273"/>
      <c r="Z166" s="273"/>
      <c r="AA166" s="48"/>
      <c r="AB166" s="48"/>
      <c r="AC166" s="48"/>
    </row>
    <row r="167" spans="1:68" ht="16.5" hidden="1" customHeight="1" x14ac:dyDescent="0.25">
      <c r="A167" s="289" t="s">
        <v>240</v>
      </c>
      <c r="B167" s="275"/>
      <c r="C167" s="275"/>
      <c r="D167" s="275"/>
      <c r="E167" s="275"/>
      <c r="F167" s="275"/>
      <c r="G167" s="275"/>
      <c r="H167" s="275"/>
      <c r="I167" s="275"/>
      <c r="J167" s="275"/>
      <c r="K167" s="275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63"/>
      <c r="AB167" s="263"/>
      <c r="AC167" s="263"/>
    </row>
    <row r="168" spans="1:68" ht="14.25" hidden="1" customHeight="1" x14ac:dyDescent="0.25">
      <c r="A168" s="274" t="s">
        <v>77</v>
      </c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64"/>
      <c r="AB168" s="264"/>
      <c r="AC168" s="264"/>
    </row>
    <row r="169" spans="1:68" ht="16.5" hidden="1" customHeight="1" x14ac:dyDescent="0.25">
      <c r="A169" s="54" t="s">
        <v>241</v>
      </c>
      <c r="B169" s="54" t="s">
        <v>242</v>
      </c>
      <c r="C169" s="31">
        <v>4301132179</v>
      </c>
      <c r="D169" s="279">
        <v>4607111035691</v>
      </c>
      <c r="E169" s="280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2"/>
      <c r="R169" s="282"/>
      <c r="S169" s="282"/>
      <c r="T169" s="283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244</v>
      </c>
      <c r="B170" s="54" t="s">
        <v>245</v>
      </c>
      <c r="C170" s="31">
        <v>4301132182</v>
      </c>
      <c r="D170" s="279">
        <v>4607111035721</v>
      </c>
      <c r="E170" s="280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2"/>
      <c r="R170" s="282"/>
      <c r="S170" s="282"/>
      <c r="T170" s="283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247</v>
      </c>
      <c r="B171" s="54" t="s">
        <v>248</v>
      </c>
      <c r="C171" s="31">
        <v>4301132170</v>
      </c>
      <c r="D171" s="279">
        <v>4607111038487</v>
      </c>
      <c r="E171" s="280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2"/>
      <c r="R171" s="282"/>
      <c r="S171" s="282"/>
      <c r="T171" s="283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90"/>
      <c r="B172" s="275"/>
      <c r="C172" s="275"/>
      <c r="D172" s="275"/>
      <c r="E172" s="275"/>
      <c r="F172" s="275"/>
      <c r="G172" s="275"/>
      <c r="H172" s="275"/>
      <c r="I172" s="275"/>
      <c r="J172" s="275"/>
      <c r="K172" s="275"/>
      <c r="L172" s="275"/>
      <c r="M172" s="275"/>
      <c r="N172" s="275"/>
      <c r="O172" s="291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0">
        <f>IFERROR(SUM(X169:X171),"0")</f>
        <v>0</v>
      </c>
      <c r="Y172" s="270">
        <f>IFERROR(SUM(Y169:Y171),"0")</f>
        <v>0</v>
      </c>
      <c r="Z172" s="270">
        <f>IFERROR(IF(Z169="",0,Z169),"0")+IFERROR(IF(Z170="",0,Z170),"0")+IFERROR(IF(Z171="",0,Z171),"0")</f>
        <v>0</v>
      </c>
      <c r="AA172" s="271"/>
      <c r="AB172" s="271"/>
      <c r="AC172" s="271"/>
    </row>
    <row r="173" spans="1:68" hidden="1" x14ac:dyDescent="0.2">
      <c r="A173" s="275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91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0">
        <f>IFERROR(SUMPRODUCT(X169:X171*H169:H171),"0")</f>
        <v>0</v>
      </c>
      <c r="Y173" s="270">
        <f>IFERROR(SUMPRODUCT(Y169:Y171*H169:H171),"0")</f>
        <v>0</v>
      </c>
      <c r="Z173" s="37"/>
      <c r="AA173" s="271"/>
      <c r="AB173" s="271"/>
      <c r="AC173" s="271"/>
    </row>
    <row r="174" spans="1:68" ht="14.25" hidden="1" customHeight="1" x14ac:dyDescent="0.25">
      <c r="A174" s="274" t="s">
        <v>250</v>
      </c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9">
        <v>4680115885875</v>
      </c>
      <c r="E175" s="280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12" t="s">
        <v>255</v>
      </c>
      <c r="Q175" s="282"/>
      <c r="R175" s="282"/>
      <c r="S175" s="282"/>
      <c r="T175" s="283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0"/>
      <c r="B176" s="275"/>
      <c r="C176" s="275"/>
      <c r="D176" s="275"/>
      <c r="E176" s="275"/>
      <c r="F176" s="275"/>
      <c r="G176" s="275"/>
      <c r="H176" s="275"/>
      <c r="I176" s="275"/>
      <c r="J176" s="275"/>
      <c r="K176" s="275"/>
      <c r="L176" s="275"/>
      <c r="M176" s="275"/>
      <c r="N176" s="275"/>
      <c r="O176" s="291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5"/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91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72" t="s">
        <v>258</v>
      </c>
      <c r="B178" s="273"/>
      <c r="C178" s="273"/>
      <c r="D178" s="273"/>
      <c r="E178" s="273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3"/>
      <c r="Y178" s="273"/>
      <c r="Z178" s="273"/>
      <c r="AA178" s="48"/>
      <c r="AB178" s="48"/>
      <c r="AC178" s="48"/>
    </row>
    <row r="179" spans="1:68" ht="16.5" hidden="1" customHeight="1" x14ac:dyDescent="0.25">
      <c r="A179" s="289" t="s">
        <v>259</v>
      </c>
      <c r="B179" s="275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5"/>
      <c r="S179" s="275"/>
      <c r="T179" s="275"/>
      <c r="U179" s="275"/>
      <c r="V179" s="275"/>
      <c r="W179" s="275"/>
      <c r="X179" s="275"/>
      <c r="Y179" s="275"/>
      <c r="Z179" s="275"/>
      <c r="AA179" s="263"/>
      <c r="AB179" s="263"/>
      <c r="AC179" s="263"/>
    </row>
    <row r="180" spans="1:68" ht="14.25" hidden="1" customHeight="1" x14ac:dyDescent="0.25">
      <c r="A180" s="274" t="s">
        <v>77</v>
      </c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9">
        <v>4620207491133</v>
      </c>
      <c r="E181" s="280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28" t="s">
        <v>262</v>
      </c>
      <c r="Q181" s="282"/>
      <c r="R181" s="282"/>
      <c r="S181" s="282"/>
      <c r="T181" s="283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0"/>
      <c r="B182" s="275"/>
      <c r="C182" s="275"/>
      <c r="D182" s="275"/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91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75"/>
      <c r="B183" s="275"/>
      <c r="C183" s="275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91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74" t="s">
        <v>125</v>
      </c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9">
        <v>4620207490198</v>
      </c>
      <c r="E185" s="280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2"/>
      <c r="R185" s="282"/>
      <c r="S185" s="282"/>
      <c r="T185" s="283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9">
        <v>4620207490235</v>
      </c>
      <c r="E186" s="280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2"/>
      <c r="R186" s="282"/>
      <c r="S186" s="282"/>
      <c r="T186" s="283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9">
        <v>4620207490259</v>
      </c>
      <c r="E187" s="280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2"/>
      <c r="R187" s="282"/>
      <c r="S187" s="282"/>
      <c r="T187" s="283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9">
        <v>4620207490143</v>
      </c>
      <c r="E188" s="280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5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2"/>
      <c r="R188" s="282"/>
      <c r="S188" s="282"/>
      <c r="T188" s="283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0"/>
      <c r="B189" s="275"/>
      <c r="C189" s="275"/>
      <c r="D189" s="275"/>
      <c r="E189" s="275"/>
      <c r="F189" s="275"/>
      <c r="G189" s="275"/>
      <c r="H189" s="275"/>
      <c r="I189" s="275"/>
      <c r="J189" s="275"/>
      <c r="K189" s="275"/>
      <c r="L189" s="275"/>
      <c r="M189" s="275"/>
      <c r="N189" s="275"/>
      <c r="O189" s="291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5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91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9" t="s">
        <v>275</v>
      </c>
      <c r="B191" s="275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75"/>
      <c r="S191" s="275"/>
      <c r="T191" s="275"/>
      <c r="U191" s="275"/>
      <c r="V191" s="275"/>
      <c r="W191" s="275"/>
      <c r="X191" s="275"/>
      <c r="Y191" s="275"/>
      <c r="Z191" s="275"/>
      <c r="AA191" s="263"/>
      <c r="AB191" s="263"/>
      <c r="AC191" s="263"/>
    </row>
    <row r="192" spans="1:68" ht="14.25" hidden="1" customHeight="1" x14ac:dyDescent="0.25">
      <c r="A192" s="274" t="s">
        <v>64</v>
      </c>
      <c r="B192" s="275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9">
        <v>4607111035912</v>
      </c>
      <c r="E193" s="280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">
        <v>278</v>
      </c>
      <c r="Q193" s="282"/>
      <c r="R193" s="282"/>
      <c r="S193" s="282"/>
      <c r="T193" s="283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79">
        <v>4607111035103</v>
      </c>
      <c r="E194" s="280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4" t="s">
        <v>282</v>
      </c>
      <c r="Q194" s="282"/>
      <c r="R194" s="282"/>
      <c r="S194" s="282"/>
      <c r="T194" s="283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4301071109</v>
      </c>
      <c r="D195" s="279">
        <v>4607111035929</v>
      </c>
      <c r="E195" s="280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7" t="s">
        <v>285</v>
      </c>
      <c r="Q195" s="282"/>
      <c r="R195" s="282"/>
      <c r="S195" s="282"/>
      <c r="T195" s="283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79">
        <v>4607111035882</v>
      </c>
      <c r="E196" s="280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5" t="s">
        <v>288</v>
      </c>
      <c r="Q196" s="282"/>
      <c r="R196" s="282"/>
      <c r="S196" s="282"/>
      <c r="T196" s="283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289</v>
      </c>
      <c r="B197" s="54" t="s">
        <v>290</v>
      </c>
      <c r="C197" s="31">
        <v>4301071107</v>
      </c>
      <c r="D197" s="279">
        <v>4607111035905</v>
      </c>
      <c r="E197" s="280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1" t="s">
        <v>291</v>
      </c>
      <c r="Q197" s="282"/>
      <c r="R197" s="282"/>
      <c r="S197" s="282"/>
      <c r="T197" s="283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290"/>
      <c r="B198" s="275"/>
      <c r="C198" s="275"/>
      <c r="D198" s="275"/>
      <c r="E198" s="275"/>
      <c r="F198" s="275"/>
      <c r="G198" s="275"/>
      <c r="H198" s="275"/>
      <c r="I198" s="275"/>
      <c r="J198" s="275"/>
      <c r="K198" s="275"/>
      <c r="L198" s="275"/>
      <c r="M198" s="275"/>
      <c r="N198" s="275"/>
      <c r="O198" s="291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hidden="1" x14ac:dyDescent="0.2">
      <c r="A199" s="275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91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hidden="1" customHeight="1" x14ac:dyDescent="0.25">
      <c r="A200" s="289" t="s">
        <v>292</v>
      </c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/>
      <c r="AA200" s="263"/>
      <c r="AB200" s="263"/>
      <c r="AC200" s="263"/>
    </row>
    <row r="201" spans="1:68" ht="14.25" hidden="1" customHeight="1" x14ac:dyDescent="0.25">
      <c r="A201" s="274" t="s">
        <v>64</v>
      </c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64"/>
      <c r="AB201" s="264"/>
      <c r="AC201" s="264"/>
    </row>
    <row r="202" spans="1:68" ht="27" hidden="1" customHeight="1" x14ac:dyDescent="0.25">
      <c r="A202" s="54" t="s">
        <v>293</v>
      </c>
      <c r="B202" s="54" t="s">
        <v>294</v>
      </c>
      <c r="C202" s="31">
        <v>4301071097</v>
      </c>
      <c r="D202" s="279">
        <v>4620207491096</v>
      </c>
      <c r="E202" s="280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3" t="s">
        <v>295</v>
      </c>
      <c r="Q202" s="282"/>
      <c r="R202" s="282"/>
      <c r="S202" s="282"/>
      <c r="T202" s="283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90"/>
      <c r="B203" s="275"/>
      <c r="C203" s="275"/>
      <c r="D203" s="275"/>
      <c r="E203" s="275"/>
      <c r="F203" s="275"/>
      <c r="G203" s="275"/>
      <c r="H203" s="275"/>
      <c r="I203" s="275"/>
      <c r="J203" s="275"/>
      <c r="K203" s="275"/>
      <c r="L203" s="275"/>
      <c r="M203" s="275"/>
      <c r="N203" s="275"/>
      <c r="O203" s="291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hidden="1" x14ac:dyDescent="0.2">
      <c r="A204" s="275"/>
      <c r="B204" s="275"/>
      <c r="C204" s="275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91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hidden="1" customHeight="1" x14ac:dyDescent="0.25">
      <c r="A205" s="289" t="s">
        <v>297</v>
      </c>
      <c r="B205" s="275"/>
      <c r="C205" s="275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/>
      <c r="AA205" s="263"/>
      <c r="AB205" s="263"/>
      <c r="AC205" s="263"/>
    </row>
    <row r="206" spans="1:68" ht="14.25" hidden="1" customHeight="1" x14ac:dyDescent="0.25">
      <c r="A206" s="274" t="s">
        <v>64</v>
      </c>
      <c r="B206" s="275"/>
      <c r="C206" s="275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79">
        <v>4620207490709</v>
      </c>
      <c r="E207" s="280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82"/>
      <c r="R207" s="282"/>
      <c r="S207" s="282"/>
      <c r="T207" s="283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90"/>
      <c r="B208" s="275"/>
      <c r="C208" s="275"/>
      <c r="D208" s="275"/>
      <c r="E208" s="275"/>
      <c r="F208" s="275"/>
      <c r="G208" s="275"/>
      <c r="H208" s="275"/>
      <c r="I208" s="275"/>
      <c r="J208" s="275"/>
      <c r="K208" s="275"/>
      <c r="L208" s="275"/>
      <c r="M208" s="275"/>
      <c r="N208" s="275"/>
      <c r="O208" s="291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75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91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74" t="s">
        <v>125</v>
      </c>
      <c r="B210" s="275"/>
      <c r="C210" s="275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/>
      <c r="Y210" s="275"/>
      <c r="Z210" s="275"/>
      <c r="AA210" s="264"/>
      <c r="AB210" s="264"/>
      <c r="AC210" s="264"/>
    </row>
    <row r="211" spans="1:68" ht="27" hidden="1" customHeight="1" x14ac:dyDescent="0.25">
      <c r="A211" s="54" t="s">
        <v>301</v>
      </c>
      <c r="B211" s="54" t="s">
        <v>302</v>
      </c>
      <c r="C211" s="31">
        <v>4301135692</v>
      </c>
      <c r="D211" s="279">
        <v>4620207490570</v>
      </c>
      <c r="E211" s="280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9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82"/>
      <c r="R211" s="282"/>
      <c r="S211" s="282"/>
      <c r="T211" s="283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79">
        <v>4620207490549</v>
      </c>
      <c r="E212" s="280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82"/>
      <c r="R212" s="282"/>
      <c r="S212" s="282"/>
      <c r="T212" s="283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79">
        <v>4620207490501</v>
      </c>
      <c r="E213" s="280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1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82"/>
      <c r="R213" s="282"/>
      <c r="S213" s="282"/>
      <c r="T213" s="283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90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75"/>
      <c r="M214" s="275"/>
      <c r="N214" s="275"/>
      <c r="O214" s="291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hidden="1" x14ac:dyDescent="0.2">
      <c r="A215" s="275"/>
      <c r="B215" s="275"/>
      <c r="C215" s="275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91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hidden="1" customHeight="1" x14ac:dyDescent="0.25">
      <c r="A216" s="289" t="s">
        <v>308</v>
      </c>
      <c r="B216" s="275"/>
      <c r="C216" s="275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  <c r="AA216" s="263"/>
      <c r="AB216" s="263"/>
      <c r="AC216" s="263"/>
    </row>
    <row r="217" spans="1:68" ht="14.25" hidden="1" customHeight="1" x14ac:dyDescent="0.25">
      <c r="A217" s="274" t="s">
        <v>64</v>
      </c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79">
        <v>4607111039019</v>
      </c>
      <c r="E218" s="280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0" t="s">
        <v>311</v>
      </c>
      <c r="Q218" s="282"/>
      <c r="R218" s="282"/>
      <c r="S218" s="282"/>
      <c r="T218" s="283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9">
        <v>4607111038708</v>
      </c>
      <c r="E219" s="280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21" t="s">
        <v>315</v>
      </c>
      <c r="Q219" s="282"/>
      <c r="R219" s="282"/>
      <c r="S219" s="282"/>
      <c r="T219" s="283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90"/>
      <c r="B220" s="275"/>
      <c r="C220" s="275"/>
      <c r="D220" s="275"/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91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75"/>
      <c r="B221" s="275"/>
      <c r="C221" s="275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91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72" t="s">
        <v>316</v>
      </c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  <c r="AA222" s="48"/>
      <c r="AB222" s="48"/>
      <c r="AC222" s="48"/>
    </row>
    <row r="223" spans="1:68" ht="16.5" hidden="1" customHeight="1" x14ac:dyDescent="0.25">
      <c r="A223" s="289" t="s">
        <v>317</v>
      </c>
      <c r="B223" s="275"/>
      <c r="C223" s="275"/>
      <c r="D223" s="275"/>
      <c r="E223" s="275"/>
      <c r="F223" s="275"/>
      <c r="G223" s="275"/>
      <c r="H223" s="275"/>
      <c r="I223" s="275"/>
      <c r="J223" s="275"/>
      <c r="K223" s="275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  <c r="AA223" s="263"/>
      <c r="AB223" s="263"/>
      <c r="AC223" s="263"/>
    </row>
    <row r="224" spans="1:68" ht="14.25" hidden="1" customHeight="1" x14ac:dyDescent="0.25">
      <c r="A224" s="274" t="s">
        <v>64</v>
      </c>
      <c r="B224" s="275"/>
      <c r="C224" s="275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9">
        <v>4607111036162</v>
      </c>
      <c r="E225" s="280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82"/>
      <c r="R225" s="282"/>
      <c r="S225" s="282"/>
      <c r="T225" s="283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90"/>
      <c r="B226" s="275"/>
      <c r="C226" s="275"/>
      <c r="D226" s="275"/>
      <c r="E226" s="275"/>
      <c r="F226" s="275"/>
      <c r="G226" s="275"/>
      <c r="H226" s="275"/>
      <c r="I226" s="275"/>
      <c r="J226" s="275"/>
      <c r="K226" s="275"/>
      <c r="L226" s="275"/>
      <c r="M226" s="275"/>
      <c r="N226" s="275"/>
      <c r="O226" s="291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75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91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72" t="s">
        <v>321</v>
      </c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  <c r="AA228" s="48"/>
      <c r="AB228" s="48"/>
      <c r="AC228" s="48"/>
    </row>
    <row r="229" spans="1:68" ht="16.5" hidden="1" customHeight="1" x14ac:dyDescent="0.25">
      <c r="A229" s="289" t="s">
        <v>322</v>
      </c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  <c r="AA229" s="263"/>
      <c r="AB229" s="263"/>
      <c r="AC229" s="263"/>
    </row>
    <row r="230" spans="1:68" ht="14.25" hidden="1" customHeight="1" x14ac:dyDescent="0.25">
      <c r="A230" s="274" t="s">
        <v>64</v>
      </c>
      <c r="B230" s="275"/>
      <c r="C230" s="275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64"/>
      <c r="AB230" s="264"/>
      <c r="AC230" s="264"/>
    </row>
    <row r="231" spans="1:68" ht="27" hidden="1" customHeight="1" x14ac:dyDescent="0.25">
      <c r="A231" s="54" t="s">
        <v>323</v>
      </c>
      <c r="B231" s="54" t="s">
        <v>324</v>
      </c>
      <c r="C231" s="31">
        <v>4301071029</v>
      </c>
      <c r="D231" s="279">
        <v>4607111035899</v>
      </c>
      <c r="E231" s="280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82"/>
      <c r="R231" s="282"/>
      <c r="S231" s="282"/>
      <c r="T231" s="283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90"/>
      <c r="B232" s="275"/>
      <c r="C232" s="275"/>
      <c r="D232" s="275"/>
      <c r="E232" s="275"/>
      <c r="F232" s="275"/>
      <c r="G232" s="275"/>
      <c r="H232" s="275"/>
      <c r="I232" s="275"/>
      <c r="J232" s="275"/>
      <c r="K232" s="275"/>
      <c r="L232" s="275"/>
      <c r="M232" s="275"/>
      <c r="N232" s="275"/>
      <c r="O232" s="291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hidden="1" x14ac:dyDescent="0.2">
      <c r="A233" s="275"/>
      <c r="B233" s="275"/>
      <c r="C233" s="275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91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hidden="1" customHeight="1" x14ac:dyDescent="0.2">
      <c r="A234" s="272" t="s">
        <v>325</v>
      </c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  <c r="AA234" s="48"/>
      <c r="AB234" s="48"/>
      <c r="AC234" s="48"/>
    </row>
    <row r="235" spans="1:68" ht="16.5" hidden="1" customHeight="1" x14ac:dyDescent="0.25">
      <c r="A235" s="289" t="s">
        <v>326</v>
      </c>
      <c r="B235" s="275"/>
      <c r="C235" s="275"/>
      <c r="D235" s="275"/>
      <c r="E235" s="275"/>
      <c r="F235" s="275"/>
      <c r="G235" s="275"/>
      <c r="H235" s="275"/>
      <c r="I235" s="275"/>
      <c r="J235" s="275"/>
      <c r="K235" s="275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5"/>
      <c r="Z235" s="275"/>
      <c r="AA235" s="263"/>
      <c r="AB235" s="263"/>
      <c r="AC235" s="263"/>
    </row>
    <row r="236" spans="1:68" ht="14.25" hidden="1" customHeight="1" x14ac:dyDescent="0.25">
      <c r="A236" s="274" t="s">
        <v>327</v>
      </c>
      <c r="B236" s="275"/>
      <c r="C236" s="275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9">
        <v>4607111039774</v>
      </c>
      <c r="E237" s="280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82"/>
      <c r="R237" s="282"/>
      <c r="S237" s="282"/>
      <c r="T237" s="283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90"/>
      <c r="B238" s="275"/>
      <c r="C238" s="275"/>
      <c r="D238" s="275"/>
      <c r="E238" s="275"/>
      <c r="F238" s="275"/>
      <c r="G238" s="275"/>
      <c r="H238" s="275"/>
      <c r="I238" s="275"/>
      <c r="J238" s="275"/>
      <c r="K238" s="275"/>
      <c r="L238" s="275"/>
      <c r="M238" s="275"/>
      <c r="N238" s="275"/>
      <c r="O238" s="291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75"/>
      <c r="B239" s="275"/>
      <c r="C239" s="275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91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74" t="s">
        <v>125</v>
      </c>
      <c r="B240" s="275"/>
      <c r="C240" s="275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9">
        <v>4607111039361</v>
      </c>
      <c r="E241" s="280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82"/>
      <c r="R241" s="282"/>
      <c r="S241" s="282"/>
      <c r="T241" s="283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90"/>
      <c r="B242" s="275"/>
      <c r="C242" s="275"/>
      <c r="D242" s="275"/>
      <c r="E242" s="275"/>
      <c r="F242" s="275"/>
      <c r="G242" s="275"/>
      <c r="H242" s="275"/>
      <c r="I242" s="275"/>
      <c r="J242" s="275"/>
      <c r="K242" s="275"/>
      <c r="L242" s="275"/>
      <c r="M242" s="275"/>
      <c r="N242" s="275"/>
      <c r="O242" s="291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75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91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72" t="s">
        <v>333</v>
      </c>
      <c r="B244" s="273"/>
      <c r="C244" s="273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  <c r="AA244" s="48"/>
      <c r="AB244" s="48"/>
      <c r="AC244" s="48"/>
    </row>
    <row r="245" spans="1:68" ht="16.5" hidden="1" customHeight="1" x14ac:dyDescent="0.25">
      <c r="A245" s="289" t="s">
        <v>333</v>
      </c>
      <c r="B245" s="275"/>
      <c r="C245" s="275"/>
      <c r="D245" s="275"/>
      <c r="E245" s="275"/>
      <c r="F245" s="275"/>
      <c r="G245" s="275"/>
      <c r="H245" s="275"/>
      <c r="I245" s="275"/>
      <c r="J245" s="275"/>
      <c r="K245" s="275"/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  <c r="AA245" s="263"/>
      <c r="AB245" s="263"/>
      <c r="AC245" s="263"/>
    </row>
    <row r="246" spans="1:68" ht="14.25" hidden="1" customHeight="1" x14ac:dyDescent="0.25">
      <c r="A246" s="274" t="s">
        <v>64</v>
      </c>
      <c r="B246" s="275"/>
      <c r="C246" s="275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9">
        <v>4640242181264</v>
      </c>
      <c r="E247" s="280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82"/>
      <c r="R247" s="282"/>
      <c r="S247" s="282"/>
      <c r="T247" s="283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9">
        <v>4640242181325</v>
      </c>
      <c r="E248" s="280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82"/>
      <c r="R248" s="282"/>
      <c r="S248" s="282"/>
      <c r="T248" s="283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9">
        <v>4640242180670</v>
      </c>
      <c r="E249" s="280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1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82"/>
      <c r="R249" s="282"/>
      <c r="S249" s="282"/>
      <c r="T249" s="283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90"/>
      <c r="B250" s="275"/>
      <c r="C250" s="275"/>
      <c r="D250" s="275"/>
      <c r="E250" s="275"/>
      <c r="F250" s="275"/>
      <c r="G250" s="275"/>
      <c r="H250" s="275"/>
      <c r="I250" s="275"/>
      <c r="J250" s="275"/>
      <c r="K250" s="275"/>
      <c r="L250" s="275"/>
      <c r="M250" s="275"/>
      <c r="N250" s="275"/>
      <c r="O250" s="291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hidden="1" x14ac:dyDescent="0.2">
      <c r="A251" s="275"/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91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hidden="1" customHeight="1" x14ac:dyDescent="0.25">
      <c r="A252" s="274" t="s">
        <v>77</v>
      </c>
      <c r="B252" s="275"/>
      <c r="C252" s="275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275"/>
      <c r="W252" s="275"/>
      <c r="X252" s="275"/>
      <c r="Y252" s="275"/>
      <c r="Z252" s="275"/>
      <c r="AA252" s="264"/>
      <c r="AB252" s="264"/>
      <c r="AC252" s="264"/>
    </row>
    <row r="253" spans="1:68" ht="27" hidden="1" customHeight="1" x14ac:dyDescent="0.25">
      <c r="A253" s="54" t="s">
        <v>342</v>
      </c>
      <c r="B253" s="54" t="s">
        <v>343</v>
      </c>
      <c r="C253" s="31">
        <v>4301132080</v>
      </c>
      <c r="D253" s="279">
        <v>4640242180397</v>
      </c>
      <c r="E253" s="280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82"/>
      <c r="R253" s="282"/>
      <c r="S253" s="282"/>
      <c r="T253" s="283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9">
        <v>4640242181219</v>
      </c>
      <c r="E254" s="280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40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82"/>
      <c r="R254" s="282"/>
      <c r="S254" s="282"/>
      <c r="T254" s="283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90"/>
      <c r="B255" s="275"/>
      <c r="C255" s="275"/>
      <c r="D255" s="275"/>
      <c r="E255" s="275"/>
      <c r="F255" s="275"/>
      <c r="G255" s="275"/>
      <c r="H255" s="275"/>
      <c r="I255" s="275"/>
      <c r="J255" s="275"/>
      <c r="K255" s="275"/>
      <c r="L255" s="275"/>
      <c r="M255" s="275"/>
      <c r="N255" s="275"/>
      <c r="O255" s="291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hidden="1" x14ac:dyDescent="0.2">
      <c r="A256" s="275"/>
      <c r="B256" s="275"/>
      <c r="C256" s="275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91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hidden="1" customHeight="1" x14ac:dyDescent="0.25">
      <c r="A257" s="274" t="s">
        <v>119</v>
      </c>
      <c r="B257" s="275"/>
      <c r="C257" s="275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275"/>
      <c r="W257" s="275"/>
      <c r="X257" s="275"/>
      <c r="Y257" s="275"/>
      <c r="Z257" s="275"/>
      <c r="AA257" s="264"/>
      <c r="AB257" s="264"/>
      <c r="AC257" s="264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79">
        <v>4640242180304</v>
      </c>
      <c r="E258" s="280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82"/>
      <c r="R258" s="282"/>
      <c r="S258" s="282"/>
      <c r="T258" s="283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4301136053</v>
      </c>
      <c r="D259" s="279">
        <v>4640242180236</v>
      </c>
      <c r="E259" s="280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82"/>
      <c r="R259" s="282"/>
      <c r="S259" s="282"/>
      <c r="T259" s="283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79">
        <v>4640242180410</v>
      </c>
      <c r="E260" s="280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82"/>
      <c r="R260" s="282"/>
      <c r="S260" s="282"/>
      <c r="T260" s="283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290"/>
      <c r="B261" s="275"/>
      <c r="C261" s="275"/>
      <c r="D261" s="275"/>
      <c r="E261" s="275"/>
      <c r="F261" s="275"/>
      <c r="G261" s="275"/>
      <c r="H261" s="275"/>
      <c r="I261" s="275"/>
      <c r="J261" s="275"/>
      <c r="K261" s="275"/>
      <c r="L261" s="275"/>
      <c r="M261" s="275"/>
      <c r="N261" s="275"/>
      <c r="O261" s="291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hidden="1" x14ac:dyDescent="0.2">
      <c r="A262" s="275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91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hidden="1" customHeight="1" x14ac:dyDescent="0.25">
      <c r="A263" s="274" t="s">
        <v>125</v>
      </c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9">
        <v>4640242181554</v>
      </c>
      <c r="E264" s="280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2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82"/>
      <c r="R264" s="282"/>
      <c r="S264" s="282"/>
      <c r="T264" s="283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hidden="1" customHeight="1" x14ac:dyDescent="0.25">
      <c r="A265" s="54" t="s">
        <v>357</v>
      </c>
      <c r="B265" s="54" t="s">
        <v>358</v>
      </c>
      <c r="C265" s="31">
        <v>4301135518</v>
      </c>
      <c r="D265" s="279">
        <v>4640242181561</v>
      </c>
      <c r="E265" s="280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4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82"/>
      <c r="R265" s="282"/>
      <c r="S265" s="282"/>
      <c r="T265" s="283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IFERROR(IF(X265="","",X265*0.00936),"")</f>
        <v>0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79">
        <v>4640242181424</v>
      </c>
      <c r="E266" s="280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82"/>
      <c r="R266" s="282"/>
      <c r="S266" s="282"/>
      <c r="T266" s="283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hidden="1" customHeight="1" x14ac:dyDescent="0.25">
      <c r="A267" s="54" t="s">
        <v>362</v>
      </c>
      <c r="B267" s="54" t="s">
        <v>363</v>
      </c>
      <c r="C267" s="31">
        <v>4301135405</v>
      </c>
      <c r="D267" s="279">
        <v>4640242181523</v>
      </c>
      <c r="E267" s="280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82"/>
      <c r="R267" s="282"/>
      <c r="S267" s="282"/>
      <c r="T267" s="283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ref="Z267:Z272" si="11">IFERROR(IF(X267="","",X267*0.00936),"")</f>
        <v>0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79">
        <v>4640242181486</v>
      </c>
      <c r="E268" s="280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82"/>
      <c r="R268" s="282"/>
      <c r="S268" s="282"/>
      <c r="T268" s="283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9">
        <v>4640242181493</v>
      </c>
      <c r="E269" s="280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34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82"/>
      <c r="R269" s="282"/>
      <c r="S269" s="282"/>
      <c r="T269" s="283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9">
        <v>4640242181509</v>
      </c>
      <c r="E270" s="280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82"/>
      <c r="R270" s="282"/>
      <c r="S270" s="282"/>
      <c r="T270" s="283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9">
        <v>4640242181240</v>
      </c>
      <c r="E271" s="280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4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82"/>
      <c r="R271" s="282"/>
      <c r="S271" s="282"/>
      <c r="T271" s="283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9">
        <v>4640242181318</v>
      </c>
      <c r="E272" s="280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3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82"/>
      <c r="R272" s="282"/>
      <c r="S272" s="282"/>
      <c r="T272" s="283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9">
        <v>4640242181387</v>
      </c>
      <c r="E273" s="280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82"/>
      <c r="R273" s="282"/>
      <c r="S273" s="282"/>
      <c r="T273" s="283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9">
        <v>4640242181332</v>
      </c>
      <c r="E274" s="280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4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82"/>
      <c r="R274" s="282"/>
      <c r="S274" s="282"/>
      <c r="T274" s="283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idden="1" x14ac:dyDescent="0.2">
      <c r="A275" s="290"/>
      <c r="B275" s="275"/>
      <c r="C275" s="275"/>
      <c r="D275" s="275"/>
      <c r="E275" s="275"/>
      <c r="F275" s="275"/>
      <c r="G275" s="275"/>
      <c r="H275" s="275"/>
      <c r="I275" s="275"/>
      <c r="J275" s="275"/>
      <c r="K275" s="275"/>
      <c r="L275" s="275"/>
      <c r="M275" s="275"/>
      <c r="N275" s="275"/>
      <c r="O275" s="291"/>
      <c r="P275" s="284" t="s">
        <v>73</v>
      </c>
      <c r="Q275" s="285"/>
      <c r="R275" s="285"/>
      <c r="S275" s="285"/>
      <c r="T275" s="285"/>
      <c r="U275" s="285"/>
      <c r="V275" s="286"/>
      <c r="W275" s="37" t="s">
        <v>70</v>
      </c>
      <c r="X275" s="270">
        <f>IFERROR(SUM(X264:X274),"0")</f>
        <v>0</v>
      </c>
      <c r="Y275" s="270">
        <f>IFERROR(SUM(Y264:Y274),"0")</f>
        <v>0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271"/>
      <c r="AB275" s="271"/>
      <c r="AC275" s="271"/>
    </row>
    <row r="276" spans="1:68" hidden="1" x14ac:dyDescent="0.2">
      <c r="A276" s="275"/>
      <c r="B276" s="275"/>
      <c r="C276" s="275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91"/>
      <c r="P276" s="284" t="s">
        <v>73</v>
      </c>
      <c r="Q276" s="285"/>
      <c r="R276" s="285"/>
      <c r="S276" s="285"/>
      <c r="T276" s="285"/>
      <c r="U276" s="285"/>
      <c r="V276" s="286"/>
      <c r="W276" s="37" t="s">
        <v>74</v>
      </c>
      <c r="X276" s="270">
        <f>IFERROR(SUMPRODUCT(X264:X274*H264:H274),"0")</f>
        <v>0</v>
      </c>
      <c r="Y276" s="270">
        <f>IFERROR(SUMPRODUCT(Y264:Y274*H264:H274),"0")</f>
        <v>0</v>
      </c>
      <c r="Z276" s="37"/>
      <c r="AA276" s="271"/>
      <c r="AB276" s="271"/>
      <c r="AC276" s="271"/>
    </row>
    <row r="277" spans="1:68" ht="15" customHeight="1" x14ac:dyDescent="0.2">
      <c r="A277" s="340"/>
      <c r="B277" s="275"/>
      <c r="C277" s="275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341"/>
      <c r="P277" s="307" t="s">
        <v>378</v>
      </c>
      <c r="Q277" s="277"/>
      <c r="R277" s="277"/>
      <c r="S277" s="277"/>
      <c r="T277" s="277"/>
      <c r="U277" s="277"/>
      <c r="V277" s="278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9339.6</v>
      </c>
      <c r="Y277" s="270">
        <f>IFERROR(Y24+Y31+Y38+Y46+Y51+Y55+Y59+Y64+Y70+Y76+Y81+Y87+Y97+Y103+Y112+Y116+Y120+Y126+Y132+Y138+Y143+Y148+Y153+Y158+Y165+Y173+Y177+Y183+Y190+Y199+Y204+Y209+Y215+Y221+Y227+Y233+Y239+Y243+Y251+Y256+Y262+Y276,"0")</f>
        <v>9339.6</v>
      </c>
      <c r="Z277" s="37"/>
      <c r="AA277" s="271"/>
      <c r="AB277" s="271"/>
      <c r="AC277" s="271"/>
    </row>
    <row r="278" spans="1:68" x14ac:dyDescent="0.2">
      <c r="A278" s="275"/>
      <c r="B278" s="275"/>
      <c r="C278" s="275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341"/>
      <c r="P278" s="307" t="s">
        <v>379</v>
      </c>
      <c r="Q278" s="277"/>
      <c r="R278" s="277"/>
      <c r="S278" s="277"/>
      <c r="T278" s="277"/>
      <c r="U278" s="277"/>
      <c r="V278" s="278"/>
      <c r="W278" s="37" t="s">
        <v>74</v>
      </c>
      <c r="X278" s="270">
        <f>IFERROR(SUM(BM22:BM274),"0")</f>
        <v>10624.8076</v>
      </c>
      <c r="Y278" s="270">
        <f>IFERROR(SUM(BN22:BN274),"0")</f>
        <v>10624.8076</v>
      </c>
      <c r="Z278" s="37"/>
      <c r="AA278" s="271"/>
      <c r="AB278" s="271"/>
      <c r="AC278" s="271"/>
    </row>
    <row r="279" spans="1:68" x14ac:dyDescent="0.2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341"/>
      <c r="P279" s="307" t="s">
        <v>380</v>
      </c>
      <c r="Q279" s="277"/>
      <c r="R279" s="277"/>
      <c r="S279" s="277"/>
      <c r="T279" s="277"/>
      <c r="U279" s="277"/>
      <c r="V279" s="278"/>
      <c r="W279" s="37" t="s">
        <v>381</v>
      </c>
      <c r="X279" s="38">
        <f>ROUNDUP(SUM(BO22:BO274),0)</f>
        <v>32</v>
      </c>
      <c r="Y279" s="38">
        <f>ROUNDUP(SUM(BP22:BP274),0)</f>
        <v>32</v>
      </c>
      <c r="Z279" s="37"/>
      <c r="AA279" s="271"/>
      <c r="AB279" s="271"/>
      <c r="AC279" s="271"/>
    </row>
    <row r="280" spans="1:68" x14ac:dyDescent="0.2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341"/>
      <c r="P280" s="307" t="s">
        <v>382</v>
      </c>
      <c r="Q280" s="277"/>
      <c r="R280" s="277"/>
      <c r="S280" s="277"/>
      <c r="T280" s="277"/>
      <c r="U280" s="277"/>
      <c r="V280" s="278"/>
      <c r="W280" s="37" t="s">
        <v>74</v>
      </c>
      <c r="X280" s="270">
        <f>GrossWeightTotal+PalletQtyTotal*25</f>
        <v>11424.8076</v>
      </c>
      <c r="Y280" s="270">
        <f>GrossWeightTotalR+PalletQtyTotalR*25</f>
        <v>11424.8076</v>
      </c>
      <c r="Z280" s="37"/>
      <c r="AA280" s="271"/>
      <c r="AB280" s="271"/>
      <c r="AC280" s="271"/>
    </row>
    <row r="281" spans="1:68" x14ac:dyDescent="0.2">
      <c r="A281" s="275"/>
      <c r="B281" s="275"/>
      <c r="C281" s="275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341"/>
      <c r="P281" s="307" t="s">
        <v>383</v>
      </c>
      <c r="Q281" s="277"/>
      <c r="R281" s="277"/>
      <c r="S281" s="277"/>
      <c r="T281" s="277"/>
      <c r="U281" s="277"/>
      <c r="V281" s="278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2642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2642</v>
      </c>
      <c r="Z281" s="37"/>
      <c r="AA281" s="271"/>
      <c r="AB281" s="271"/>
      <c r="AC281" s="271"/>
    </row>
    <row r="282" spans="1:68" ht="14.25" hidden="1" customHeight="1" x14ac:dyDescent="0.2">
      <c r="A282" s="275"/>
      <c r="B282" s="275"/>
      <c r="C282" s="275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341"/>
      <c r="P282" s="307" t="s">
        <v>384</v>
      </c>
      <c r="Q282" s="277"/>
      <c r="R282" s="277"/>
      <c r="S282" s="277"/>
      <c r="T282" s="277"/>
      <c r="U282" s="277"/>
      <c r="V282" s="278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39.774619999999999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5" t="s">
        <v>75</v>
      </c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  <c r="R284" s="308"/>
      <c r="S284" s="308"/>
      <c r="T284" s="309"/>
      <c r="U284" s="265" t="s">
        <v>230</v>
      </c>
      <c r="V284" s="265" t="s">
        <v>239</v>
      </c>
      <c r="W284" s="305" t="s">
        <v>258</v>
      </c>
      <c r="X284" s="308"/>
      <c r="Y284" s="308"/>
      <c r="Z284" s="308"/>
      <c r="AA284" s="309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38" t="s">
        <v>387</v>
      </c>
      <c r="B285" s="305" t="s">
        <v>63</v>
      </c>
      <c r="C285" s="305" t="s">
        <v>76</v>
      </c>
      <c r="D285" s="305" t="s">
        <v>87</v>
      </c>
      <c r="E285" s="305" t="s">
        <v>97</v>
      </c>
      <c r="F285" s="305" t="s">
        <v>108</v>
      </c>
      <c r="G285" s="305" t="s">
        <v>133</v>
      </c>
      <c r="H285" s="305" t="s">
        <v>140</v>
      </c>
      <c r="I285" s="305" t="s">
        <v>144</v>
      </c>
      <c r="J285" s="305" t="s">
        <v>152</v>
      </c>
      <c r="K285" s="305" t="s">
        <v>167</v>
      </c>
      <c r="L285" s="305" t="s">
        <v>173</v>
      </c>
      <c r="M285" s="305" t="s">
        <v>194</v>
      </c>
      <c r="N285" s="266"/>
      <c r="O285" s="305" t="s">
        <v>202</v>
      </c>
      <c r="P285" s="305" t="s">
        <v>209</v>
      </c>
      <c r="Q285" s="305" t="s">
        <v>214</v>
      </c>
      <c r="R285" s="305" t="s">
        <v>218</v>
      </c>
      <c r="S285" s="305" t="s">
        <v>221</v>
      </c>
      <c r="T285" s="305" t="s">
        <v>226</v>
      </c>
      <c r="U285" s="305" t="s">
        <v>231</v>
      </c>
      <c r="V285" s="305" t="s">
        <v>240</v>
      </c>
      <c r="W285" s="305" t="s">
        <v>259</v>
      </c>
      <c r="X285" s="305" t="s">
        <v>275</v>
      </c>
      <c r="Y285" s="305" t="s">
        <v>292</v>
      </c>
      <c r="Z285" s="305" t="s">
        <v>297</v>
      </c>
      <c r="AA285" s="305" t="s">
        <v>308</v>
      </c>
      <c r="AB285" s="305" t="s">
        <v>317</v>
      </c>
      <c r="AC285" s="305" t="s">
        <v>322</v>
      </c>
      <c r="AD285" s="305" t="s">
        <v>326</v>
      </c>
      <c r="AE285" s="305" t="s">
        <v>333</v>
      </c>
      <c r="AF285" s="266"/>
    </row>
    <row r="286" spans="1:68" ht="13.5" customHeight="1" thickBot="1" x14ac:dyDescent="0.25">
      <c r="A286" s="339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26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  <c r="AA286" s="306"/>
      <c r="AB286" s="306"/>
      <c r="AC286" s="306"/>
      <c r="AD286" s="306"/>
      <c r="AE286" s="306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483</v>
      </c>
      <c r="D287" s="46">
        <f>IFERROR(X34*H34,"0")+IFERROR(X35*H35,"0")+IFERROR(X36*H36,"0")</f>
        <v>1008</v>
      </c>
      <c r="E287" s="46">
        <f>IFERROR(X41*H41,"0")+IFERROR(X42*H42,"0")+IFERROR(X43*H43,"0")+IFERROR(X44*H44,"0")</f>
        <v>573.6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871.80000000000007</v>
      </c>
      <c r="H287" s="46">
        <f>IFERROR(X79*H79,"0")</f>
        <v>50.4</v>
      </c>
      <c r="I287" s="46">
        <f>IFERROR(X84*H84,"0")+IFERROR(X85*H85,"0")</f>
        <v>756</v>
      </c>
      <c r="J287" s="46">
        <f>IFERROR(X90*H90,"0")+IFERROR(X91*H91,"0")+IFERROR(X92*H92,"0")+IFERROR(X93*H93,"0")+IFERROR(X94*H94,"0")+IFERROR(X95*H95,"0")</f>
        <v>1209.6000000000001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1917.6</v>
      </c>
      <c r="M287" s="46">
        <f>IFERROR(X123*H123,"0")+IFERROR(X124*H124,"0")</f>
        <v>1428</v>
      </c>
      <c r="N287" s="266"/>
      <c r="O287" s="46">
        <f>IFERROR(X129*H129,"0")+IFERROR(X130*H130,"0")</f>
        <v>504</v>
      </c>
      <c r="P287" s="46">
        <f>IFERROR(X135*H135,"0")+IFERROR(X136*H136,"0")</f>
        <v>537.6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0</v>
      </c>
      <c r="V287" s="46">
        <f>IFERROR(X169*H169,"0")+IFERROR(X170*H170,"0")+IFERROR(X171*H171,"0")+IFERROR(X175*H175,"0")</f>
        <v>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4371</v>
      </c>
      <c r="B290" s="60">
        <f>SUMPRODUCT(--(BB:BB="ПГП"),--(W:W="кор"),H:H,Y:Y)+SUMPRODUCT(--(BB:BB="ПГП"),--(W:W="кг"),Y:Y)</f>
        <v>4968.5999999999995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209,60"/>
        <filter val="1 428,00"/>
        <filter val="1 917,60"/>
        <filter val="10 624,81"/>
        <filter val="108,00"/>
        <filter val="11 424,81"/>
        <filter val="12,00"/>
        <filter val="126,00"/>
        <filter val="14,00"/>
        <filter val="144,00"/>
        <filter val="154,00"/>
        <filter val="168,00"/>
        <filter val="180,00"/>
        <filter val="196,00"/>
        <filter val="2 642,00"/>
        <filter val="210,00"/>
        <filter val="224,00"/>
        <filter val="234,00"/>
        <filter val="24,00"/>
        <filter val="276,00"/>
        <filter val="28,00"/>
        <filter val="282,00"/>
        <filter val="32"/>
        <filter val="322,00"/>
        <filter val="406,00"/>
        <filter val="42,00"/>
        <filter val="476,00"/>
        <filter val="48,00"/>
        <filter val="483,00"/>
        <filter val="50,40"/>
        <filter val="504,00"/>
        <filter val="537,60"/>
        <filter val="56,00"/>
        <filter val="573,60"/>
        <filter val="60,00"/>
        <filter val="756,00"/>
        <filter val="84,00"/>
        <filter val="871,80"/>
        <filter val="9 339,60"/>
        <filter val="98,00"/>
      </filters>
    </filterColumn>
    <filterColumn colId="29" showButton="0"/>
    <filterColumn colId="30" showButton="0"/>
  </autoFilter>
  <mergeCells count="499">
    <mergeCell ref="A178:Z178"/>
    <mergeCell ref="D266:E266"/>
    <mergeCell ref="D95:E95"/>
    <mergeCell ref="D57:E57"/>
    <mergeCell ref="P188:T188"/>
    <mergeCell ref="D49:E49"/>
    <mergeCell ref="F17:F18"/>
    <mergeCell ref="P107:T107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70:V70"/>
    <mergeCell ref="P116:V116"/>
    <mergeCell ref="Q5:R5"/>
    <mergeCell ref="D107:E107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101:T101"/>
    <mergeCell ref="P63:V63"/>
    <mergeCell ref="D163:E163"/>
    <mergeCell ref="P136:T136"/>
    <mergeCell ref="D171:E171"/>
    <mergeCell ref="Q6:R6"/>
    <mergeCell ref="A261:O262"/>
    <mergeCell ref="U285:U286"/>
    <mergeCell ref="A263:Z263"/>
    <mergeCell ref="P264:T264"/>
    <mergeCell ref="R285:R286"/>
    <mergeCell ref="T285:T286"/>
    <mergeCell ref="A275:O276"/>
    <mergeCell ref="P262:V262"/>
    <mergeCell ref="D202:E202"/>
    <mergeCell ref="A242:O243"/>
    <mergeCell ref="P261:V261"/>
    <mergeCell ref="P260:T260"/>
    <mergeCell ref="X285:X286"/>
    <mergeCell ref="Z285:Z286"/>
    <mergeCell ref="P208:V208"/>
    <mergeCell ref="D249:E249"/>
    <mergeCell ref="P198:V198"/>
    <mergeCell ref="P238:V238"/>
    <mergeCell ref="P219:T219"/>
    <mergeCell ref="D162:E162"/>
    <mergeCell ref="D91:E91"/>
    <mergeCell ref="D156:E156"/>
    <mergeCell ref="A180:Z180"/>
    <mergeCell ref="D254:E254"/>
    <mergeCell ref="P242:V242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A179:Z179"/>
    <mergeCell ref="A189:O190"/>
    <mergeCell ref="D196:E196"/>
    <mergeCell ref="P189:V189"/>
    <mergeCell ref="P196:T196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P211:T211"/>
    <mergeCell ref="P227:V227"/>
    <mergeCell ref="D36:E36"/>
    <mergeCell ref="P58:V58"/>
    <mergeCell ref="D61:E61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P183:V183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243:V243"/>
    <mergeCell ref="D253:E253"/>
    <mergeCell ref="P100:T100"/>
    <mergeCell ref="P94:T94"/>
    <mergeCell ref="A119:O120"/>
    <mergeCell ref="P203:V203"/>
    <mergeCell ref="P141:T141"/>
    <mergeCell ref="D193:E19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D7:M7"/>
    <mergeCell ref="D79:E79"/>
    <mergeCell ref="P92:T92"/>
    <mergeCell ref="P29:T29"/>
    <mergeCell ref="A69:O70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P271:T271"/>
    <mergeCell ref="P265:T265"/>
    <mergeCell ref="P268:T268"/>
    <mergeCell ref="S285:S286"/>
    <mergeCell ref="P276:V276"/>
    <mergeCell ref="B285:B286"/>
    <mergeCell ref="O285:O286"/>
    <mergeCell ref="Q285:Q286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59:V59"/>
    <mergeCell ref="D211:E211"/>
    <mergeCell ref="P190:V190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W17:W18"/>
    <mergeCell ref="D53:E53"/>
    <mergeCell ref="P74:T74"/>
    <mergeCell ref="I17:I18"/>
    <mergeCell ref="A54:O55"/>
    <mergeCell ref="J9:M9"/>
    <mergeCell ref="D62:E62"/>
    <mergeCell ref="D114:E114"/>
    <mergeCell ref="V6:W9"/>
    <mergeCell ref="A13:M13"/>
    <mergeCell ref="A15:M15"/>
    <mergeCell ref="P81:V81"/>
    <mergeCell ref="A33:Z3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