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03E5E9-C138-4271-ADA6-93E5EAC85D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BP258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Z250" i="1" s="1"/>
  <c r="Y247" i="1"/>
  <c r="P247" i="1"/>
  <c r="X243" i="1"/>
  <c r="X242" i="1"/>
  <c r="BO241" i="1"/>
  <c r="BM241" i="1"/>
  <c r="Z241" i="1"/>
  <c r="Z242" i="1" s="1"/>
  <c r="Y241" i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Y199" i="1" s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Z172" i="1" s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Z137" i="1" s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X278" i="1" s="1"/>
  <c r="Z22" i="1"/>
  <c r="Z23" i="1" s="1"/>
  <c r="Y22" i="1"/>
  <c r="Y24" i="1" s="1"/>
  <c r="P22" i="1"/>
  <c r="H10" i="1"/>
  <c r="A9" i="1"/>
  <c r="A10" i="1" s="1"/>
  <c r="D7" i="1"/>
  <c r="Q6" i="1"/>
  <c r="P2" i="1"/>
  <c r="X277" i="1" l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6" i="1"/>
  <c r="BN188" i="1"/>
  <c r="Y173" i="1"/>
  <c r="J9" i="1"/>
  <c r="X279" i="1"/>
  <c r="Y251" i="1"/>
  <c r="F9" i="1"/>
  <c r="F10" i="1"/>
  <c r="BN22" i="1"/>
  <c r="BP22" i="1"/>
  <c r="Y23" i="1"/>
  <c r="Z30" i="1"/>
  <c r="BN28" i="1"/>
  <c r="BP28" i="1"/>
  <c r="X281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4" i="1"/>
  <c r="BP114" i="1"/>
  <c r="Y115" i="1"/>
  <c r="Y126" i="1"/>
  <c r="BN124" i="1"/>
  <c r="Y131" i="1"/>
  <c r="Y138" i="1"/>
  <c r="BN136" i="1"/>
  <c r="Z164" i="1"/>
  <c r="BN170" i="1"/>
  <c r="Z189" i="1"/>
  <c r="BN248" i="1"/>
  <c r="Z261" i="1"/>
  <c r="BN258" i="1"/>
  <c r="BN260" i="1"/>
  <c r="X280" i="1"/>
  <c r="Y31" i="1"/>
  <c r="Y38" i="1"/>
  <c r="Y45" i="1"/>
  <c r="Y64" i="1"/>
  <c r="Y70" i="1"/>
  <c r="Y75" i="1"/>
  <c r="Y87" i="1"/>
  <c r="Y96" i="1"/>
  <c r="Y103" i="1"/>
  <c r="Y112" i="1"/>
  <c r="Y120" i="1"/>
  <c r="Y125" i="1"/>
  <c r="Y132" i="1"/>
  <c r="Y137" i="1"/>
  <c r="Y182" i="1"/>
  <c r="BP181" i="1"/>
  <c r="BN181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BN135" i="1"/>
  <c r="BP135" i="1"/>
  <c r="BN162" i="1"/>
  <c r="BP162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1" i="1"/>
  <c r="Y226" i="1"/>
  <c r="BP225" i="1"/>
  <c r="BN225" i="1"/>
  <c r="Y233" i="1"/>
  <c r="Y238" i="1"/>
  <c r="BP237" i="1"/>
  <c r="BN237" i="1"/>
  <c r="Y243" i="1"/>
  <c r="Y250" i="1"/>
  <c r="BP247" i="1"/>
  <c r="BN247" i="1"/>
  <c r="BP249" i="1"/>
  <c r="BN249" i="1"/>
  <c r="Z255" i="1"/>
  <c r="Z282" i="1" s="1"/>
  <c r="Y262" i="1"/>
  <c r="Y276" i="1"/>
  <c r="Y279" i="1" l="1"/>
  <c r="Y278" i="1"/>
  <c r="Y281" i="1"/>
  <c r="Y277" i="1"/>
  <c r="B290" i="1"/>
  <c r="Y280" i="1"/>
  <c r="C290" i="1"/>
  <c r="A290" i="1"/>
</calcChain>
</file>

<file path=xl/sharedStrings.xml><?xml version="1.0" encoding="utf-8"?>
<sst xmlns="http://schemas.openxmlformats.org/spreadsheetml/2006/main" count="1246" uniqueCount="408">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</sst>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34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141" sqref="AA141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7" t="s">
        <v>0</v>
      </c>
      <c r="E1" s="293"/>
      <c r="F1" s="293"/>
      <c r="G1" s="12" t="s">
        <v>1</v>
      </c>
      <c r="H1" s="327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0" t="s">
        <v>8</v>
      </c>
      <c r="B5" s="287"/>
      <c r="C5" s="288"/>
      <c r="D5" s="329"/>
      <c r="E5" s="330"/>
      <c r="F5" s="438" t="s">
        <v>9</v>
      </c>
      <c r="G5" s="288"/>
      <c r="H5" s="329" t="s">
        <v>407</v>
      </c>
      <c r="I5" s="405"/>
      <c r="J5" s="405"/>
      <c r="K5" s="405"/>
      <c r="L5" s="405"/>
      <c r="M5" s="330"/>
      <c r="N5" s="61"/>
      <c r="P5" s="24" t="s">
        <v>10</v>
      </c>
      <c r="Q5" s="444">
        <v>45950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50" t="s">
        <v>13</v>
      </c>
      <c r="B6" s="287"/>
      <c r="C6" s="288"/>
      <c r="D6" s="407" t="s">
        <v>14</v>
      </c>
      <c r="E6" s="408"/>
      <c r="F6" s="408"/>
      <c r="G6" s="408"/>
      <c r="H6" s="408"/>
      <c r="I6" s="408"/>
      <c r="J6" s="408"/>
      <c r="K6" s="408"/>
      <c r="L6" s="408"/>
      <c r="M6" s="346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1" t="s">
        <v>16</v>
      </c>
      <c r="U6" s="368"/>
      <c r="V6" s="384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78"/>
      <c r="U7" s="368"/>
      <c r="V7" s="385"/>
      <c r="W7" s="386"/>
      <c r="AB7" s="51"/>
      <c r="AC7" s="51"/>
      <c r="AD7" s="51"/>
      <c r="AE7" s="51"/>
    </row>
    <row r="8" spans="1:32" s="262" customFormat="1" ht="25.5" customHeight="1" x14ac:dyDescent="0.2">
      <c r="A8" s="448" t="s">
        <v>18</v>
      </c>
      <c r="B8" s="275"/>
      <c r="C8" s="276"/>
      <c r="D8" s="319" t="s">
        <v>19</v>
      </c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20</v>
      </c>
      <c r="Q8" s="352">
        <v>0.41666666666666669</v>
      </c>
      <c r="R8" s="312"/>
      <c r="T8" s="278"/>
      <c r="U8" s="368"/>
      <c r="V8" s="385"/>
      <c r="W8" s="386"/>
      <c r="AB8" s="51"/>
      <c r="AC8" s="51"/>
      <c r="AD8" s="51"/>
      <c r="AE8" s="51"/>
    </row>
    <row r="9" spans="1:32" s="262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60"/>
      <c r="E9" s="273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272" t="str">
        <f>IF(AND($A$9="Тип доверенности/получателя при получении в адресе перегруза:",$D$9="Разовая доверенность"),"Введите ФИО","")</f>
        <v/>
      </c>
      <c r="I9" s="273"/>
      <c r="J9" s="2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3"/>
      <c r="L9" s="273"/>
      <c r="M9" s="273"/>
      <c r="N9" s="260"/>
      <c r="P9" s="26" t="s">
        <v>21</v>
      </c>
      <c r="Q9" s="343"/>
      <c r="R9" s="344"/>
      <c r="T9" s="278"/>
      <c r="U9" s="368"/>
      <c r="V9" s="387"/>
      <c r="W9" s="388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60"/>
      <c r="E10" s="273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96" t="str">
        <f>IFERROR(VLOOKUP($D$10,Proxy,2,FALSE),"")</f>
        <v/>
      </c>
      <c r="I10" s="278"/>
      <c r="J10" s="278"/>
      <c r="K10" s="278"/>
      <c r="L10" s="278"/>
      <c r="M10" s="278"/>
      <c r="N10" s="261"/>
      <c r="P10" s="26" t="s">
        <v>22</v>
      </c>
      <c r="Q10" s="372"/>
      <c r="R10" s="373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374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286" t="s">
        <v>29</v>
      </c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65"/>
      <c r="P12" s="24" t="s">
        <v>30</v>
      </c>
      <c r="Q12" s="352"/>
      <c r="R12" s="312"/>
      <c r="S12" s="23"/>
      <c r="U12" s="24"/>
      <c r="V12" s="293"/>
      <c r="W12" s="278"/>
      <c r="AB12" s="51"/>
      <c r="AC12" s="51"/>
      <c r="AD12" s="51"/>
      <c r="AE12" s="51"/>
    </row>
    <row r="13" spans="1:32" s="262" customFormat="1" ht="23.25" customHeight="1" x14ac:dyDescent="0.2">
      <c r="A13" s="286" t="s">
        <v>31</v>
      </c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65"/>
      <c r="O13" s="26"/>
      <c r="P13" s="26" t="s">
        <v>32</v>
      </c>
      <c r="Q13" s="374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286" t="s">
        <v>33</v>
      </c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90" t="s">
        <v>34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66"/>
      <c r="P15" s="365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5" t="s">
        <v>36</v>
      </c>
      <c r="B17" s="295" t="s">
        <v>37</v>
      </c>
      <c r="C17" s="358" t="s">
        <v>38</v>
      </c>
      <c r="D17" s="295" t="s">
        <v>39</v>
      </c>
      <c r="E17" s="335"/>
      <c r="F17" s="295" t="s">
        <v>40</v>
      </c>
      <c r="G17" s="295" t="s">
        <v>41</v>
      </c>
      <c r="H17" s="295" t="s">
        <v>42</v>
      </c>
      <c r="I17" s="295" t="s">
        <v>43</v>
      </c>
      <c r="J17" s="295" t="s">
        <v>44</v>
      </c>
      <c r="K17" s="295" t="s">
        <v>45</v>
      </c>
      <c r="L17" s="295" t="s">
        <v>46</v>
      </c>
      <c r="M17" s="295" t="s">
        <v>47</v>
      </c>
      <c r="N17" s="295" t="s">
        <v>48</v>
      </c>
      <c r="O17" s="295" t="s">
        <v>49</v>
      </c>
      <c r="P17" s="295" t="s">
        <v>50</v>
      </c>
      <c r="Q17" s="334"/>
      <c r="R17" s="334"/>
      <c r="S17" s="334"/>
      <c r="T17" s="335"/>
      <c r="U17" s="377" t="s">
        <v>51</v>
      </c>
      <c r="V17" s="288"/>
      <c r="W17" s="295" t="s">
        <v>52</v>
      </c>
      <c r="X17" s="295" t="s">
        <v>53</v>
      </c>
      <c r="Y17" s="378" t="s">
        <v>54</v>
      </c>
      <c r="Z17" s="403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33"/>
      <c r="AF17" s="434"/>
      <c r="AG17" s="69"/>
      <c r="BD17" s="68" t="s">
        <v>60</v>
      </c>
    </row>
    <row r="18" spans="1:68" ht="14.25" customHeight="1" x14ac:dyDescent="0.2">
      <c r="A18" s="296"/>
      <c r="B18" s="296"/>
      <c r="C18" s="296"/>
      <c r="D18" s="336"/>
      <c r="E18" s="338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6"/>
      <c r="X18" s="296"/>
      <c r="Y18" s="379"/>
      <c r="Z18" s="404"/>
      <c r="AA18" s="395"/>
      <c r="AB18" s="395"/>
      <c r="AC18" s="395"/>
      <c r="AD18" s="435"/>
      <c r="AE18" s="436"/>
      <c r="AF18" s="437"/>
      <c r="AG18" s="69"/>
      <c r="BD18" s="68"/>
    </row>
    <row r="19" spans="1:68" ht="27.75" hidden="1" customHeight="1" x14ac:dyDescent="0.2">
      <c r="A19" s="284" t="s">
        <v>63</v>
      </c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48"/>
      <c r="AB19" s="48"/>
      <c r="AC19" s="48"/>
    </row>
    <row r="20" spans="1:68" ht="16.5" hidden="1" customHeight="1" x14ac:dyDescent="0.25">
      <c r="A20" s="279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3"/>
      <c r="AB20" s="263"/>
      <c r="AC20" s="263"/>
    </row>
    <row r="21" spans="1:68" ht="14.25" hidden="1" customHeight="1" x14ac:dyDescent="0.25">
      <c r="A21" s="277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81"/>
      <c r="P23" s="274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81"/>
      <c r="P24" s="274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84" t="s">
        <v>75</v>
      </c>
      <c r="B25" s="285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48"/>
      <c r="AB25" s="48"/>
      <c r="AC25" s="48"/>
    </row>
    <row r="26" spans="1:68" ht="16.5" hidden="1" customHeight="1" x14ac:dyDescent="0.25">
      <c r="A26" s="279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3"/>
      <c r="AB26" s="263"/>
      <c r="AC26" s="263"/>
    </row>
    <row r="27" spans="1:68" ht="14.25" hidden="1" customHeight="1" x14ac:dyDescent="0.25">
      <c r="A27" s="277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80"/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81"/>
      <c r="P30" s="274" t="s">
        <v>73</v>
      </c>
      <c r="Q30" s="275"/>
      <c r="R30" s="275"/>
      <c r="S30" s="275"/>
      <c r="T30" s="275"/>
      <c r="U30" s="275"/>
      <c r="V30" s="276"/>
      <c r="W30" s="37" t="s">
        <v>70</v>
      </c>
      <c r="X30" s="270">
        <f>IFERROR(SUM(X28:X29),"0")</f>
        <v>0</v>
      </c>
      <c r="Y30" s="270">
        <f>IFERROR(SUM(Y28:Y29),"0")</f>
        <v>0</v>
      </c>
      <c r="Z30" s="270">
        <f>IFERROR(IF(Z28="",0,Z28),"0")+IFERROR(IF(Z29="",0,Z29),"0")</f>
        <v>0</v>
      </c>
      <c r="AA30" s="271"/>
      <c r="AB30" s="271"/>
      <c r="AC30" s="271"/>
    </row>
    <row r="31" spans="1:68" hidden="1" x14ac:dyDescent="0.2">
      <c r="A31" s="278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81"/>
      <c r="P31" s="274" t="s">
        <v>73</v>
      </c>
      <c r="Q31" s="275"/>
      <c r="R31" s="275"/>
      <c r="S31" s="275"/>
      <c r="T31" s="275"/>
      <c r="U31" s="275"/>
      <c r="V31" s="276"/>
      <c r="W31" s="37" t="s">
        <v>74</v>
      </c>
      <c r="X31" s="270">
        <f>IFERROR(SUMPRODUCT(X28:X29*H28:H29),"0")</f>
        <v>0</v>
      </c>
      <c r="Y31" s="270">
        <f>IFERROR(SUMPRODUCT(Y28:Y29*H28:H29),"0")</f>
        <v>0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63"/>
      <c r="AB32" s="263"/>
      <c r="AC32" s="263"/>
    </row>
    <row r="33" spans="1:68" ht="14.25" hidden="1" customHeight="1" x14ac:dyDescent="0.25">
      <c r="A33" s="277" t="s">
        <v>64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4"/>
      <c r="AB33" s="264"/>
      <c r="AC33" s="264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7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0"/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81"/>
      <c r="P37" s="274" t="s">
        <v>73</v>
      </c>
      <c r="Q37" s="275"/>
      <c r="R37" s="275"/>
      <c r="S37" s="275"/>
      <c r="T37" s="275"/>
      <c r="U37" s="275"/>
      <c r="V37" s="276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hidden="1" x14ac:dyDescent="0.2">
      <c r="A38" s="278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81"/>
      <c r="P38" s="274" t="s">
        <v>73</v>
      </c>
      <c r="Q38" s="275"/>
      <c r="R38" s="275"/>
      <c r="S38" s="275"/>
      <c r="T38" s="275"/>
      <c r="U38" s="275"/>
      <c r="V38" s="276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63"/>
      <c r="AB39" s="263"/>
      <c r="AC39" s="263"/>
    </row>
    <row r="40" spans="1:68" ht="14.25" hidden="1" customHeight="1" x14ac:dyDescent="0.25">
      <c r="A40" s="277" t="s">
        <v>64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7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80"/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81"/>
      <c r="P45" s="274" t="s">
        <v>73</v>
      </c>
      <c r="Q45" s="275"/>
      <c r="R45" s="275"/>
      <c r="S45" s="275"/>
      <c r="T45" s="275"/>
      <c r="U45" s="275"/>
      <c r="V45" s="276"/>
      <c r="W45" s="37" t="s">
        <v>70</v>
      </c>
      <c r="X45" s="270">
        <f>IFERROR(SUM(X41:X44),"0")</f>
        <v>0</v>
      </c>
      <c r="Y45" s="270">
        <f>IFERROR(SUM(Y41:Y44),"0")</f>
        <v>0</v>
      </c>
      <c r="Z45" s="270">
        <f>IFERROR(IF(Z41="",0,Z41),"0")+IFERROR(IF(Z42="",0,Z42),"0")+IFERROR(IF(Z43="",0,Z43),"0")+IFERROR(IF(Z44="",0,Z44),"0")</f>
        <v>0</v>
      </c>
      <c r="AA45" s="271"/>
      <c r="AB45" s="271"/>
      <c r="AC45" s="271"/>
    </row>
    <row r="46" spans="1:68" hidden="1" x14ac:dyDescent="0.2">
      <c r="A46" s="278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81"/>
      <c r="P46" s="274" t="s">
        <v>73</v>
      </c>
      <c r="Q46" s="275"/>
      <c r="R46" s="275"/>
      <c r="S46" s="275"/>
      <c r="T46" s="275"/>
      <c r="U46" s="275"/>
      <c r="V46" s="276"/>
      <c r="W46" s="37" t="s">
        <v>74</v>
      </c>
      <c r="X46" s="270">
        <f>IFERROR(SUMPRODUCT(X41:X44*H41:H44),"0")</f>
        <v>0</v>
      </c>
      <c r="Y46" s="270">
        <f>IFERROR(SUMPRODUCT(Y41:Y44*H41:H44),"0")</f>
        <v>0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63"/>
      <c r="AB47" s="263"/>
      <c r="AC47" s="263"/>
    </row>
    <row r="48" spans="1:68" ht="14.25" hidden="1" customHeight="1" x14ac:dyDescent="0.25">
      <c r="A48" s="277" t="s">
        <v>64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81"/>
      <c r="P50" s="274" t="s">
        <v>73</v>
      </c>
      <c r="Q50" s="275"/>
      <c r="R50" s="275"/>
      <c r="S50" s="275"/>
      <c r="T50" s="275"/>
      <c r="U50" s="275"/>
      <c r="V50" s="276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8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81"/>
      <c r="P51" s="274" t="s">
        <v>73</v>
      </c>
      <c r="Q51" s="275"/>
      <c r="R51" s="275"/>
      <c r="S51" s="275"/>
      <c r="T51" s="275"/>
      <c r="U51" s="275"/>
      <c r="V51" s="276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7" t="s">
        <v>112</v>
      </c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81"/>
      <c r="P54" s="274" t="s">
        <v>73</v>
      </c>
      <c r="Q54" s="275"/>
      <c r="R54" s="275"/>
      <c r="S54" s="275"/>
      <c r="T54" s="275"/>
      <c r="U54" s="275"/>
      <c r="V54" s="276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8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81"/>
      <c r="P55" s="274" t="s">
        <v>73</v>
      </c>
      <c r="Q55" s="275"/>
      <c r="R55" s="275"/>
      <c r="S55" s="275"/>
      <c r="T55" s="275"/>
      <c r="U55" s="275"/>
      <c r="V55" s="276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7" t="s">
        <v>77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64"/>
      <c r="AB56" s="264"/>
      <c r="AC56" s="264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81"/>
      <c r="P58" s="274" t="s">
        <v>73</v>
      </c>
      <c r="Q58" s="275"/>
      <c r="R58" s="275"/>
      <c r="S58" s="275"/>
      <c r="T58" s="275"/>
      <c r="U58" s="275"/>
      <c r="V58" s="276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8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81"/>
      <c r="P59" s="274" t="s">
        <v>73</v>
      </c>
      <c r="Q59" s="275"/>
      <c r="R59" s="275"/>
      <c r="S59" s="275"/>
      <c r="T59" s="275"/>
      <c r="U59" s="275"/>
      <c r="V59" s="276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7" t="s">
        <v>119</v>
      </c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81"/>
      <c r="P63" s="274" t="s">
        <v>73</v>
      </c>
      <c r="Q63" s="275"/>
      <c r="R63" s="275"/>
      <c r="S63" s="275"/>
      <c r="T63" s="275"/>
      <c r="U63" s="275"/>
      <c r="V63" s="276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8"/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81"/>
      <c r="P64" s="274" t="s">
        <v>73</v>
      </c>
      <c r="Q64" s="275"/>
      <c r="R64" s="275"/>
      <c r="S64" s="275"/>
      <c r="T64" s="275"/>
      <c r="U64" s="275"/>
      <c r="V64" s="276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7" t="s">
        <v>125</v>
      </c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64"/>
      <c r="AB65" s="264"/>
      <c r="AC65" s="264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0"/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81"/>
      <c r="P69" s="274" t="s">
        <v>73</v>
      </c>
      <c r="Q69" s="275"/>
      <c r="R69" s="275"/>
      <c r="S69" s="275"/>
      <c r="T69" s="275"/>
      <c r="U69" s="275"/>
      <c r="V69" s="276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8"/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81"/>
      <c r="P70" s="274" t="s">
        <v>73</v>
      </c>
      <c r="Q70" s="275"/>
      <c r="R70" s="275"/>
      <c r="S70" s="275"/>
      <c r="T70" s="275"/>
      <c r="U70" s="275"/>
      <c r="V70" s="276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79" t="s">
        <v>133</v>
      </c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63"/>
      <c r="AB71" s="263"/>
      <c r="AC71" s="263"/>
    </row>
    <row r="72" spans="1:68" ht="14.25" hidden="1" customHeight="1" x14ac:dyDescent="0.25">
      <c r="A72" s="277" t="s">
        <v>64</v>
      </c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3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80"/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81"/>
      <c r="P75" s="274" t="s">
        <v>73</v>
      </c>
      <c r="Q75" s="275"/>
      <c r="R75" s="275"/>
      <c r="S75" s="275"/>
      <c r="T75" s="275"/>
      <c r="U75" s="275"/>
      <c r="V75" s="276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hidden="1" x14ac:dyDescent="0.2">
      <c r="A76" s="278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81"/>
      <c r="P76" s="274" t="s">
        <v>73</v>
      </c>
      <c r="Q76" s="275"/>
      <c r="R76" s="275"/>
      <c r="S76" s="275"/>
      <c r="T76" s="275"/>
      <c r="U76" s="275"/>
      <c r="V76" s="276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hidden="1" customHeight="1" x14ac:dyDescent="0.25">
      <c r="A77" s="279" t="s">
        <v>140</v>
      </c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63"/>
      <c r="AB77" s="263"/>
      <c r="AC77" s="263"/>
    </row>
    <row r="78" spans="1:68" ht="14.25" hidden="1" customHeight="1" x14ac:dyDescent="0.25">
      <c r="A78" s="277" t="s">
        <v>125</v>
      </c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64"/>
      <c r="AB78" s="264"/>
      <c r="AC78" s="264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68">
        <v>0</v>
      </c>
      <c r="Y79" s="26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0"/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81"/>
      <c r="P80" s="274" t="s">
        <v>73</v>
      </c>
      <c r="Q80" s="275"/>
      <c r="R80" s="275"/>
      <c r="S80" s="275"/>
      <c r="T80" s="275"/>
      <c r="U80" s="275"/>
      <c r="V80" s="276"/>
      <c r="W80" s="37" t="s">
        <v>70</v>
      </c>
      <c r="X80" s="270">
        <f>IFERROR(SUM(X79:X79),"0")</f>
        <v>0</v>
      </c>
      <c r="Y80" s="270">
        <f>IFERROR(SUM(Y79:Y79),"0")</f>
        <v>0</v>
      </c>
      <c r="Z80" s="270">
        <f>IFERROR(IF(Z79="",0,Z79),"0")</f>
        <v>0</v>
      </c>
      <c r="AA80" s="271"/>
      <c r="AB80" s="271"/>
      <c r="AC80" s="271"/>
    </row>
    <row r="81" spans="1:68" hidden="1" x14ac:dyDescent="0.2">
      <c r="A81" s="278"/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81"/>
      <c r="P81" s="274" t="s">
        <v>73</v>
      </c>
      <c r="Q81" s="275"/>
      <c r="R81" s="275"/>
      <c r="S81" s="275"/>
      <c r="T81" s="275"/>
      <c r="U81" s="275"/>
      <c r="V81" s="276"/>
      <c r="W81" s="37" t="s">
        <v>74</v>
      </c>
      <c r="X81" s="270">
        <f>IFERROR(SUMPRODUCT(X79:X79*H79:H79),"0")</f>
        <v>0</v>
      </c>
      <c r="Y81" s="270">
        <f>IFERROR(SUMPRODUCT(Y79:Y79*H79:H79),"0")</f>
        <v>0</v>
      </c>
      <c r="Z81" s="37"/>
      <c r="AA81" s="271"/>
      <c r="AB81" s="271"/>
      <c r="AC81" s="271"/>
    </row>
    <row r="82" spans="1:68" ht="16.5" hidden="1" customHeight="1" x14ac:dyDescent="0.25">
      <c r="A82" s="279" t="s">
        <v>144</v>
      </c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63"/>
      <c r="AB82" s="263"/>
      <c r="AC82" s="263"/>
    </row>
    <row r="83" spans="1:68" ht="14.25" hidden="1" customHeight="1" x14ac:dyDescent="0.25">
      <c r="A83" s="277" t="s">
        <v>145</v>
      </c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64"/>
      <c r="AB83" s="264"/>
      <c r="AC83" s="264"/>
    </row>
    <row r="84" spans="1:68" ht="27" hidden="1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68">
        <v>0</v>
      </c>
      <c r="Y84" s="26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68">
        <v>0</v>
      </c>
      <c r="Y85" s="26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80"/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81"/>
      <c r="P86" s="274" t="s">
        <v>73</v>
      </c>
      <c r="Q86" s="275"/>
      <c r="R86" s="275"/>
      <c r="S86" s="275"/>
      <c r="T86" s="275"/>
      <c r="U86" s="275"/>
      <c r="V86" s="276"/>
      <c r="W86" s="37" t="s">
        <v>70</v>
      </c>
      <c r="X86" s="270">
        <f>IFERROR(SUM(X84:X85),"0")</f>
        <v>0</v>
      </c>
      <c r="Y86" s="270">
        <f>IFERROR(SUM(Y84:Y85),"0")</f>
        <v>0</v>
      </c>
      <c r="Z86" s="270">
        <f>IFERROR(IF(Z84="",0,Z84),"0")+IFERROR(IF(Z85="",0,Z85),"0")</f>
        <v>0</v>
      </c>
      <c r="AA86" s="271"/>
      <c r="AB86" s="271"/>
      <c r="AC86" s="271"/>
    </row>
    <row r="87" spans="1:68" hidden="1" x14ac:dyDescent="0.2">
      <c r="A87" s="278"/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81"/>
      <c r="P87" s="274" t="s">
        <v>73</v>
      </c>
      <c r="Q87" s="275"/>
      <c r="R87" s="275"/>
      <c r="S87" s="275"/>
      <c r="T87" s="275"/>
      <c r="U87" s="275"/>
      <c r="V87" s="276"/>
      <c r="W87" s="37" t="s">
        <v>74</v>
      </c>
      <c r="X87" s="270">
        <f>IFERROR(SUMPRODUCT(X84:X85*H84:H85),"0")</f>
        <v>0</v>
      </c>
      <c r="Y87" s="270">
        <f>IFERROR(SUMPRODUCT(Y84:Y85*H84:H85),"0")</f>
        <v>0</v>
      </c>
      <c r="Z87" s="37"/>
      <c r="AA87" s="271"/>
      <c r="AB87" s="271"/>
      <c r="AC87" s="271"/>
    </row>
    <row r="88" spans="1:68" ht="16.5" hidden="1" customHeight="1" x14ac:dyDescent="0.25">
      <c r="A88" s="279" t="s">
        <v>152</v>
      </c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63"/>
      <c r="AB88" s="263"/>
      <c r="AC88" s="263"/>
    </row>
    <row r="89" spans="1:68" ht="14.25" hidden="1" customHeight="1" x14ac:dyDescent="0.25">
      <c r="A89" s="277" t="s">
        <v>125</v>
      </c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64"/>
      <c r="AB89" s="264"/>
      <c r="AC89" s="264"/>
    </row>
    <row r="90" spans="1:68" ht="27" hidden="1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80"/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81"/>
      <c r="P96" s="274" t="s">
        <v>73</v>
      </c>
      <c r="Q96" s="275"/>
      <c r="R96" s="275"/>
      <c r="S96" s="275"/>
      <c r="T96" s="275"/>
      <c r="U96" s="275"/>
      <c r="V96" s="276"/>
      <c r="W96" s="37" t="s">
        <v>70</v>
      </c>
      <c r="X96" s="270">
        <f>IFERROR(SUM(X90:X95),"0")</f>
        <v>0</v>
      </c>
      <c r="Y96" s="270">
        <f>IFERROR(SUM(Y90:Y95),"0")</f>
        <v>0</v>
      </c>
      <c r="Z96" s="270">
        <f>IFERROR(IF(Z90="",0,Z90),"0")+IFERROR(IF(Z91="",0,Z91),"0")+IFERROR(IF(Z92="",0,Z92),"0")+IFERROR(IF(Z93="",0,Z93),"0")+IFERROR(IF(Z94="",0,Z94),"0")+IFERROR(IF(Z95="",0,Z95),"0")</f>
        <v>0</v>
      </c>
      <c r="AA96" s="271"/>
      <c r="AB96" s="271"/>
      <c r="AC96" s="271"/>
    </row>
    <row r="97" spans="1:68" hidden="1" x14ac:dyDescent="0.2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81"/>
      <c r="P97" s="274" t="s">
        <v>73</v>
      </c>
      <c r="Q97" s="275"/>
      <c r="R97" s="275"/>
      <c r="S97" s="275"/>
      <c r="T97" s="275"/>
      <c r="U97" s="275"/>
      <c r="V97" s="276"/>
      <c r="W97" s="37" t="s">
        <v>74</v>
      </c>
      <c r="X97" s="270">
        <f>IFERROR(SUMPRODUCT(X90:X95*H90:H95),"0")</f>
        <v>0</v>
      </c>
      <c r="Y97" s="270">
        <f>IFERROR(SUMPRODUCT(Y90:Y95*H90:H95),"0")</f>
        <v>0</v>
      </c>
      <c r="Z97" s="37"/>
      <c r="AA97" s="271"/>
      <c r="AB97" s="271"/>
      <c r="AC97" s="271"/>
    </row>
    <row r="98" spans="1:68" ht="16.5" hidden="1" customHeight="1" x14ac:dyDescent="0.25">
      <c r="A98" s="279" t="s">
        <v>167</v>
      </c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  <c r="AA98" s="263"/>
      <c r="AB98" s="263"/>
      <c r="AC98" s="263"/>
    </row>
    <row r="99" spans="1:68" ht="14.25" hidden="1" customHeight="1" x14ac:dyDescent="0.25">
      <c r="A99" s="277" t="s">
        <v>119</v>
      </c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  <c r="AA99" s="264"/>
      <c r="AB99" s="264"/>
      <c r="AC99" s="264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0"/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81"/>
      <c r="P102" s="274" t="s">
        <v>73</v>
      </c>
      <c r="Q102" s="275"/>
      <c r="R102" s="275"/>
      <c r="S102" s="275"/>
      <c r="T102" s="275"/>
      <c r="U102" s="275"/>
      <c r="V102" s="276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hidden="1" x14ac:dyDescent="0.2">
      <c r="A103" s="278"/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81"/>
      <c r="P103" s="274" t="s">
        <v>73</v>
      </c>
      <c r="Q103" s="275"/>
      <c r="R103" s="275"/>
      <c r="S103" s="275"/>
      <c r="T103" s="275"/>
      <c r="U103" s="275"/>
      <c r="V103" s="276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hidden="1" customHeight="1" x14ac:dyDescent="0.25">
      <c r="A104" s="279" t="s">
        <v>173</v>
      </c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63"/>
      <c r="AB104" s="263"/>
      <c r="AC104" s="263"/>
    </row>
    <row r="105" spans="1:68" ht="14.25" hidden="1" customHeight="1" x14ac:dyDescent="0.25">
      <c r="A105" s="277" t="s">
        <v>64</v>
      </c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64"/>
      <c r="AB105" s="264"/>
      <c r="AC105" s="264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68">
        <v>0</v>
      </c>
      <c r="Y110" s="26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280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81"/>
      <c r="P111" s="274" t="s">
        <v>73</v>
      </c>
      <c r="Q111" s="275"/>
      <c r="R111" s="275"/>
      <c r="S111" s="275"/>
      <c r="T111" s="275"/>
      <c r="U111" s="275"/>
      <c r="V111" s="276"/>
      <c r="W111" s="37" t="s">
        <v>70</v>
      </c>
      <c r="X111" s="270">
        <f>IFERROR(SUM(X106:X110),"0")</f>
        <v>0</v>
      </c>
      <c r="Y111" s="270">
        <f>IFERROR(SUM(Y106:Y110),"0")</f>
        <v>0</v>
      </c>
      <c r="Z111" s="270">
        <f>IFERROR(IF(Z106="",0,Z106),"0")+IFERROR(IF(Z107="",0,Z107),"0")+IFERROR(IF(Z108="",0,Z108),"0")+IFERROR(IF(Z109="",0,Z109),"0")+IFERROR(IF(Z110="",0,Z110),"0")</f>
        <v>0</v>
      </c>
      <c r="AA111" s="271"/>
      <c r="AB111" s="271"/>
      <c r="AC111" s="271"/>
    </row>
    <row r="112" spans="1:68" hidden="1" x14ac:dyDescent="0.2">
      <c r="A112" s="278"/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81"/>
      <c r="P112" s="274" t="s">
        <v>73</v>
      </c>
      <c r="Q112" s="275"/>
      <c r="R112" s="275"/>
      <c r="S112" s="275"/>
      <c r="T112" s="275"/>
      <c r="U112" s="275"/>
      <c r="V112" s="276"/>
      <c r="W112" s="37" t="s">
        <v>74</v>
      </c>
      <c r="X112" s="270">
        <f>IFERROR(SUMPRODUCT(X106:X110*H106:H110),"0")</f>
        <v>0</v>
      </c>
      <c r="Y112" s="270">
        <f>IFERROR(SUMPRODUCT(Y106:Y110*H106:H110),"0")</f>
        <v>0</v>
      </c>
      <c r="Z112" s="37"/>
      <c r="AA112" s="271"/>
      <c r="AB112" s="271"/>
      <c r="AC112" s="271"/>
    </row>
    <row r="113" spans="1:68" ht="14.25" hidden="1" customHeight="1" x14ac:dyDescent="0.25">
      <c r="A113" s="277" t="s">
        <v>125</v>
      </c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82">
        <v>4620207490983</v>
      </c>
      <c r="E114" s="283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5" t="s">
        <v>187</v>
      </c>
      <c r="Q114" s="290"/>
      <c r="R114" s="290"/>
      <c r="S114" s="290"/>
      <c r="T114" s="291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0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81"/>
      <c r="P115" s="274" t="s">
        <v>73</v>
      </c>
      <c r="Q115" s="275"/>
      <c r="R115" s="275"/>
      <c r="S115" s="275"/>
      <c r="T115" s="275"/>
      <c r="U115" s="275"/>
      <c r="V115" s="276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8"/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81"/>
      <c r="P116" s="274" t="s">
        <v>73</v>
      </c>
      <c r="Q116" s="275"/>
      <c r="R116" s="275"/>
      <c r="S116" s="275"/>
      <c r="T116" s="275"/>
      <c r="U116" s="275"/>
      <c r="V116" s="276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7" t="s">
        <v>189</v>
      </c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82">
        <v>4620207491140</v>
      </c>
      <c r="E118" s="283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1" t="s">
        <v>192</v>
      </c>
      <c r="Q118" s="290"/>
      <c r="R118" s="290"/>
      <c r="S118" s="290"/>
      <c r="T118" s="291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0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81"/>
      <c r="P119" s="274" t="s">
        <v>73</v>
      </c>
      <c r="Q119" s="275"/>
      <c r="R119" s="275"/>
      <c r="S119" s="275"/>
      <c r="T119" s="275"/>
      <c r="U119" s="275"/>
      <c r="V119" s="276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8"/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81"/>
      <c r="P120" s="274" t="s">
        <v>73</v>
      </c>
      <c r="Q120" s="275"/>
      <c r="R120" s="275"/>
      <c r="S120" s="275"/>
      <c r="T120" s="275"/>
      <c r="U120" s="275"/>
      <c r="V120" s="276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79" t="s">
        <v>194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3"/>
      <c r="AB121" s="263"/>
      <c r="AC121" s="263"/>
    </row>
    <row r="122" spans="1:68" ht="14.25" hidden="1" customHeight="1" x14ac:dyDescent="0.25">
      <c r="A122" s="277" t="s">
        <v>125</v>
      </c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64"/>
      <c r="AB122" s="264"/>
      <c r="AC122" s="264"/>
    </row>
    <row r="123" spans="1:68" ht="27" hidden="1" customHeight="1" x14ac:dyDescent="0.25">
      <c r="A123" s="54" t="s">
        <v>195</v>
      </c>
      <c r="B123" s="54" t="s">
        <v>196</v>
      </c>
      <c r="C123" s="31">
        <v>4301135555</v>
      </c>
      <c r="D123" s="282">
        <v>4607111034014</v>
      </c>
      <c r="E123" s="283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0"/>
      <c r="R123" s="290"/>
      <c r="S123" s="290"/>
      <c r="T123" s="291"/>
      <c r="U123" s="34"/>
      <c r="V123" s="34"/>
      <c r="W123" s="35" t="s">
        <v>70</v>
      </c>
      <c r="X123" s="268">
        <v>0</v>
      </c>
      <c r="Y123" s="26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198</v>
      </c>
      <c r="B124" s="54" t="s">
        <v>199</v>
      </c>
      <c r="C124" s="31">
        <v>4301135532</v>
      </c>
      <c r="D124" s="282">
        <v>4607111033994</v>
      </c>
      <c r="E124" s="283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68">
        <v>0</v>
      </c>
      <c r="Y124" s="26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80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81"/>
      <c r="P125" s="274" t="s">
        <v>73</v>
      </c>
      <c r="Q125" s="275"/>
      <c r="R125" s="275"/>
      <c r="S125" s="275"/>
      <c r="T125" s="275"/>
      <c r="U125" s="275"/>
      <c r="V125" s="276"/>
      <c r="W125" s="37" t="s">
        <v>70</v>
      </c>
      <c r="X125" s="270">
        <f>IFERROR(SUM(X123:X124),"0")</f>
        <v>0</v>
      </c>
      <c r="Y125" s="270">
        <f>IFERROR(SUM(Y123:Y124),"0")</f>
        <v>0</v>
      </c>
      <c r="Z125" s="270">
        <f>IFERROR(IF(Z123="",0,Z123),"0")+IFERROR(IF(Z124="",0,Z124),"0")</f>
        <v>0</v>
      </c>
      <c r="AA125" s="271"/>
      <c r="AB125" s="271"/>
      <c r="AC125" s="271"/>
    </row>
    <row r="126" spans="1:68" hidden="1" x14ac:dyDescent="0.2">
      <c r="A126" s="278"/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81"/>
      <c r="P126" s="274" t="s">
        <v>73</v>
      </c>
      <c r="Q126" s="275"/>
      <c r="R126" s="275"/>
      <c r="S126" s="275"/>
      <c r="T126" s="275"/>
      <c r="U126" s="275"/>
      <c r="V126" s="276"/>
      <c r="W126" s="37" t="s">
        <v>74</v>
      </c>
      <c r="X126" s="270">
        <f>IFERROR(SUMPRODUCT(X123:X124*H123:H124),"0")</f>
        <v>0</v>
      </c>
      <c r="Y126" s="270">
        <f>IFERROR(SUMPRODUCT(Y123:Y124*H123:H124),"0")</f>
        <v>0</v>
      </c>
      <c r="Z126" s="37"/>
      <c r="AA126" s="271"/>
      <c r="AB126" s="271"/>
      <c r="AC126" s="271"/>
    </row>
    <row r="127" spans="1:68" ht="16.5" hidden="1" customHeight="1" x14ac:dyDescent="0.25">
      <c r="A127" s="279" t="s">
        <v>202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3"/>
      <c r="AB127" s="263"/>
      <c r="AC127" s="263"/>
    </row>
    <row r="128" spans="1:68" ht="14.25" hidden="1" customHeight="1" x14ac:dyDescent="0.25">
      <c r="A128" s="277" t="s">
        <v>125</v>
      </c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64"/>
      <c r="AB128" s="264"/>
      <c r="AC128" s="264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82">
        <v>4607111039095</v>
      </c>
      <c r="E129" s="283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0"/>
      <c r="R129" s="290"/>
      <c r="S129" s="290"/>
      <c r="T129" s="291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4301135550</v>
      </c>
      <c r="D130" s="282">
        <v>4607111034199</v>
      </c>
      <c r="E130" s="283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68">
        <v>0</v>
      </c>
      <c r="Y130" s="26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80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81"/>
      <c r="P131" s="274" t="s">
        <v>73</v>
      </c>
      <c r="Q131" s="275"/>
      <c r="R131" s="275"/>
      <c r="S131" s="275"/>
      <c r="T131" s="275"/>
      <c r="U131" s="275"/>
      <c r="V131" s="276"/>
      <c r="W131" s="37" t="s">
        <v>70</v>
      </c>
      <c r="X131" s="270">
        <f>IFERROR(SUM(X129:X130),"0")</f>
        <v>0</v>
      </c>
      <c r="Y131" s="270">
        <f>IFERROR(SUM(Y129:Y130),"0")</f>
        <v>0</v>
      </c>
      <c r="Z131" s="270">
        <f>IFERROR(IF(Z129="",0,Z129),"0")+IFERROR(IF(Z130="",0,Z130),"0")</f>
        <v>0</v>
      </c>
      <c r="AA131" s="271"/>
      <c r="AB131" s="271"/>
      <c r="AC131" s="271"/>
    </row>
    <row r="132" spans="1:68" hidden="1" x14ac:dyDescent="0.2">
      <c r="A132" s="278"/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81"/>
      <c r="P132" s="274" t="s">
        <v>73</v>
      </c>
      <c r="Q132" s="275"/>
      <c r="R132" s="275"/>
      <c r="S132" s="275"/>
      <c r="T132" s="275"/>
      <c r="U132" s="275"/>
      <c r="V132" s="276"/>
      <c r="W132" s="37" t="s">
        <v>74</v>
      </c>
      <c r="X132" s="270">
        <f>IFERROR(SUMPRODUCT(X129:X130*H129:H130),"0")</f>
        <v>0</v>
      </c>
      <c r="Y132" s="270">
        <f>IFERROR(SUMPRODUCT(Y129:Y130*H129:H130),"0")</f>
        <v>0</v>
      </c>
      <c r="Z132" s="37"/>
      <c r="AA132" s="271"/>
      <c r="AB132" s="271"/>
      <c r="AC132" s="271"/>
    </row>
    <row r="133" spans="1:68" ht="16.5" hidden="1" customHeight="1" x14ac:dyDescent="0.25">
      <c r="A133" s="279" t="s">
        <v>209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3"/>
      <c r="AB133" s="263"/>
      <c r="AC133" s="263"/>
    </row>
    <row r="134" spans="1:68" ht="14.25" hidden="1" customHeight="1" x14ac:dyDescent="0.25">
      <c r="A134" s="277" t="s">
        <v>125</v>
      </c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64"/>
      <c r="AB134" s="264"/>
      <c r="AC134" s="264"/>
    </row>
    <row r="135" spans="1:68" ht="27" hidden="1" customHeight="1" x14ac:dyDescent="0.25">
      <c r="A135" s="54" t="s">
        <v>210</v>
      </c>
      <c r="B135" s="54" t="s">
        <v>211</v>
      </c>
      <c r="C135" s="31">
        <v>4301135753</v>
      </c>
      <c r="D135" s="282">
        <v>4620207490914</v>
      </c>
      <c r="E135" s="283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0"/>
      <c r="R135" s="290"/>
      <c r="S135" s="290"/>
      <c r="T135" s="291"/>
      <c r="U135" s="34"/>
      <c r="V135" s="34"/>
      <c r="W135" s="35" t="s">
        <v>70</v>
      </c>
      <c r="X135" s="268">
        <v>0</v>
      </c>
      <c r="Y135" s="26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282">
        <v>4620207490853</v>
      </c>
      <c r="E136" s="283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80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81"/>
      <c r="P137" s="274" t="s">
        <v>73</v>
      </c>
      <c r="Q137" s="275"/>
      <c r="R137" s="275"/>
      <c r="S137" s="275"/>
      <c r="T137" s="275"/>
      <c r="U137" s="275"/>
      <c r="V137" s="276"/>
      <c r="W137" s="37" t="s">
        <v>70</v>
      </c>
      <c r="X137" s="270">
        <f>IFERROR(SUM(X135:X136),"0")</f>
        <v>0</v>
      </c>
      <c r="Y137" s="270">
        <f>IFERROR(SUM(Y135:Y136),"0")</f>
        <v>0</v>
      </c>
      <c r="Z137" s="270">
        <f>IFERROR(IF(Z135="",0,Z135),"0")+IFERROR(IF(Z136="",0,Z136),"0")</f>
        <v>0</v>
      </c>
      <c r="AA137" s="271"/>
      <c r="AB137" s="271"/>
      <c r="AC137" s="271"/>
    </row>
    <row r="138" spans="1:68" hidden="1" x14ac:dyDescent="0.2">
      <c r="A138" s="278"/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81"/>
      <c r="P138" s="274" t="s">
        <v>73</v>
      </c>
      <c r="Q138" s="275"/>
      <c r="R138" s="275"/>
      <c r="S138" s="275"/>
      <c r="T138" s="275"/>
      <c r="U138" s="275"/>
      <c r="V138" s="276"/>
      <c r="W138" s="37" t="s">
        <v>74</v>
      </c>
      <c r="X138" s="270">
        <f>IFERROR(SUMPRODUCT(X135:X136*H135:H136),"0")</f>
        <v>0</v>
      </c>
      <c r="Y138" s="270">
        <f>IFERROR(SUMPRODUCT(Y135:Y136*H135:H136),"0")</f>
        <v>0</v>
      </c>
      <c r="Z138" s="37"/>
      <c r="AA138" s="271"/>
      <c r="AB138" s="271"/>
      <c r="AC138" s="271"/>
    </row>
    <row r="139" spans="1:68" ht="16.5" hidden="1" customHeight="1" x14ac:dyDescent="0.25">
      <c r="A139" s="279" t="s">
        <v>214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3"/>
      <c r="AB139" s="263"/>
      <c r="AC139" s="263"/>
    </row>
    <row r="140" spans="1:68" ht="14.25" hidden="1" customHeight="1" x14ac:dyDescent="0.25">
      <c r="A140" s="277" t="s">
        <v>125</v>
      </c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82">
        <v>4607111035806</v>
      </c>
      <c r="E141" s="283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0"/>
      <c r="R141" s="290"/>
      <c r="S141" s="290"/>
      <c r="T141" s="291"/>
      <c r="U141" s="34"/>
      <c r="V141" s="34"/>
      <c r="W141" s="35" t="s">
        <v>70</v>
      </c>
      <c r="X141" s="268">
        <v>42</v>
      </c>
      <c r="Y141" s="269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155.55119999999999</v>
      </c>
      <c r="BN141" s="67">
        <f>IFERROR(Y141*I141,"0")</f>
        <v>155.55119999999999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280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81"/>
      <c r="P142" s="274" t="s">
        <v>73</v>
      </c>
      <c r="Q142" s="275"/>
      <c r="R142" s="275"/>
      <c r="S142" s="275"/>
      <c r="T142" s="275"/>
      <c r="U142" s="275"/>
      <c r="V142" s="276"/>
      <c r="W142" s="37" t="s">
        <v>70</v>
      </c>
      <c r="X142" s="270">
        <f>IFERROR(SUM(X141:X141),"0")</f>
        <v>42</v>
      </c>
      <c r="Y142" s="270">
        <f>IFERROR(SUM(Y141:Y141),"0")</f>
        <v>42</v>
      </c>
      <c r="Z142" s="270">
        <f>IFERROR(IF(Z141="",0,Z141),"0")</f>
        <v>0.75095999999999996</v>
      </c>
      <c r="AA142" s="271"/>
      <c r="AB142" s="271"/>
      <c r="AC142" s="271"/>
    </row>
    <row r="143" spans="1:68" x14ac:dyDescent="0.2">
      <c r="A143" s="278"/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81"/>
      <c r="P143" s="274" t="s">
        <v>73</v>
      </c>
      <c r="Q143" s="275"/>
      <c r="R143" s="275"/>
      <c r="S143" s="275"/>
      <c r="T143" s="275"/>
      <c r="U143" s="275"/>
      <c r="V143" s="276"/>
      <c r="W143" s="37" t="s">
        <v>74</v>
      </c>
      <c r="X143" s="270">
        <f>IFERROR(SUMPRODUCT(X141:X141*H141:H141),"0")</f>
        <v>126</v>
      </c>
      <c r="Y143" s="270">
        <f>IFERROR(SUMPRODUCT(Y141:Y141*H141:H141),"0")</f>
        <v>126</v>
      </c>
      <c r="Z143" s="37"/>
      <c r="AA143" s="271"/>
      <c r="AB143" s="271"/>
      <c r="AC143" s="271"/>
    </row>
    <row r="144" spans="1:68" ht="16.5" hidden="1" customHeight="1" x14ac:dyDescent="0.25">
      <c r="A144" s="279" t="s">
        <v>218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3"/>
      <c r="AB144" s="263"/>
      <c r="AC144" s="263"/>
    </row>
    <row r="145" spans="1:68" ht="14.25" hidden="1" customHeight="1" x14ac:dyDescent="0.25">
      <c r="A145" s="277" t="s">
        <v>125</v>
      </c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82">
        <v>4607111039613</v>
      </c>
      <c r="E146" s="283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0"/>
      <c r="R146" s="290"/>
      <c r="S146" s="290"/>
      <c r="T146" s="291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0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81"/>
      <c r="P147" s="274" t="s">
        <v>73</v>
      </c>
      <c r="Q147" s="275"/>
      <c r="R147" s="275"/>
      <c r="S147" s="275"/>
      <c r="T147" s="275"/>
      <c r="U147" s="275"/>
      <c r="V147" s="276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8"/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81"/>
      <c r="P148" s="274" t="s">
        <v>73</v>
      </c>
      <c r="Q148" s="275"/>
      <c r="R148" s="275"/>
      <c r="S148" s="275"/>
      <c r="T148" s="275"/>
      <c r="U148" s="275"/>
      <c r="V148" s="276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79" t="s">
        <v>221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3"/>
      <c r="AB149" s="263"/>
      <c r="AC149" s="263"/>
    </row>
    <row r="150" spans="1:68" ht="14.25" hidden="1" customHeight="1" x14ac:dyDescent="0.25">
      <c r="A150" s="277" t="s">
        <v>189</v>
      </c>
      <c r="B150" s="278"/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82">
        <v>4607111035646</v>
      </c>
      <c r="E151" s="283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0"/>
      <c r="R151" s="290"/>
      <c r="S151" s="290"/>
      <c r="T151" s="291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0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81"/>
      <c r="P152" s="274" t="s">
        <v>73</v>
      </c>
      <c r="Q152" s="275"/>
      <c r="R152" s="275"/>
      <c r="S152" s="275"/>
      <c r="T152" s="275"/>
      <c r="U152" s="275"/>
      <c r="V152" s="276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8"/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81"/>
      <c r="P153" s="274" t="s">
        <v>73</v>
      </c>
      <c r="Q153" s="275"/>
      <c r="R153" s="275"/>
      <c r="S153" s="275"/>
      <c r="T153" s="275"/>
      <c r="U153" s="275"/>
      <c r="V153" s="276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79" t="s">
        <v>226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3"/>
      <c r="AB154" s="263"/>
      <c r="AC154" s="263"/>
    </row>
    <row r="155" spans="1:68" ht="14.25" hidden="1" customHeight="1" x14ac:dyDescent="0.25">
      <c r="A155" s="277" t="s">
        <v>125</v>
      </c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78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82">
        <v>4607111036568</v>
      </c>
      <c r="E156" s="283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0"/>
      <c r="R156" s="290"/>
      <c r="S156" s="290"/>
      <c r="T156" s="291"/>
      <c r="U156" s="34"/>
      <c r="V156" s="34"/>
      <c r="W156" s="35" t="s">
        <v>70</v>
      </c>
      <c r="X156" s="268">
        <v>126</v>
      </c>
      <c r="Y156" s="269">
        <f>IFERROR(IF(X156="","",X156),"")</f>
        <v>126</v>
      </c>
      <c r="Z156" s="36">
        <f>IFERROR(IF(X156="","",X156*0.00941),"")</f>
        <v>1.1856599999999999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264.82679999999999</v>
      </c>
      <c r="BN156" s="67">
        <f>IFERROR(Y156*I156,"0")</f>
        <v>264.82679999999999</v>
      </c>
      <c r="BO156" s="67">
        <f>IFERROR(X156/J156,"0")</f>
        <v>0.9</v>
      </c>
      <c r="BP156" s="67">
        <f>IFERROR(Y156/J156,"0")</f>
        <v>0.9</v>
      </c>
    </row>
    <row r="157" spans="1:68" x14ac:dyDescent="0.2">
      <c r="A157" s="280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81"/>
      <c r="P157" s="274" t="s">
        <v>73</v>
      </c>
      <c r="Q157" s="275"/>
      <c r="R157" s="275"/>
      <c r="S157" s="275"/>
      <c r="T157" s="275"/>
      <c r="U157" s="275"/>
      <c r="V157" s="276"/>
      <c r="W157" s="37" t="s">
        <v>70</v>
      </c>
      <c r="X157" s="270">
        <f>IFERROR(SUM(X156:X156),"0")</f>
        <v>126</v>
      </c>
      <c r="Y157" s="270">
        <f>IFERROR(SUM(Y156:Y156),"0")</f>
        <v>126</v>
      </c>
      <c r="Z157" s="270">
        <f>IFERROR(IF(Z156="",0,Z156),"0")</f>
        <v>1.1856599999999999</v>
      </c>
      <c r="AA157" s="271"/>
      <c r="AB157" s="271"/>
      <c r="AC157" s="271"/>
    </row>
    <row r="158" spans="1:68" x14ac:dyDescent="0.2">
      <c r="A158" s="278"/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81"/>
      <c r="P158" s="274" t="s">
        <v>73</v>
      </c>
      <c r="Q158" s="275"/>
      <c r="R158" s="275"/>
      <c r="S158" s="275"/>
      <c r="T158" s="275"/>
      <c r="U158" s="275"/>
      <c r="V158" s="276"/>
      <c r="W158" s="37" t="s">
        <v>74</v>
      </c>
      <c r="X158" s="270">
        <f>IFERROR(SUMPRODUCT(X156:X156*H156:H156),"0")</f>
        <v>211.67999999999998</v>
      </c>
      <c r="Y158" s="270">
        <f>IFERROR(SUMPRODUCT(Y156:Y156*H156:H156),"0")</f>
        <v>211.67999999999998</v>
      </c>
      <c r="Z158" s="37"/>
      <c r="AA158" s="271"/>
      <c r="AB158" s="271"/>
      <c r="AC158" s="271"/>
    </row>
    <row r="159" spans="1:68" ht="27.75" hidden="1" customHeight="1" x14ac:dyDescent="0.2">
      <c r="A159" s="284" t="s">
        <v>230</v>
      </c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48"/>
      <c r="AB159" s="48"/>
      <c r="AC159" s="48"/>
    </row>
    <row r="160" spans="1:68" ht="16.5" hidden="1" customHeight="1" x14ac:dyDescent="0.25">
      <c r="A160" s="279" t="s">
        <v>231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3"/>
      <c r="AB160" s="263"/>
      <c r="AC160" s="263"/>
    </row>
    <row r="161" spans="1:68" ht="14.25" hidden="1" customHeight="1" x14ac:dyDescent="0.25">
      <c r="A161" s="277" t="s">
        <v>64</v>
      </c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82">
        <v>4607111036384</v>
      </c>
      <c r="E162" s="283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0" t="s">
        <v>234</v>
      </c>
      <c r="Q162" s="290"/>
      <c r="R162" s="290"/>
      <c r="S162" s="290"/>
      <c r="T162" s="291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236</v>
      </c>
      <c r="B163" s="54" t="s">
        <v>237</v>
      </c>
      <c r="C163" s="31">
        <v>4301071050</v>
      </c>
      <c r="D163" s="282">
        <v>4607111036216</v>
      </c>
      <c r="E163" s="283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0"/>
      <c r="R163" s="290"/>
      <c r="S163" s="290"/>
      <c r="T163" s="291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80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81"/>
      <c r="P164" s="274" t="s">
        <v>73</v>
      </c>
      <c r="Q164" s="275"/>
      <c r="R164" s="275"/>
      <c r="S164" s="275"/>
      <c r="T164" s="275"/>
      <c r="U164" s="275"/>
      <c r="V164" s="276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hidden="1" x14ac:dyDescent="0.2">
      <c r="A165" s="278"/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281"/>
      <c r="P165" s="274" t="s">
        <v>73</v>
      </c>
      <c r="Q165" s="275"/>
      <c r="R165" s="275"/>
      <c r="S165" s="275"/>
      <c r="T165" s="275"/>
      <c r="U165" s="275"/>
      <c r="V165" s="276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hidden="1" customHeight="1" x14ac:dyDescent="0.2">
      <c r="A166" s="284" t="s">
        <v>239</v>
      </c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48"/>
      <c r="AB166" s="48"/>
      <c r="AC166" s="48"/>
    </row>
    <row r="167" spans="1:68" ht="16.5" hidden="1" customHeight="1" x14ac:dyDescent="0.25">
      <c r="A167" s="279" t="s">
        <v>240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3"/>
      <c r="AB167" s="263"/>
      <c r="AC167" s="263"/>
    </row>
    <row r="168" spans="1:68" ht="14.25" hidden="1" customHeight="1" x14ac:dyDescent="0.25">
      <c r="A168" s="277" t="s">
        <v>77</v>
      </c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8"/>
      <c r="W168" s="278"/>
      <c r="X168" s="278"/>
      <c r="Y168" s="278"/>
      <c r="Z168" s="278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82">
        <v>4607111035691</v>
      </c>
      <c r="E169" s="283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0"/>
      <c r="R169" s="290"/>
      <c r="S169" s="290"/>
      <c r="T169" s="291"/>
      <c r="U169" s="34"/>
      <c r="V169" s="34"/>
      <c r="W169" s="35" t="s">
        <v>70</v>
      </c>
      <c r="X169" s="268">
        <v>168</v>
      </c>
      <c r="Y169" s="269">
        <f>IFERROR(IF(X169="","",X169),"")</f>
        <v>168</v>
      </c>
      <c r="Z169" s="36">
        <f>IFERROR(IF(X169="","",X169*0.01788),"")</f>
        <v>3.0038399999999998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569.18399999999997</v>
      </c>
      <c r="BN169" s="67">
        <f>IFERROR(Y169*I169,"0")</f>
        <v>569.18399999999997</v>
      </c>
      <c r="BO169" s="67">
        <f>IFERROR(X169/J169,"0")</f>
        <v>2.4</v>
      </c>
      <c r="BP169" s="67">
        <f>IFERROR(Y169/J169,"0")</f>
        <v>2.4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82">
        <v>4607111035721</v>
      </c>
      <c r="E170" s="283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68">
        <v>112</v>
      </c>
      <c r="Y170" s="269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hidden="1" customHeight="1" x14ac:dyDescent="0.25">
      <c r="A171" s="54" t="s">
        <v>247</v>
      </c>
      <c r="B171" s="54" t="s">
        <v>248</v>
      </c>
      <c r="C171" s="31">
        <v>4301132170</v>
      </c>
      <c r="D171" s="282">
        <v>4607111038487</v>
      </c>
      <c r="E171" s="283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80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81"/>
      <c r="P172" s="274" t="s">
        <v>73</v>
      </c>
      <c r="Q172" s="275"/>
      <c r="R172" s="275"/>
      <c r="S172" s="275"/>
      <c r="T172" s="275"/>
      <c r="U172" s="275"/>
      <c r="V172" s="276"/>
      <c r="W172" s="37" t="s">
        <v>70</v>
      </c>
      <c r="X172" s="270">
        <f>IFERROR(SUM(X169:X171),"0")</f>
        <v>280</v>
      </c>
      <c r="Y172" s="270">
        <f>IFERROR(SUM(Y169:Y171),"0")</f>
        <v>280</v>
      </c>
      <c r="Z172" s="270">
        <f>IFERROR(IF(Z169="",0,Z169),"0")+IFERROR(IF(Z170="",0,Z170),"0")+IFERROR(IF(Z171="",0,Z171),"0")</f>
        <v>5.0063999999999993</v>
      </c>
      <c r="AA172" s="271"/>
      <c r="AB172" s="271"/>
      <c r="AC172" s="271"/>
    </row>
    <row r="173" spans="1:68" x14ac:dyDescent="0.2">
      <c r="A173" s="278"/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81"/>
      <c r="P173" s="274" t="s">
        <v>73</v>
      </c>
      <c r="Q173" s="275"/>
      <c r="R173" s="275"/>
      <c r="S173" s="275"/>
      <c r="T173" s="275"/>
      <c r="U173" s="275"/>
      <c r="V173" s="276"/>
      <c r="W173" s="37" t="s">
        <v>74</v>
      </c>
      <c r="X173" s="270">
        <f>IFERROR(SUMPRODUCT(X169:X171*H169:H171),"0")</f>
        <v>840</v>
      </c>
      <c r="Y173" s="270">
        <f>IFERROR(SUMPRODUCT(Y169:Y171*H169:H171),"0")</f>
        <v>840</v>
      </c>
      <c r="Z173" s="37"/>
      <c r="AA173" s="271"/>
      <c r="AB173" s="271"/>
      <c r="AC173" s="271"/>
    </row>
    <row r="174" spans="1:68" ht="14.25" hidden="1" customHeight="1" x14ac:dyDescent="0.25">
      <c r="A174" s="277" t="s">
        <v>250</v>
      </c>
      <c r="B174" s="278"/>
      <c r="C174" s="278"/>
      <c r="D174" s="278"/>
      <c r="E174" s="278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82">
        <v>4680115885875</v>
      </c>
      <c r="E175" s="283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9" t="s">
        <v>255</v>
      </c>
      <c r="Q175" s="290"/>
      <c r="R175" s="290"/>
      <c r="S175" s="290"/>
      <c r="T175" s="291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0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81"/>
      <c r="P176" s="274" t="s">
        <v>73</v>
      </c>
      <c r="Q176" s="275"/>
      <c r="R176" s="275"/>
      <c r="S176" s="275"/>
      <c r="T176" s="275"/>
      <c r="U176" s="275"/>
      <c r="V176" s="276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8"/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81"/>
      <c r="P177" s="274" t="s">
        <v>73</v>
      </c>
      <c r="Q177" s="275"/>
      <c r="R177" s="275"/>
      <c r="S177" s="275"/>
      <c r="T177" s="275"/>
      <c r="U177" s="275"/>
      <c r="V177" s="276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284" t="s">
        <v>258</v>
      </c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48"/>
      <c r="AB178" s="48"/>
      <c r="AC178" s="48"/>
    </row>
    <row r="179" spans="1:68" ht="16.5" hidden="1" customHeight="1" x14ac:dyDescent="0.25">
      <c r="A179" s="279" t="s">
        <v>259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3"/>
      <c r="AB179" s="263"/>
      <c r="AC179" s="263"/>
    </row>
    <row r="180" spans="1:68" ht="14.25" hidden="1" customHeight="1" x14ac:dyDescent="0.25">
      <c r="A180" s="277" t="s">
        <v>77</v>
      </c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64"/>
      <c r="AB180" s="264"/>
      <c r="AC180" s="264"/>
    </row>
    <row r="181" spans="1:68" ht="27" hidden="1" customHeight="1" x14ac:dyDescent="0.25">
      <c r="A181" s="54" t="s">
        <v>260</v>
      </c>
      <c r="B181" s="54" t="s">
        <v>261</v>
      </c>
      <c r="C181" s="31">
        <v>4301132227</v>
      </c>
      <c r="D181" s="282">
        <v>4620207491133</v>
      </c>
      <c r="E181" s="283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28" t="s">
        <v>262</v>
      </c>
      <c r="Q181" s="290"/>
      <c r="R181" s="290"/>
      <c r="S181" s="290"/>
      <c r="T181" s="291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80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81"/>
      <c r="P182" s="274" t="s">
        <v>73</v>
      </c>
      <c r="Q182" s="275"/>
      <c r="R182" s="275"/>
      <c r="S182" s="275"/>
      <c r="T182" s="275"/>
      <c r="U182" s="275"/>
      <c r="V182" s="276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hidden="1" x14ac:dyDescent="0.2">
      <c r="A183" s="278"/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81"/>
      <c r="P183" s="274" t="s">
        <v>73</v>
      </c>
      <c r="Q183" s="275"/>
      <c r="R183" s="275"/>
      <c r="S183" s="275"/>
      <c r="T183" s="275"/>
      <c r="U183" s="275"/>
      <c r="V183" s="276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hidden="1" customHeight="1" x14ac:dyDescent="0.25">
      <c r="A184" s="277" t="s">
        <v>125</v>
      </c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82">
        <v>4620207490198</v>
      </c>
      <c r="E185" s="283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0"/>
      <c r="R185" s="290"/>
      <c r="S185" s="290"/>
      <c r="T185" s="291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82">
        <v>4620207490235</v>
      </c>
      <c r="E186" s="283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82">
        <v>4620207490259</v>
      </c>
      <c r="E187" s="283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82">
        <v>4620207490143</v>
      </c>
      <c r="E188" s="283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5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0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81"/>
      <c r="P189" s="274" t="s">
        <v>73</v>
      </c>
      <c r="Q189" s="275"/>
      <c r="R189" s="275"/>
      <c r="S189" s="275"/>
      <c r="T189" s="275"/>
      <c r="U189" s="275"/>
      <c r="V189" s="276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8"/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81"/>
      <c r="P190" s="274" t="s">
        <v>73</v>
      </c>
      <c r="Q190" s="275"/>
      <c r="R190" s="275"/>
      <c r="S190" s="275"/>
      <c r="T190" s="275"/>
      <c r="U190" s="275"/>
      <c r="V190" s="276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79" t="s">
        <v>275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3"/>
      <c r="AB191" s="263"/>
      <c r="AC191" s="263"/>
    </row>
    <row r="192" spans="1:68" ht="14.25" hidden="1" customHeight="1" x14ac:dyDescent="0.25">
      <c r="A192" s="277" t="s">
        <v>64</v>
      </c>
      <c r="B192" s="278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82">
        <v>4607111035912</v>
      </c>
      <c r="E193" s="283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1" t="s">
        <v>278</v>
      </c>
      <c r="Q193" s="290"/>
      <c r="R193" s="290"/>
      <c r="S193" s="290"/>
      <c r="T193" s="291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4301071110</v>
      </c>
      <c r="D194" s="282">
        <v>4607111035103</v>
      </c>
      <c r="E194" s="283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">
        <v>282</v>
      </c>
      <c r="Q194" s="290"/>
      <c r="R194" s="290"/>
      <c r="S194" s="290"/>
      <c r="T194" s="291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4301071109</v>
      </c>
      <c r="D195" s="282">
        <v>4607111035929</v>
      </c>
      <c r="E195" s="283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285</v>
      </c>
      <c r="Q195" s="290"/>
      <c r="R195" s="290"/>
      <c r="S195" s="290"/>
      <c r="T195" s="291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4301071106</v>
      </c>
      <c r="D196" s="282">
        <v>4607111035882</v>
      </c>
      <c r="E196" s="283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6" t="s">
        <v>288</v>
      </c>
      <c r="Q196" s="290"/>
      <c r="R196" s="290"/>
      <c r="S196" s="290"/>
      <c r="T196" s="291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289</v>
      </c>
      <c r="B197" s="54" t="s">
        <v>290</v>
      </c>
      <c r="C197" s="31">
        <v>4301071107</v>
      </c>
      <c r="D197" s="282">
        <v>4607111035905</v>
      </c>
      <c r="E197" s="283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291</v>
      </c>
      <c r="Q197" s="290"/>
      <c r="R197" s="290"/>
      <c r="S197" s="290"/>
      <c r="T197" s="291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280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81"/>
      <c r="P198" s="274" t="s">
        <v>73</v>
      </c>
      <c r="Q198" s="275"/>
      <c r="R198" s="275"/>
      <c r="S198" s="275"/>
      <c r="T198" s="275"/>
      <c r="U198" s="275"/>
      <c r="V198" s="276"/>
      <c r="W198" s="37" t="s">
        <v>70</v>
      </c>
      <c r="X198" s="270">
        <f>IFERROR(SUM(X193:X197),"0")</f>
        <v>0</v>
      </c>
      <c r="Y198" s="270">
        <f>IFERROR(SUM(Y193:Y197),"0")</f>
        <v>0</v>
      </c>
      <c r="Z198" s="270">
        <f>IFERROR(IF(Z193="",0,Z193),"0")+IFERROR(IF(Z194="",0,Z194),"0")+IFERROR(IF(Z195="",0,Z195),"0")+IFERROR(IF(Z196="",0,Z196),"0")+IFERROR(IF(Z197="",0,Z197),"0")</f>
        <v>0</v>
      </c>
      <c r="AA198" s="271"/>
      <c r="AB198" s="271"/>
      <c r="AC198" s="271"/>
    </row>
    <row r="199" spans="1:68" hidden="1" x14ac:dyDescent="0.2">
      <c r="A199" s="278"/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81"/>
      <c r="P199" s="274" t="s">
        <v>73</v>
      </c>
      <c r="Q199" s="275"/>
      <c r="R199" s="275"/>
      <c r="S199" s="275"/>
      <c r="T199" s="275"/>
      <c r="U199" s="275"/>
      <c r="V199" s="276"/>
      <c r="W199" s="37" t="s">
        <v>74</v>
      </c>
      <c r="X199" s="270">
        <f>IFERROR(SUMPRODUCT(X193:X197*H193:H197),"0")</f>
        <v>0</v>
      </c>
      <c r="Y199" s="270">
        <f>IFERROR(SUMPRODUCT(Y193:Y197*H193:H197),"0")</f>
        <v>0</v>
      </c>
      <c r="Z199" s="37"/>
      <c r="AA199" s="271"/>
      <c r="AB199" s="271"/>
      <c r="AC199" s="271"/>
    </row>
    <row r="200" spans="1:68" ht="16.5" hidden="1" customHeight="1" x14ac:dyDescent="0.25">
      <c r="A200" s="279" t="s">
        <v>292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3"/>
      <c r="AB200" s="263"/>
      <c r="AC200" s="263"/>
    </row>
    <row r="201" spans="1:68" ht="14.25" hidden="1" customHeight="1" x14ac:dyDescent="0.25">
      <c r="A201" s="277" t="s">
        <v>64</v>
      </c>
      <c r="B201" s="278"/>
      <c r="C201" s="278"/>
      <c r="D201" s="278"/>
      <c r="E201" s="278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64"/>
      <c r="AB201" s="264"/>
      <c r="AC201" s="264"/>
    </row>
    <row r="202" spans="1:68" ht="27" hidden="1" customHeight="1" x14ac:dyDescent="0.25">
      <c r="A202" s="54" t="s">
        <v>293</v>
      </c>
      <c r="B202" s="54" t="s">
        <v>294</v>
      </c>
      <c r="C202" s="31">
        <v>4301071097</v>
      </c>
      <c r="D202" s="282">
        <v>4620207491096</v>
      </c>
      <c r="E202" s="283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4" t="s">
        <v>295</v>
      </c>
      <c r="Q202" s="290"/>
      <c r="R202" s="290"/>
      <c r="S202" s="290"/>
      <c r="T202" s="291"/>
      <c r="U202" s="34"/>
      <c r="V202" s="34"/>
      <c r="W202" s="35" t="s">
        <v>70</v>
      </c>
      <c r="X202" s="268">
        <v>0</v>
      </c>
      <c r="Y202" s="26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80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81"/>
      <c r="P203" s="274" t="s">
        <v>73</v>
      </c>
      <c r="Q203" s="275"/>
      <c r="R203" s="275"/>
      <c r="S203" s="275"/>
      <c r="T203" s="275"/>
      <c r="U203" s="275"/>
      <c r="V203" s="276"/>
      <c r="W203" s="37" t="s">
        <v>70</v>
      </c>
      <c r="X203" s="270">
        <f>IFERROR(SUM(X202:X202),"0")</f>
        <v>0</v>
      </c>
      <c r="Y203" s="270">
        <f>IFERROR(SUM(Y202:Y202),"0")</f>
        <v>0</v>
      </c>
      <c r="Z203" s="270">
        <f>IFERROR(IF(Z202="",0,Z202),"0")</f>
        <v>0</v>
      </c>
      <c r="AA203" s="271"/>
      <c r="AB203" s="271"/>
      <c r="AC203" s="271"/>
    </row>
    <row r="204" spans="1:68" hidden="1" x14ac:dyDescent="0.2">
      <c r="A204" s="278"/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81"/>
      <c r="P204" s="274" t="s">
        <v>73</v>
      </c>
      <c r="Q204" s="275"/>
      <c r="R204" s="275"/>
      <c r="S204" s="275"/>
      <c r="T204" s="275"/>
      <c r="U204" s="275"/>
      <c r="V204" s="276"/>
      <c r="W204" s="37" t="s">
        <v>74</v>
      </c>
      <c r="X204" s="270">
        <f>IFERROR(SUMPRODUCT(X202:X202*H202:H202),"0")</f>
        <v>0</v>
      </c>
      <c r="Y204" s="270">
        <f>IFERROR(SUMPRODUCT(Y202:Y202*H202:H202),"0")</f>
        <v>0</v>
      </c>
      <c r="Z204" s="37"/>
      <c r="AA204" s="271"/>
      <c r="AB204" s="271"/>
      <c r="AC204" s="271"/>
    </row>
    <row r="205" spans="1:68" ht="16.5" hidden="1" customHeight="1" x14ac:dyDescent="0.25">
      <c r="A205" s="279" t="s">
        <v>297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3"/>
      <c r="AB205" s="263"/>
      <c r="AC205" s="263"/>
    </row>
    <row r="206" spans="1:68" ht="14.25" hidden="1" customHeight="1" x14ac:dyDescent="0.25">
      <c r="A206" s="277" t="s">
        <v>64</v>
      </c>
      <c r="B206" s="278"/>
      <c r="C206" s="278"/>
      <c r="D206" s="278"/>
      <c r="E206" s="278"/>
      <c r="F206" s="278"/>
      <c r="G206" s="278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  <c r="V206" s="278"/>
      <c r="W206" s="278"/>
      <c r="X206" s="278"/>
      <c r="Y206" s="278"/>
      <c r="Z206" s="278"/>
      <c r="AA206" s="264"/>
      <c r="AB206" s="264"/>
      <c r="AC206" s="264"/>
    </row>
    <row r="207" spans="1:68" ht="27" hidden="1" customHeight="1" x14ac:dyDescent="0.25">
      <c r="A207" s="54" t="s">
        <v>298</v>
      </c>
      <c r="B207" s="54" t="s">
        <v>299</v>
      </c>
      <c r="C207" s="31">
        <v>4301071093</v>
      </c>
      <c r="D207" s="282">
        <v>4620207490709</v>
      </c>
      <c r="E207" s="283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90"/>
      <c r="R207" s="290"/>
      <c r="S207" s="290"/>
      <c r="T207" s="291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0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81"/>
      <c r="P208" s="274" t="s">
        <v>73</v>
      </c>
      <c r="Q208" s="275"/>
      <c r="R208" s="275"/>
      <c r="S208" s="275"/>
      <c r="T208" s="275"/>
      <c r="U208" s="275"/>
      <c r="V208" s="276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hidden="1" x14ac:dyDescent="0.2">
      <c r="A209" s="278"/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81"/>
      <c r="P209" s="274" t="s">
        <v>73</v>
      </c>
      <c r="Q209" s="275"/>
      <c r="R209" s="275"/>
      <c r="S209" s="275"/>
      <c r="T209" s="275"/>
      <c r="U209" s="275"/>
      <c r="V209" s="276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hidden="1" customHeight="1" x14ac:dyDescent="0.25">
      <c r="A210" s="277" t="s">
        <v>125</v>
      </c>
      <c r="B210" s="278"/>
      <c r="C210" s="278"/>
      <c r="D210" s="278"/>
      <c r="E210" s="278"/>
      <c r="F210" s="278"/>
      <c r="G210" s="278"/>
      <c r="H210" s="278"/>
      <c r="I210" s="278"/>
      <c r="J210" s="278"/>
      <c r="K210" s="278"/>
      <c r="L210" s="278"/>
      <c r="M210" s="278"/>
      <c r="N210" s="278"/>
      <c r="O210" s="278"/>
      <c r="P210" s="278"/>
      <c r="Q210" s="278"/>
      <c r="R210" s="278"/>
      <c r="S210" s="278"/>
      <c r="T210" s="278"/>
      <c r="U210" s="278"/>
      <c r="V210" s="278"/>
      <c r="W210" s="278"/>
      <c r="X210" s="278"/>
      <c r="Y210" s="278"/>
      <c r="Z210" s="278"/>
      <c r="AA210" s="264"/>
      <c r="AB210" s="264"/>
      <c r="AC210" s="264"/>
    </row>
    <row r="211" spans="1:68" ht="27" hidden="1" customHeight="1" x14ac:dyDescent="0.25">
      <c r="A211" s="54" t="s">
        <v>301</v>
      </c>
      <c r="B211" s="54" t="s">
        <v>302</v>
      </c>
      <c r="C211" s="31">
        <v>4301135692</v>
      </c>
      <c r="D211" s="282">
        <v>4620207490570</v>
      </c>
      <c r="E211" s="283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90"/>
      <c r="R211" s="290"/>
      <c r="S211" s="290"/>
      <c r="T211" s="291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4301135691</v>
      </c>
      <c r="D212" s="282">
        <v>4620207490549</v>
      </c>
      <c r="E212" s="283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90"/>
      <c r="R212" s="290"/>
      <c r="S212" s="290"/>
      <c r="T212" s="291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4301135694</v>
      </c>
      <c r="D213" s="282">
        <v>4620207490501</v>
      </c>
      <c r="E213" s="283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90"/>
      <c r="R213" s="290"/>
      <c r="S213" s="290"/>
      <c r="T213" s="291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0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81"/>
      <c r="P214" s="274" t="s">
        <v>73</v>
      </c>
      <c r="Q214" s="275"/>
      <c r="R214" s="275"/>
      <c r="S214" s="275"/>
      <c r="T214" s="275"/>
      <c r="U214" s="275"/>
      <c r="V214" s="276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hidden="1" x14ac:dyDescent="0.2">
      <c r="A215" s="278"/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81"/>
      <c r="P215" s="274" t="s">
        <v>73</v>
      </c>
      <c r="Q215" s="275"/>
      <c r="R215" s="275"/>
      <c r="S215" s="275"/>
      <c r="T215" s="275"/>
      <c r="U215" s="275"/>
      <c r="V215" s="276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hidden="1" customHeight="1" x14ac:dyDescent="0.25">
      <c r="A216" s="279" t="s">
        <v>308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3"/>
      <c r="AB216" s="263"/>
      <c r="AC216" s="263"/>
    </row>
    <row r="217" spans="1:68" ht="14.25" hidden="1" customHeight="1" x14ac:dyDescent="0.25">
      <c r="A217" s="277" t="s">
        <v>64</v>
      </c>
      <c r="B217" s="278"/>
      <c r="C217" s="278"/>
      <c r="D217" s="278"/>
      <c r="E217" s="278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64"/>
      <c r="AB217" s="264"/>
      <c r="AC217" s="264"/>
    </row>
    <row r="218" spans="1:68" ht="16.5" hidden="1" customHeight="1" x14ac:dyDescent="0.25">
      <c r="A218" s="54" t="s">
        <v>309</v>
      </c>
      <c r="B218" s="54" t="s">
        <v>310</v>
      </c>
      <c r="C218" s="31">
        <v>4301071099</v>
      </c>
      <c r="D218" s="282">
        <v>4607111039019</v>
      </c>
      <c r="E218" s="283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1" t="s">
        <v>311</v>
      </c>
      <c r="Q218" s="290"/>
      <c r="R218" s="290"/>
      <c r="S218" s="290"/>
      <c r="T218" s="291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82">
        <v>4607111038708</v>
      </c>
      <c r="E219" s="283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54" t="s">
        <v>315</v>
      </c>
      <c r="Q219" s="290"/>
      <c r="R219" s="290"/>
      <c r="S219" s="290"/>
      <c r="T219" s="291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81"/>
      <c r="P220" s="274" t="s">
        <v>73</v>
      </c>
      <c r="Q220" s="275"/>
      <c r="R220" s="275"/>
      <c r="S220" s="275"/>
      <c r="T220" s="275"/>
      <c r="U220" s="275"/>
      <c r="V220" s="276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hidden="1" x14ac:dyDescent="0.2">
      <c r="A221" s="278"/>
      <c r="B221" s="278"/>
      <c r="C221" s="278"/>
      <c r="D221" s="278"/>
      <c r="E221" s="278"/>
      <c r="F221" s="278"/>
      <c r="G221" s="278"/>
      <c r="H221" s="278"/>
      <c r="I221" s="278"/>
      <c r="J221" s="278"/>
      <c r="K221" s="278"/>
      <c r="L221" s="278"/>
      <c r="M221" s="278"/>
      <c r="N221" s="278"/>
      <c r="O221" s="281"/>
      <c r="P221" s="274" t="s">
        <v>73</v>
      </c>
      <c r="Q221" s="275"/>
      <c r="R221" s="275"/>
      <c r="S221" s="275"/>
      <c r="T221" s="275"/>
      <c r="U221" s="275"/>
      <c r="V221" s="276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hidden="1" customHeight="1" x14ac:dyDescent="0.2">
      <c r="A222" s="284" t="s">
        <v>316</v>
      </c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48"/>
      <c r="AB222" s="48"/>
      <c r="AC222" s="48"/>
    </row>
    <row r="223" spans="1:68" ht="16.5" hidden="1" customHeight="1" x14ac:dyDescent="0.25">
      <c r="A223" s="279" t="s">
        <v>317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3"/>
      <c r="AB223" s="263"/>
      <c r="AC223" s="263"/>
    </row>
    <row r="224" spans="1:68" ht="14.25" hidden="1" customHeight="1" x14ac:dyDescent="0.25">
      <c r="A224" s="277" t="s">
        <v>64</v>
      </c>
      <c r="B224" s="278"/>
      <c r="C224" s="278"/>
      <c r="D224" s="278"/>
      <c r="E224" s="278"/>
      <c r="F224" s="278"/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  <c r="V224" s="278"/>
      <c r="W224" s="278"/>
      <c r="X224" s="278"/>
      <c r="Y224" s="278"/>
      <c r="Z224" s="278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82">
        <v>4607111036162</v>
      </c>
      <c r="E225" s="283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90"/>
      <c r="R225" s="290"/>
      <c r="S225" s="290"/>
      <c r="T225" s="291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81"/>
      <c r="P226" s="274" t="s">
        <v>73</v>
      </c>
      <c r="Q226" s="275"/>
      <c r="R226" s="275"/>
      <c r="S226" s="275"/>
      <c r="T226" s="275"/>
      <c r="U226" s="275"/>
      <c r="V226" s="276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hidden="1" x14ac:dyDescent="0.2">
      <c r="A227" s="278"/>
      <c r="B227" s="278"/>
      <c r="C227" s="278"/>
      <c r="D227" s="278"/>
      <c r="E227" s="278"/>
      <c r="F227" s="278"/>
      <c r="G227" s="278"/>
      <c r="H227" s="278"/>
      <c r="I227" s="278"/>
      <c r="J227" s="278"/>
      <c r="K227" s="278"/>
      <c r="L227" s="278"/>
      <c r="M227" s="278"/>
      <c r="N227" s="278"/>
      <c r="O227" s="281"/>
      <c r="P227" s="274" t="s">
        <v>73</v>
      </c>
      <c r="Q227" s="275"/>
      <c r="R227" s="275"/>
      <c r="S227" s="275"/>
      <c r="T227" s="275"/>
      <c r="U227" s="275"/>
      <c r="V227" s="276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hidden="1" customHeight="1" x14ac:dyDescent="0.2">
      <c r="A228" s="284" t="s">
        <v>321</v>
      </c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48"/>
      <c r="AB228" s="48"/>
      <c r="AC228" s="48"/>
    </row>
    <row r="229" spans="1:68" ht="16.5" hidden="1" customHeight="1" x14ac:dyDescent="0.25">
      <c r="A229" s="279" t="s">
        <v>322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3"/>
      <c r="AB229" s="263"/>
      <c r="AC229" s="263"/>
    </row>
    <row r="230" spans="1:68" ht="14.25" hidden="1" customHeight="1" x14ac:dyDescent="0.25">
      <c r="A230" s="277" t="s">
        <v>64</v>
      </c>
      <c r="B230" s="278"/>
      <c r="C230" s="278"/>
      <c r="D230" s="278"/>
      <c r="E230" s="278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  <c r="AA230" s="264"/>
      <c r="AB230" s="264"/>
      <c r="AC230" s="264"/>
    </row>
    <row r="231" spans="1:68" ht="27" hidden="1" customHeight="1" x14ac:dyDescent="0.25">
      <c r="A231" s="54" t="s">
        <v>323</v>
      </c>
      <c r="B231" s="54" t="s">
        <v>324</v>
      </c>
      <c r="C231" s="31">
        <v>4301071029</v>
      </c>
      <c r="D231" s="282">
        <v>4607111035899</v>
      </c>
      <c r="E231" s="283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90"/>
      <c r="R231" s="290"/>
      <c r="S231" s="290"/>
      <c r="T231" s="291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0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81"/>
      <c r="P232" s="274" t="s">
        <v>73</v>
      </c>
      <c r="Q232" s="275"/>
      <c r="R232" s="275"/>
      <c r="S232" s="275"/>
      <c r="T232" s="275"/>
      <c r="U232" s="275"/>
      <c r="V232" s="276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hidden="1" x14ac:dyDescent="0.2">
      <c r="A233" s="278"/>
      <c r="B233" s="278"/>
      <c r="C233" s="278"/>
      <c r="D233" s="278"/>
      <c r="E233" s="278"/>
      <c r="F233" s="278"/>
      <c r="G233" s="278"/>
      <c r="H233" s="278"/>
      <c r="I233" s="278"/>
      <c r="J233" s="278"/>
      <c r="K233" s="278"/>
      <c r="L233" s="278"/>
      <c r="M233" s="278"/>
      <c r="N233" s="278"/>
      <c r="O233" s="281"/>
      <c r="P233" s="274" t="s">
        <v>73</v>
      </c>
      <c r="Q233" s="275"/>
      <c r="R233" s="275"/>
      <c r="S233" s="275"/>
      <c r="T233" s="275"/>
      <c r="U233" s="275"/>
      <c r="V233" s="276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hidden="1" customHeight="1" x14ac:dyDescent="0.2">
      <c r="A234" s="284" t="s">
        <v>325</v>
      </c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48"/>
      <c r="AB234" s="48"/>
      <c r="AC234" s="48"/>
    </row>
    <row r="235" spans="1:68" ht="16.5" hidden="1" customHeight="1" x14ac:dyDescent="0.25">
      <c r="A235" s="279" t="s">
        <v>326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3"/>
      <c r="AB235" s="263"/>
      <c r="AC235" s="263"/>
    </row>
    <row r="236" spans="1:68" ht="14.25" hidden="1" customHeight="1" x14ac:dyDescent="0.25">
      <c r="A236" s="277" t="s">
        <v>327</v>
      </c>
      <c r="B236" s="278"/>
      <c r="C236" s="278"/>
      <c r="D236" s="278"/>
      <c r="E236" s="278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82">
        <v>4607111039774</v>
      </c>
      <c r="E237" s="283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90"/>
      <c r="R237" s="290"/>
      <c r="S237" s="290"/>
      <c r="T237" s="291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81"/>
      <c r="P238" s="274" t="s">
        <v>73</v>
      </c>
      <c r="Q238" s="275"/>
      <c r="R238" s="275"/>
      <c r="S238" s="275"/>
      <c r="T238" s="275"/>
      <c r="U238" s="275"/>
      <c r="V238" s="276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hidden="1" x14ac:dyDescent="0.2">
      <c r="A239" s="278"/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81"/>
      <c r="P239" s="274" t="s">
        <v>73</v>
      </c>
      <c r="Q239" s="275"/>
      <c r="R239" s="275"/>
      <c r="S239" s="275"/>
      <c r="T239" s="275"/>
      <c r="U239" s="275"/>
      <c r="V239" s="276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hidden="1" customHeight="1" x14ac:dyDescent="0.25">
      <c r="A240" s="277" t="s">
        <v>125</v>
      </c>
      <c r="B240" s="278"/>
      <c r="C240" s="278"/>
      <c r="D240" s="278"/>
      <c r="E240" s="278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82">
        <v>4607111039361</v>
      </c>
      <c r="E241" s="283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90"/>
      <c r="R241" s="290"/>
      <c r="S241" s="290"/>
      <c r="T241" s="291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81"/>
      <c r="P242" s="274" t="s">
        <v>73</v>
      </c>
      <c r="Q242" s="275"/>
      <c r="R242" s="275"/>
      <c r="S242" s="275"/>
      <c r="T242" s="275"/>
      <c r="U242" s="275"/>
      <c r="V242" s="276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hidden="1" x14ac:dyDescent="0.2">
      <c r="A243" s="278"/>
      <c r="B243" s="278"/>
      <c r="C243" s="278"/>
      <c r="D243" s="278"/>
      <c r="E243" s="278"/>
      <c r="F243" s="278"/>
      <c r="G243" s="278"/>
      <c r="H243" s="278"/>
      <c r="I243" s="278"/>
      <c r="J243" s="278"/>
      <c r="K243" s="278"/>
      <c r="L243" s="278"/>
      <c r="M243" s="278"/>
      <c r="N243" s="278"/>
      <c r="O243" s="281"/>
      <c r="P243" s="274" t="s">
        <v>73</v>
      </c>
      <c r="Q243" s="275"/>
      <c r="R243" s="275"/>
      <c r="S243" s="275"/>
      <c r="T243" s="275"/>
      <c r="U243" s="275"/>
      <c r="V243" s="276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hidden="1" customHeight="1" x14ac:dyDescent="0.2">
      <c r="A244" s="284" t="s">
        <v>333</v>
      </c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48"/>
      <c r="AB244" s="48"/>
      <c r="AC244" s="48"/>
    </row>
    <row r="245" spans="1:68" ht="16.5" hidden="1" customHeight="1" x14ac:dyDescent="0.25">
      <c r="A245" s="279" t="s">
        <v>333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3"/>
      <c r="AB245" s="263"/>
      <c r="AC245" s="263"/>
    </row>
    <row r="246" spans="1:68" ht="14.25" hidden="1" customHeight="1" x14ac:dyDescent="0.25">
      <c r="A246" s="277" t="s">
        <v>64</v>
      </c>
      <c r="B246" s="278"/>
      <c r="C246" s="278"/>
      <c r="D246" s="278"/>
      <c r="E246" s="278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82">
        <v>4640242181264</v>
      </c>
      <c r="E247" s="283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90"/>
      <c r="R247" s="290"/>
      <c r="S247" s="290"/>
      <c r="T247" s="291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82">
        <v>4640242181325</v>
      </c>
      <c r="E248" s="283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90"/>
      <c r="R248" s="290"/>
      <c r="S248" s="290"/>
      <c r="T248" s="291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82">
        <v>4640242180670</v>
      </c>
      <c r="E249" s="283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90"/>
      <c r="R249" s="290"/>
      <c r="S249" s="290"/>
      <c r="T249" s="291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80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81"/>
      <c r="P250" s="274" t="s">
        <v>73</v>
      </c>
      <c r="Q250" s="275"/>
      <c r="R250" s="275"/>
      <c r="S250" s="275"/>
      <c r="T250" s="275"/>
      <c r="U250" s="275"/>
      <c r="V250" s="276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hidden="1" x14ac:dyDescent="0.2">
      <c r="A251" s="278"/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81"/>
      <c r="P251" s="274" t="s">
        <v>73</v>
      </c>
      <c r="Q251" s="275"/>
      <c r="R251" s="275"/>
      <c r="S251" s="275"/>
      <c r="T251" s="275"/>
      <c r="U251" s="275"/>
      <c r="V251" s="276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hidden="1" customHeight="1" x14ac:dyDescent="0.25">
      <c r="A252" s="277" t="s">
        <v>77</v>
      </c>
      <c r="B252" s="278"/>
      <c r="C252" s="278"/>
      <c r="D252" s="278"/>
      <c r="E252" s="278"/>
      <c r="F252" s="278"/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  <c r="V252" s="278"/>
      <c r="W252" s="278"/>
      <c r="X252" s="278"/>
      <c r="Y252" s="278"/>
      <c r="Z252" s="278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82">
        <v>4640242180397</v>
      </c>
      <c r="E253" s="283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5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90"/>
      <c r="R253" s="290"/>
      <c r="S253" s="290"/>
      <c r="T253" s="291"/>
      <c r="U253" s="34"/>
      <c r="V253" s="34"/>
      <c r="W253" s="35" t="s">
        <v>70</v>
      </c>
      <c r="X253" s="268">
        <v>252</v>
      </c>
      <c r="Y253" s="269">
        <f>IFERROR(IF(X253="","",X253),"")</f>
        <v>252</v>
      </c>
      <c r="Z253" s="36">
        <f>IFERROR(IF(X253="","",X253*0.0155),"")</f>
        <v>3.9060000000000001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1577.52</v>
      </c>
      <c r="BN253" s="67">
        <f>IFERROR(Y253*I253,"0")</f>
        <v>1577.52</v>
      </c>
      <c r="BO253" s="67">
        <f>IFERROR(X253/J253,"0")</f>
        <v>3</v>
      </c>
      <c r="BP253" s="67">
        <f>IFERROR(Y253/J253,"0")</f>
        <v>3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82">
        <v>4640242181219</v>
      </c>
      <c r="E254" s="283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90"/>
      <c r="R254" s="290"/>
      <c r="S254" s="290"/>
      <c r="T254" s="291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81"/>
      <c r="P255" s="274" t="s">
        <v>73</v>
      </c>
      <c r="Q255" s="275"/>
      <c r="R255" s="275"/>
      <c r="S255" s="275"/>
      <c r="T255" s="275"/>
      <c r="U255" s="275"/>
      <c r="V255" s="276"/>
      <c r="W255" s="37" t="s">
        <v>70</v>
      </c>
      <c r="X255" s="270">
        <f>IFERROR(SUM(X253:X254),"0")</f>
        <v>252</v>
      </c>
      <c r="Y255" s="270">
        <f>IFERROR(SUM(Y253:Y254),"0")</f>
        <v>252</v>
      </c>
      <c r="Z255" s="270">
        <f>IFERROR(IF(Z253="",0,Z253),"0")+IFERROR(IF(Z254="",0,Z254),"0")</f>
        <v>3.9060000000000001</v>
      </c>
      <c r="AA255" s="271"/>
      <c r="AB255" s="271"/>
      <c r="AC255" s="271"/>
    </row>
    <row r="256" spans="1:68" x14ac:dyDescent="0.2">
      <c r="A256" s="278"/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81"/>
      <c r="P256" s="274" t="s">
        <v>73</v>
      </c>
      <c r="Q256" s="275"/>
      <c r="R256" s="275"/>
      <c r="S256" s="275"/>
      <c r="T256" s="275"/>
      <c r="U256" s="275"/>
      <c r="V256" s="276"/>
      <c r="W256" s="37" t="s">
        <v>74</v>
      </c>
      <c r="X256" s="270">
        <f>IFERROR(SUMPRODUCT(X253:X254*H253:H254),"0")</f>
        <v>1512</v>
      </c>
      <c r="Y256" s="270">
        <f>IFERROR(SUMPRODUCT(Y253:Y254*H253:H254),"0")</f>
        <v>1512</v>
      </c>
      <c r="Z256" s="37"/>
      <c r="AA256" s="271"/>
      <c r="AB256" s="271"/>
      <c r="AC256" s="271"/>
    </row>
    <row r="257" spans="1:68" ht="14.25" hidden="1" customHeight="1" x14ac:dyDescent="0.25">
      <c r="A257" s="277" t="s">
        <v>119</v>
      </c>
      <c r="B257" s="278"/>
      <c r="C257" s="278"/>
      <c r="D257" s="278"/>
      <c r="E257" s="278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64"/>
      <c r="AB257" s="264"/>
      <c r="AC257" s="264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82">
        <v>4640242180304</v>
      </c>
      <c r="E258" s="283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90"/>
      <c r="R258" s="290"/>
      <c r="S258" s="290"/>
      <c r="T258" s="291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4301136053</v>
      </c>
      <c r="D259" s="282">
        <v>4640242180236</v>
      </c>
      <c r="E259" s="283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90"/>
      <c r="R259" s="290"/>
      <c r="S259" s="290"/>
      <c r="T259" s="291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82">
        <v>4640242180410</v>
      </c>
      <c r="E260" s="283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90"/>
      <c r="R260" s="290"/>
      <c r="S260" s="290"/>
      <c r="T260" s="291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280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81"/>
      <c r="P261" s="274" t="s">
        <v>73</v>
      </c>
      <c r="Q261" s="275"/>
      <c r="R261" s="275"/>
      <c r="S261" s="275"/>
      <c r="T261" s="275"/>
      <c r="U261" s="275"/>
      <c r="V261" s="276"/>
      <c r="W261" s="37" t="s">
        <v>70</v>
      </c>
      <c r="X261" s="270">
        <f>IFERROR(SUM(X258:X260),"0")</f>
        <v>0</v>
      </c>
      <c r="Y261" s="270">
        <f>IFERROR(SUM(Y258:Y260),"0")</f>
        <v>0</v>
      </c>
      <c r="Z261" s="270">
        <f>IFERROR(IF(Z258="",0,Z258),"0")+IFERROR(IF(Z259="",0,Z259),"0")+IFERROR(IF(Z260="",0,Z260),"0")</f>
        <v>0</v>
      </c>
      <c r="AA261" s="271"/>
      <c r="AB261" s="271"/>
      <c r="AC261" s="271"/>
    </row>
    <row r="262" spans="1:68" hidden="1" x14ac:dyDescent="0.2">
      <c r="A262" s="278"/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81"/>
      <c r="P262" s="274" t="s">
        <v>73</v>
      </c>
      <c r="Q262" s="275"/>
      <c r="R262" s="275"/>
      <c r="S262" s="275"/>
      <c r="T262" s="275"/>
      <c r="U262" s="275"/>
      <c r="V262" s="276"/>
      <c r="W262" s="37" t="s">
        <v>74</v>
      </c>
      <c r="X262" s="270">
        <f>IFERROR(SUMPRODUCT(X258:X260*H258:H260),"0")</f>
        <v>0</v>
      </c>
      <c r="Y262" s="270">
        <f>IFERROR(SUMPRODUCT(Y258:Y260*H258:H260),"0")</f>
        <v>0</v>
      </c>
      <c r="Z262" s="37"/>
      <c r="AA262" s="271"/>
      <c r="AB262" s="271"/>
      <c r="AC262" s="271"/>
    </row>
    <row r="263" spans="1:68" ht="14.25" hidden="1" customHeight="1" x14ac:dyDescent="0.25">
      <c r="A263" s="277" t="s">
        <v>125</v>
      </c>
      <c r="B263" s="278"/>
      <c r="C263" s="278"/>
      <c r="D263" s="278"/>
      <c r="E263" s="278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82">
        <v>4640242181554</v>
      </c>
      <c r="E264" s="283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4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90"/>
      <c r="R264" s="290"/>
      <c r="S264" s="290"/>
      <c r="T264" s="291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82">
        <v>4640242181561</v>
      </c>
      <c r="E265" s="283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90"/>
      <c r="R265" s="290"/>
      <c r="S265" s="290"/>
      <c r="T265" s="291"/>
      <c r="U265" s="34"/>
      <c r="V265" s="34"/>
      <c r="W265" s="35" t="s">
        <v>70</v>
      </c>
      <c r="X265" s="268">
        <v>504</v>
      </c>
      <c r="Y265" s="269">
        <f t="shared" si="6"/>
        <v>504</v>
      </c>
      <c r="Z265" s="36">
        <f>IFERROR(IF(X265="","",X265*0.00936),"")</f>
        <v>4.7174399999999999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1961.568</v>
      </c>
      <c r="BN265" s="67">
        <f t="shared" si="8"/>
        <v>1961.568</v>
      </c>
      <c r="BO265" s="67">
        <f t="shared" si="9"/>
        <v>4</v>
      </c>
      <c r="BP265" s="67">
        <f t="shared" si="10"/>
        <v>4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82">
        <v>4640242181424</v>
      </c>
      <c r="E266" s="283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90"/>
      <c r="R266" s="290"/>
      <c r="S266" s="290"/>
      <c r="T266" s="291"/>
      <c r="U266" s="34"/>
      <c r="V266" s="34"/>
      <c r="W266" s="35" t="s">
        <v>70</v>
      </c>
      <c r="X266" s="268">
        <v>132</v>
      </c>
      <c r="Y266" s="269">
        <f t="shared" si="6"/>
        <v>132</v>
      </c>
      <c r="Z266" s="36">
        <f>IFERROR(IF(X266="","",X266*0.0155),"")</f>
        <v>2.0459999999999998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757.0200000000001</v>
      </c>
      <c r="BN266" s="67">
        <f t="shared" si="8"/>
        <v>757.0200000000001</v>
      </c>
      <c r="BO266" s="67">
        <f t="shared" si="9"/>
        <v>1.5714285714285714</v>
      </c>
      <c r="BP266" s="67">
        <f t="shared" si="10"/>
        <v>1.5714285714285714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82">
        <v>4640242181523</v>
      </c>
      <c r="E267" s="283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90"/>
      <c r="R267" s="290"/>
      <c r="S267" s="290"/>
      <c r="T267" s="291"/>
      <c r="U267" s="34"/>
      <c r="V267" s="34"/>
      <c r="W267" s="35" t="s">
        <v>70</v>
      </c>
      <c r="X267" s="268">
        <v>140</v>
      </c>
      <c r="Y267" s="269">
        <f t="shared" si="6"/>
        <v>140</v>
      </c>
      <c r="Z267" s="36">
        <f t="shared" ref="Z267:Z272" si="11">IFERROR(IF(X267="","",X267*0.00936),"")</f>
        <v>1.3104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446.88</v>
      </c>
      <c r="BN267" s="67">
        <f t="shared" si="8"/>
        <v>446.88</v>
      </c>
      <c r="BO267" s="67">
        <f t="shared" si="9"/>
        <v>1.1111111111111112</v>
      </c>
      <c r="BP267" s="67">
        <f t="shared" si="10"/>
        <v>1.1111111111111112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82">
        <v>4640242181486</v>
      </c>
      <c r="E268" s="283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90"/>
      <c r="R268" s="290"/>
      <c r="S268" s="290"/>
      <c r="T268" s="291"/>
      <c r="U268" s="34"/>
      <c r="V268" s="34"/>
      <c r="W268" s="35" t="s">
        <v>70</v>
      </c>
      <c r="X268" s="268">
        <v>756</v>
      </c>
      <c r="Y268" s="269">
        <f t="shared" si="6"/>
        <v>756</v>
      </c>
      <c r="Z268" s="36">
        <f t="shared" si="11"/>
        <v>7.0761599999999998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2942.3519999999999</v>
      </c>
      <c r="BN268" s="67">
        <f t="shared" si="8"/>
        <v>2942.3519999999999</v>
      </c>
      <c r="BO268" s="67">
        <f t="shared" si="9"/>
        <v>6</v>
      </c>
      <c r="BP268" s="67">
        <f t="shared" si="10"/>
        <v>6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82">
        <v>4640242181493</v>
      </c>
      <c r="E269" s="283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90"/>
      <c r="R269" s="290"/>
      <c r="S269" s="290"/>
      <c r="T269" s="291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82">
        <v>4640242181509</v>
      </c>
      <c r="E270" s="283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90"/>
      <c r="R270" s="290"/>
      <c r="S270" s="290"/>
      <c r="T270" s="291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82">
        <v>4640242181240</v>
      </c>
      <c r="E271" s="283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90"/>
      <c r="R271" s="290"/>
      <c r="S271" s="290"/>
      <c r="T271" s="291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82">
        <v>4640242181318</v>
      </c>
      <c r="E272" s="283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4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90"/>
      <c r="R272" s="290"/>
      <c r="S272" s="290"/>
      <c r="T272" s="291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82">
        <v>4640242181387</v>
      </c>
      <c r="E273" s="283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90"/>
      <c r="R273" s="290"/>
      <c r="S273" s="290"/>
      <c r="T273" s="291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82">
        <v>4640242181332</v>
      </c>
      <c r="E274" s="283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2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90"/>
      <c r="R274" s="290"/>
      <c r="S274" s="290"/>
      <c r="T274" s="291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0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281"/>
      <c r="P275" s="274" t="s">
        <v>73</v>
      </c>
      <c r="Q275" s="275"/>
      <c r="R275" s="275"/>
      <c r="S275" s="275"/>
      <c r="T275" s="275"/>
      <c r="U275" s="275"/>
      <c r="V275" s="276"/>
      <c r="W275" s="37" t="s">
        <v>70</v>
      </c>
      <c r="X275" s="270">
        <f>IFERROR(SUM(X264:X274),"0")</f>
        <v>1532</v>
      </c>
      <c r="Y275" s="270">
        <f>IFERROR(SUM(Y264:Y274),"0")</f>
        <v>1532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15.149999999999999</v>
      </c>
      <c r="AA275" s="271"/>
      <c r="AB275" s="271"/>
      <c r="AC275" s="271"/>
    </row>
    <row r="276" spans="1:68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281"/>
      <c r="P276" s="274" t="s">
        <v>73</v>
      </c>
      <c r="Q276" s="275"/>
      <c r="R276" s="275"/>
      <c r="S276" s="275"/>
      <c r="T276" s="275"/>
      <c r="U276" s="275"/>
      <c r="V276" s="276"/>
      <c r="W276" s="37" t="s">
        <v>74</v>
      </c>
      <c r="X276" s="270">
        <f>IFERROR(SUMPRODUCT(X264:X274*H264:H274),"0")</f>
        <v>5808</v>
      </c>
      <c r="Y276" s="270">
        <f>IFERROR(SUMPRODUCT(Y264:Y274*H264:H274),"0")</f>
        <v>5808</v>
      </c>
      <c r="Z276" s="37"/>
      <c r="AA276" s="271"/>
      <c r="AB276" s="271"/>
      <c r="AC276" s="271"/>
    </row>
    <row r="277" spans="1:68" ht="15" customHeight="1" x14ac:dyDescent="0.2">
      <c r="A277" s="419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68"/>
      <c r="P277" s="305" t="s">
        <v>378</v>
      </c>
      <c r="Q277" s="287"/>
      <c r="R277" s="287"/>
      <c r="S277" s="287"/>
      <c r="T277" s="287"/>
      <c r="U277" s="287"/>
      <c r="V277" s="288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8497.68</v>
      </c>
      <c r="Y277" s="270">
        <f>IFERROR(Y24+Y31+Y38+Y46+Y51+Y55+Y59+Y64+Y70+Y76+Y81+Y87+Y97+Y103+Y112+Y116+Y120+Y126+Y132+Y138+Y143+Y148+Y153+Y158+Y165+Y173+Y177+Y183+Y190+Y199+Y204+Y209+Y215+Y221+Y227+Y233+Y239+Y243+Y251+Y256+Y262+Y276,"0")</f>
        <v>8497.68</v>
      </c>
      <c r="Z277" s="37"/>
      <c r="AA277" s="271"/>
      <c r="AB277" s="271"/>
      <c r="AC277" s="271"/>
    </row>
    <row r="278" spans="1:68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68"/>
      <c r="P278" s="305" t="s">
        <v>379</v>
      </c>
      <c r="Q278" s="287"/>
      <c r="R278" s="287"/>
      <c r="S278" s="287"/>
      <c r="T278" s="287"/>
      <c r="U278" s="287"/>
      <c r="V278" s="288"/>
      <c r="W278" s="37" t="s">
        <v>74</v>
      </c>
      <c r="X278" s="270">
        <f>IFERROR(SUM(BM22:BM274),"0")</f>
        <v>9054.3580000000002</v>
      </c>
      <c r="Y278" s="270">
        <f>IFERROR(SUM(BN22:BN274),"0")</f>
        <v>9054.3580000000002</v>
      </c>
      <c r="Z278" s="37"/>
      <c r="AA278" s="271"/>
      <c r="AB278" s="271"/>
      <c r="AC278" s="271"/>
    </row>
    <row r="279" spans="1:68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68"/>
      <c r="P279" s="305" t="s">
        <v>380</v>
      </c>
      <c r="Q279" s="287"/>
      <c r="R279" s="287"/>
      <c r="S279" s="287"/>
      <c r="T279" s="287"/>
      <c r="U279" s="287"/>
      <c r="V279" s="288"/>
      <c r="W279" s="37" t="s">
        <v>381</v>
      </c>
      <c r="X279" s="38">
        <f>ROUNDUP(SUM(BO22:BO274),0)</f>
        <v>22</v>
      </c>
      <c r="Y279" s="38">
        <f>ROUNDUP(SUM(BP22:BP274),0)</f>
        <v>22</v>
      </c>
      <c r="Z279" s="37"/>
      <c r="AA279" s="271"/>
      <c r="AB279" s="271"/>
      <c r="AC279" s="271"/>
    </row>
    <row r="280" spans="1:68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68"/>
      <c r="P280" s="305" t="s">
        <v>382</v>
      </c>
      <c r="Q280" s="287"/>
      <c r="R280" s="287"/>
      <c r="S280" s="287"/>
      <c r="T280" s="287"/>
      <c r="U280" s="287"/>
      <c r="V280" s="288"/>
      <c r="W280" s="37" t="s">
        <v>74</v>
      </c>
      <c r="X280" s="270">
        <f>GrossWeightTotal+PalletQtyTotal*25</f>
        <v>9604.3580000000002</v>
      </c>
      <c r="Y280" s="270">
        <f>GrossWeightTotalR+PalletQtyTotalR*25</f>
        <v>9604.3580000000002</v>
      </c>
      <c r="Z280" s="37"/>
      <c r="AA280" s="271"/>
      <c r="AB280" s="271"/>
      <c r="AC280" s="271"/>
    </row>
    <row r="281" spans="1:68" x14ac:dyDescent="0.2">
      <c r="A281" s="278"/>
      <c r="B281" s="278"/>
      <c r="C281" s="278"/>
      <c r="D281" s="278"/>
      <c r="E281" s="278"/>
      <c r="F281" s="278"/>
      <c r="G281" s="278"/>
      <c r="H281" s="278"/>
      <c r="I281" s="278"/>
      <c r="J281" s="278"/>
      <c r="K281" s="278"/>
      <c r="L281" s="278"/>
      <c r="M281" s="278"/>
      <c r="N281" s="278"/>
      <c r="O281" s="368"/>
      <c r="P281" s="305" t="s">
        <v>383</v>
      </c>
      <c r="Q281" s="287"/>
      <c r="R281" s="287"/>
      <c r="S281" s="287"/>
      <c r="T281" s="287"/>
      <c r="U281" s="287"/>
      <c r="V281" s="288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2232</v>
      </c>
      <c r="Y281" s="270">
        <f>IFERROR(Y23+Y30+Y37+Y45+Y50+Y54+Y58+Y63+Y69+Y75+Y80+Y86+Y96+Y102+Y111+Y115+Y119+Y125+Y131+Y137+Y142+Y147+Y152+Y157+Y164+Y172+Y176+Y182+Y189+Y198+Y203+Y208+Y214+Y220+Y226+Y232+Y238+Y242+Y250+Y255+Y261+Y275,"0")</f>
        <v>2232</v>
      </c>
      <c r="Z281" s="37"/>
      <c r="AA281" s="271"/>
      <c r="AB281" s="271"/>
      <c r="AC281" s="271"/>
    </row>
    <row r="282" spans="1:68" ht="14.25" hidden="1" customHeight="1" x14ac:dyDescent="0.2">
      <c r="A282" s="278"/>
      <c r="B282" s="278"/>
      <c r="C282" s="278"/>
      <c r="D282" s="278"/>
      <c r="E282" s="278"/>
      <c r="F282" s="278"/>
      <c r="G282" s="278"/>
      <c r="H282" s="278"/>
      <c r="I282" s="278"/>
      <c r="J282" s="278"/>
      <c r="K282" s="278"/>
      <c r="L282" s="278"/>
      <c r="M282" s="278"/>
      <c r="N282" s="278"/>
      <c r="O282" s="368"/>
      <c r="P282" s="305" t="s">
        <v>384</v>
      </c>
      <c r="Q282" s="287"/>
      <c r="R282" s="287"/>
      <c r="S282" s="287"/>
      <c r="T282" s="287"/>
      <c r="U282" s="287"/>
      <c r="V282" s="288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25.999019999999998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303" t="s">
        <v>75</v>
      </c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7"/>
      <c r="U284" s="265" t="s">
        <v>230</v>
      </c>
      <c r="V284" s="265" t="s">
        <v>239</v>
      </c>
      <c r="W284" s="303" t="s">
        <v>258</v>
      </c>
      <c r="X284" s="306"/>
      <c r="Y284" s="306"/>
      <c r="Z284" s="306"/>
      <c r="AA284" s="307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417" t="s">
        <v>387</v>
      </c>
      <c r="B285" s="303" t="s">
        <v>63</v>
      </c>
      <c r="C285" s="303" t="s">
        <v>76</v>
      </c>
      <c r="D285" s="303" t="s">
        <v>87</v>
      </c>
      <c r="E285" s="303" t="s">
        <v>97</v>
      </c>
      <c r="F285" s="303" t="s">
        <v>108</v>
      </c>
      <c r="G285" s="303" t="s">
        <v>133</v>
      </c>
      <c r="H285" s="303" t="s">
        <v>140</v>
      </c>
      <c r="I285" s="303" t="s">
        <v>144</v>
      </c>
      <c r="J285" s="303" t="s">
        <v>152</v>
      </c>
      <c r="K285" s="303" t="s">
        <v>167</v>
      </c>
      <c r="L285" s="303" t="s">
        <v>173</v>
      </c>
      <c r="M285" s="303" t="s">
        <v>194</v>
      </c>
      <c r="N285" s="266"/>
      <c r="O285" s="303" t="s">
        <v>202</v>
      </c>
      <c r="P285" s="303" t="s">
        <v>209</v>
      </c>
      <c r="Q285" s="303" t="s">
        <v>214</v>
      </c>
      <c r="R285" s="303" t="s">
        <v>218</v>
      </c>
      <c r="S285" s="303" t="s">
        <v>221</v>
      </c>
      <c r="T285" s="303" t="s">
        <v>226</v>
      </c>
      <c r="U285" s="303" t="s">
        <v>231</v>
      </c>
      <c r="V285" s="303" t="s">
        <v>240</v>
      </c>
      <c r="W285" s="303" t="s">
        <v>259</v>
      </c>
      <c r="X285" s="303" t="s">
        <v>275</v>
      </c>
      <c r="Y285" s="303" t="s">
        <v>292</v>
      </c>
      <c r="Z285" s="303" t="s">
        <v>297</v>
      </c>
      <c r="AA285" s="303" t="s">
        <v>308</v>
      </c>
      <c r="AB285" s="303" t="s">
        <v>317</v>
      </c>
      <c r="AC285" s="303" t="s">
        <v>322</v>
      </c>
      <c r="AD285" s="303" t="s">
        <v>326</v>
      </c>
      <c r="AE285" s="303" t="s">
        <v>333</v>
      </c>
      <c r="AF285" s="266"/>
    </row>
    <row r="286" spans="1:68" ht="13.5" customHeight="1" thickBot="1" x14ac:dyDescent="0.25">
      <c r="A286" s="418"/>
      <c r="B286" s="304"/>
      <c r="C286" s="304"/>
      <c r="D286" s="304"/>
      <c r="E286" s="304"/>
      <c r="F286" s="304"/>
      <c r="G286" s="304"/>
      <c r="H286" s="304"/>
      <c r="I286" s="304"/>
      <c r="J286" s="304"/>
      <c r="K286" s="304"/>
      <c r="L286" s="304"/>
      <c r="M286" s="304"/>
      <c r="N286" s="266"/>
      <c r="O286" s="304"/>
      <c r="P286" s="304"/>
      <c r="Q286" s="304"/>
      <c r="R286" s="304"/>
      <c r="S286" s="304"/>
      <c r="T286" s="304"/>
      <c r="U286" s="304"/>
      <c r="V286" s="304"/>
      <c r="W286" s="304"/>
      <c r="X286" s="304"/>
      <c r="Y286" s="304"/>
      <c r="Z286" s="304"/>
      <c r="AA286" s="304"/>
      <c r="AB286" s="304"/>
      <c r="AC286" s="304"/>
      <c r="AD286" s="304"/>
      <c r="AE286" s="304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0</v>
      </c>
      <c r="D287" s="46">
        <f>IFERROR(X34*H34,"0")+IFERROR(X35*H35,"0")+IFERROR(X36*H36,"0")</f>
        <v>0</v>
      </c>
      <c r="E287" s="46">
        <f>IFERROR(X41*H41,"0")+IFERROR(X42*H42,"0")+IFERROR(X43*H43,"0")+IFERROR(X44*H44,"0")</f>
        <v>0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0</v>
      </c>
      <c r="I287" s="46">
        <f>IFERROR(X84*H84,"0")+IFERROR(X85*H85,"0")</f>
        <v>0</v>
      </c>
      <c r="J287" s="46">
        <f>IFERROR(X90*H90,"0")+IFERROR(X91*H91,"0")+IFERROR(X92*H92,"0")+IFERROR(X93*H93,"0")+IFERROR(X94*H94,"0")+IFERROR(X95*H95,"0")</f>
        <v>0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0</v>
      </c>
      <c r="M287" s="46">
        <f>IFERROR(X123*H123,"0")+IFERROR(X124*H124,"0")</f>
        <v>0</v>
      </c>
      <c r="N287" s="266"/>
      <c r="O287" s="46">
        <f>IFERROR(X129*H129,"0")+IFERROR(X130*H130,"0")</f>
        <v>0</v>
      </c>
      <c r="P287" s="46">
        <f>IFERROR(X135*H135,"0")+IFERROR(X136*H136,"0")</f>
        <v>0</v>
      </c>
      <c r="Q287" s="46">
        <f>IFERROR(X141*H141,"0")</f>
        <v>126</v>
      </c>
      <c r="R287" s="46">
        <f>IFERROR(X146*H146,"0")</f>
        <v>0</v>
      </c>
      <c r="S287" s="46">
        <f>IFERROR(X151*H151,"0")</f>
        <v>0</v>
      </c>
      <c r="T287" s="46">
        <f>IFERROR(X156*H156,"0")</f>
        <v>211.67999999999998</v>
      </c>
      <c r="U287" s="46">
        <f>IFERROR(X162*H162,"0")+IFERROR(X163*H163,"0")</f>
        <v>0</v>
      </c>
      <c r="V287" s="46">
        <f>IFERROR(X169*H169,"0")+IFERROR(X170*H170,"0")+IFERROR(X171*H171,"0")+IFERROR(X175*H175,"0")</f>
        <v>840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0</v>
      </c>
      <c r="Y287" s="46">
        <f>IFERROR(X202*H202,"0")</f>
        <v>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7320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0</v>
      </c>
      <c r="B290" s="60">
        <f>SUMPRODUCT(--(BB:BB="ПГП"),--(W:W="кор"),H:H,Y:Y)+SUMPRODUCT(--(BB:BB="ПГП"),--(W:W="кг"),Y:Y)</f>
        <v>8497.68</v>
      </c>
      <c r="C290" s="60">
        <f>SUMPRODUCT(--(BB:BB="КИЗ"),--(W:W="кор"),H:H,Y:Y)+SUMPRODUCT(--(BB:BB="КИЗ"),--(W:W="кг"),Y:Y)</f>
        <v>0</v>
      </c>
    </row>
  </sheetData>
  <sheetProtection algorithmName="SHA-512" hashValue="J63F+6hjcOTjnclbwiri8wwxhCb6OJ4Dzp9hUZLWpjPi0O84RXfZEZhDVXJmC5sfUdIQm31g4l4HFNj9MdmX/A==" saltValue="TMekXrnyWXvREyyMpuRmm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12,00"/>
        <filter val="1 532,00"/>
        <filter val="112,00"/>
        <filter val="126,00"/>
        <filter val="132,00"/>
        <filter val="140,00"/>
        <filter val="168,00"/>
        <filter val="2 232,00"/>
        <filter val="211,68"/>
        <filter val="22"/>
        <filter val="252,00"/>
        <filter val="280,00"/>
        <filter val="42,00"/>
        <filter val="5 808,00"/>
        <filter val="504,00"/>
        <filter val="756,00"/>
        <filter val="8 497,68"/>
        <filter val="840,00"/>
        <filter val="9 054,36"/>
        <filter val="9 604,36"/>
      </filters>
    </filterColumn>
    <filterColumn colId="29" showButton="0"/>
    <filterColumn colId="30" showButton="0"/>
  </autoFilter>
  <mergeCells count="499"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P188:T188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D49:E49"/>
    <mergeCell ref="F17:F18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49:T49"/>
    <mergeCell ref="P36:T36"/>
    <mergeCell ref="P107:T107"/>
    <mergeCell ref="P101:T101"/>
    <mergeCell ref="P63:V63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P132:V132"/>
    <mergeCell ref="N17:N18"/>
    <mergeCell ref="A58:O59"/>
    <mergeCell ref="P61:T61"/>
    <mergeCell ref="P262:V262"/>
    <mergeCell ref="D202:E202"/>
    <mergeCell ref="A242:O243"/>
    <mergeCell ref="A179:Z179"/>
    <mergeCell ref="P261:V261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P260:T260"/>
    <mergeCell ref="D254:E254"/>
    <mergeCell ref="P242:V242"/>
    <mergeCell ref="S285:S286"/>
    <mergeCell ref="P276:V276"/>
    <mergeCell ref="P148:V148"/>
    <mergeCell ref="P130:T130"/>
    <mergeCell ref="D136:E136"/>
    <mergeCell ref="A176:O177"/>
    <mergeCell ref="D225:E225"/>
    <mergeCell ref="D151:E151"/>
    <mergeCell ref="D175:E175"/>
    <mergeCell ref="P146:T146"/>
    <mergeCell ref="D170:E170"/>
    <mergeCell ref="A142:O143"/>
    <mergeCell ref="B285:B286"/>
    <mergeCell ref="O285:O286"/>
    <mergeCell ref="Q285:Q286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A133:Z133"/>
    <mergeCell ref="P85:T85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I17:I18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V6:W9"/>
    <mergeCell ref="P211:T211"/>
    <mergeCell ref="P227:V227"/>
    <mergeCell ref="D36:E36"/>
    <mergeCell ref="P58:V58"/>
    <mergeCell ref="A13:M13"/>
    <mergeCell ref="D61:E61"/>
    <mergeCell ref="A15:M15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D84:E84"/>
    <mergeCell ref="A222:Z222"/>
    <mergeCell ref="P255:V255"/>
    <mergeCell ref="A102:O103"/>
    <mergeCell ref="P214:V214"/>
    <mergeCell ref="A149:Z149"/>
    <mergeCell ref="P96:V96"/>
    <mergeCell ref="A111:O112"/>
    <mergeCell ref="A232:O233"/>
    <mergeCell ref="D231:E231"/>
    <mergeCell ref="A240:Z240"/>
    <mergeCell ref="P74:T74"/>
    <mergeCell ref="P243:V243"/>
    <mergeCell ref="D253:E253"/>
    <mergeCell ref="D53:E5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P43:T43"/>
    <mergeCell ref="A12:M12"/>
    <mergeCell ref="Q13:R13"/>
    <mergeCell ref="P41:T41"/>
    <mergeCell ref="D22:E22"/>
    <mergeCell ref="P34:T34"/>
    <mergeCell ref="M17:M18"/>
    <mergeCell ref="O17:O18"/>
    <mergeCell ref="U17:V17"/>
    <mergeCell ref="Y17:Y18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P285:P286"/>
    <mergeCell ref="G285:G286"/>
    <mergeCell ref="A285:A286"/>
    <mergeCell ref="A277:O282"/>
    <mergeCell ref="P274:T274"/>
    <mergeCell ref="F285:F286"/>
    <mergeCell ref="C284:T284"/>
    <mergeCell ref="P269:T269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P278:V278"/>
    <mergeCell ref="A159:Z159"/>
    <mergeCell ref="D260:E260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  <mergeCell ref="Q9:R9"/>
    <mergeCell ref="A113:Z113"/>
    <mergeCell ref="A32:Z32"/>
    <mergeCell ref="A37:O38"/>
    <mergeCell ref="Q11:R11"/>
    <mergeCell ref="A180:Z180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7 X207 X211:X213 X218:X219 X225 X231 X237 X241 X247:X249 X254 X260 X264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2 X253 X258:X259 X265:X267 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bKuPOFSt+BVigXQpO7llebpCr4eTeB3GDlV9AAjXWYiJQsiQg5aJJ2S6P7/oNMy+yfJQmqu2e7FVm3j1CQHsuw==" saltValue="WjAQIzjYPc0goUu8OwqR9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2025-10-17T11:04:07Z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