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DE7F09-36A4-4094-86D1-7E530E71EE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06" i="1" s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26" i="1" l="1"/>
  <c r="BN126" i="1"/>
  <c r="Z126" i="1"/>
  <c r="BP166" i="1"/>
  <c r="BN166" i="1"/>
  <c r="Z166" i="1"/>
  <c r="BP197" i="1"/>
  <c r="BN197" i="1"/>
  <c r="Z197" i="1"/>
  <c r="BP224" i="1"/>
  <c r="BN224" i="1"/>
  <c r="Z224" i="1"/>
  <c r="BP254" i="1"/>
  <c r="BN254" i="1"/>
  <c r="Z254" i="1"/>
  <c r="BP299" i="1"/>
  <c r="BN299" i="1"/>
  <c r="Z299" i="1"/>
  <c r="BP321" i="1"/>
  <c r="BN321" i="1"/>
  <c r="Z321" i="1"/>
  <c r="BP335" i="1"/>
  <c r="BN335" i="1"/>
  <c r="Z335" i="1"/>
  <c r="Y365" i="1"/>
  <c r="Y364" i="1"/>
  <c r="BP363" i="1"/>
  <c r="BN363" i="1"/>
  <c r="Z363" i="1"/>
  <c r="Z364" i="1" s="1"/>
  <c r="BP368" i="1"/>
  <c r="BN368" i="1"/>
  <c r="Z368" i="1"/>
  <c r="BP399" i="1"/>
  <c r="BN399" i="1"/>
  <c r="Z399" i="1"/>
  <c r="BP435" i="1"/>
  <c r="BN435" i="1"/>
  <c r="Z435" i="1"/>
  <c r="BP465" i="1"/>
  <c r="BN465" i="1"/>
  <c r="Z465" i="1"/>
  <c r="B506" i="1"/>
  <c r="X498" i="1"/>
  <c r="X496" i="1"/>
  <c r="Y32" i="1"/>
  <c r="Z42" i="1"/>
  <c r="BN42" i="1"/>
  <c r="Z55" i="1"/>
  <c r="BN55" i="1"/>
  <c r="Z75" i="1"/>
  <c r="BN75" i="1"/>
  <c r="Z92" i="1"/>
  <c r="BN92" i="1"/>
  <c r="Y97" i="1"/>
  <c r="Z107" i="1"/>
  <c r="BN107" i="1"/>
  <c r="Y155" i="1"/>
  <c r="BP154" i="1"/>
  <c r="BN154" i="1"/>
  <c r="Z154" i="1"/>
  <c r="Z155" i="1" s="1"/>
  <c r="BP158" i="1"/>
  <c r="BN158" i="1"/>
  <c r="Z158" i="1"/>
  <c r="BP187" i="1"/>
  <c r="BN187" i="1"/>
  <c r="Z187" i="1"/>
  <c r="BP208" i="1"/>
  <c r="BN208" i="1"/>
  <c r="Z208" i="1"/>
  <c r="BP243" i="1"/>
  <c r="BN243" i="1"/>
  <c r="Z243" i="1"/>
  <c r="BP289" i="1"/>
  <c r="BN289" i="1"/>
  <c r="Z289" i="1"/>
  <c r="BP309" i="1"/>
  <c r="BN309" i="1"/>
  <c r="Z309" i="1"/>
  <c r="BP322" i="1"/>
  <c r="BN322" i="1"/>
  <c r="Z322" i="1"/>
  <c r="BP347" i="1"/>
  <c r="BN347" i="1"/>
  <c r="Z347" i="1"/>
  <c r="BP391" i="1"/>
  <c r="BN391" i="1"/>
  <c r="Z391" i="1"/>
  <c r="X506" i="1"/>
  <c r="Y422" i="1"/>
  <c r="BP421" i="1"/>
  <c r="BN421" i="1"/>
  <c r="Z421" i="1"/>
  <c r="Z422" i="1" s="1"/>
  <c r="BP427" i="1"/>
  <c r="BN427" i="1"/>
  <c r="Z427" i="1"/>
  <c r="BP451" i="1"/>
  <c r="BN451" i="1"/>
  <c r="Z451" i="1"/>
  <c r="BP478" i="1"/>
  <c r="BN478" i="1"/>
  <c r="Z478" i="1"/>
  <c r="Y110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6" i="1"/>
  <c r="BN206" i="1"/>
  <c r="Z206" i="1"/>
  <c r="BP222" i="1"/>
  <c r="BN222" i="1"/>
  <c r="Z222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52" i="1"/>
  <c r="BN252" i="1"/>
  <c r="Z252" i="1"/>
  <c r="BP268" i="1"/>
  <c r="BN268" i="1"/>
  <c r="Z268" i="1"/>
  <c r="Y305" i="1"/>
  <c r="BP297" i="1"/>
  <c r="BN297" i="1"/>
  <c r="Z297" i="1"/>
  <c r="Y43" i="1"/>
  <c r="X497" i="1"/>
  <c r="X499" i="1" s="1"/>
  <c r="X500" i="1"/>
  <c r="Z27" i="1"/>
  <c r="BN27" i="1"/>
  <c r="Z40" i="1"/>
  <c r="BN40" i="1"/>
  <c r="Z53" i="1"/>
  <c r="BN53" i="1"/>
  <c r="Z61" i="1"/>
  <c r="BN61" i="1"/>
  <c r="Z73" i="1"/>
  <c r="BN73" i="1"/>
  <c r="Z81" i="1"/>
  <c r="BN81" i="1"/>
  <c r="Z88" i="1"/>
  <c r="BN88" i="1"/>
  <c r="Y96" i="1"/>
  <c r="Z94" i="1"/>
  <c r="BN94" i="1"/>
  <c r="F506" i="1"/>
  <c r="Z103" i="1"/>
  <c r="BN103" i="1"/>
  <c r="Y111" i="1"/>
  <c r="Z109" i="1"/>
  <c r="BN109" i="1"/>
  <c r="Y117" i="1"/>
  <c r="Z115" i="1"/>
  <c r="BN115" i="1"/>
  <c r="G506" i="1"/>
  <c r="Z130" i="1"/>
  <c r="BN130" i="1"/>
  <c r="BP130" i="1"/>
  <c r="Y133" i="1"/>
  <c r="BP136" i="1"/>
  <c r="BN136" i="1"/>
  <c r="Z136" i="1"/>
  <c r="Y167" i="1"/>
  <c r="BP160" i="1"/>
  <c r="BN160" i="1"/>
  <c r="Z160" i="1"/>
  <c r="Y174" i="1"/>
  <c r="BP170" i="1"/>
  <c r="BN170" i="1"/>
  <c r="Z170" i="1"/>
  <c r="BP191" i="1"/>
  <c r="BN191" i="1"/>
  <c r="Z191" i="1"/>
  <c r="BP202" i="1"/>
  <c r="BN202" i="1"/>
  <c r="Z202" i="1"/>
  <c r="BP210" i="1"/>
  <c r="BN210" i="1"/>
  <c r="Z210" i="1"/>
  <c r="BP226" i="1"/>
  <c r="BN226" i="1"/>
  <c r="Z226" i="1"/>
  <c r="BP245" i="1"/>
  <c r="BN245" i="1"/>
  <c r="Z245" i="1"/>
  <c r="BP259" i="1"/>
  <c r="BN259" i="1"/>
  <c r="Z259" i="1"/>
  <c r="BP291" i="1"/>
  <c r="BN291" i="1"/>
  <c r="Z291" i="1"/>
  <c r="BP301" i="1"/>
  <c r="BN301" i="1"/>
  <c r="Z301" i="1"/>
  <c r="BP311" i="1"/>
  <c r="BN311" i="1"/>
  <c r="Z311" i="1"/>
  <c r="BP324" i="1"/>
  <c r="BN324" i="1"/>
  <c r="Z324" i="1"/>
  <c r="BP337" i="1"/>
  <c r="BN337" i="1"/>
  <c r="Z337" i="1"/>
  <c r="BP349" i="1"/>
  <c r="BN349" i="1"/>
  <c r="Z349" i="1"/>
  <c r="BP370" i="1"/>
  <c r="BN370" i="1"/>
  <c r="Z370" i="1"/>
  <c r="Y377" i="1"/>
  <c r="Y376" i="1"/>
  <c r="BP374" i="1"/>
  <c r="BN374" i="1"/>
  <c r="Z374" i="1"/>
  <c r="BP393" i="1"/>
  <c r="BN393" i="1"/>
  <c r="Z393" i="1"/>
  <c r="Y405" i="1"/>
  <c r="BP403" i="1"/>
  <c r="BN403" i="1"/>
  <c r="Z403" i="1"/>
  <c r="BP429" i="1"/>
  <c r="BN429" i="1"/>
  <c r="Z429" i="1"/>
  <c r="BP437" i="1"/>
  <c r="BN437" i="1"/>
  <c r="Z437" i="1"/>
  <c r="BP453" i="1"/>
  <c r="BN453" i="1"/>
  <c r="Z453" i="1"/>
  <c r="BP467" i="1"/>
  <c r="BN467" i="1"/>
  <c r="Z467" i="1"/>
  <c r="BP488" i="1"/>
  <c r="BN488" i="1"/>
  <c r="Z488" i="1"/>
  <c r="Y150" i="1"/>
  <c r="Y168" i="1"/>
  <c r="Y173" i="1"/>
  <c r="Y184" i="1"/>
  <c r="Y264" i="1"/>
  <c r="R506" i="1"/>
  <c r="Y313" i="1"/>
  <c r="BP307" i="1"/>
  <c r="BN307" i="1"/>
  <c r="Z307" i="1"/>
  <c r="BP317" i="1"/>
  <c r="BN317" i="1"/>
  <c r="Z317" i="1"/>
  <c r="BP330" i="1"/>
  <c r="BN330" i="1"/>
  <c r="Z330" i="1"/>
  <c r="BP345" i="1"/>
  <c r="BN345" i="1"/>
  <c r="Z345" i="1"/>
  <c r="BP359" i="1"/>
  <c r="BN359" i="1"/>
  <c r="Z359" i="1"/>
  <c r="Y371" i="1"/>
  <c r="BP375" i="1"/>
  <c r="BN375" i="1"/>
  <c r="Z375" i="1"/>
  <c r="BP379" i="1"/>
  <c r="BN379" i="1"/>
  <c r="Z379" i="1"/>
  <c r="BP397" i="1"/>
  <c r="BN397" i="1"/>
  <c r="Z397" i="1"/>
  <c r="BP416" i="1"/>
  <c r="BN416" i="1"/>
  <c r="Z416" i="1"/>
  <c r="BP433" i="1"/>
  <c r="BN433" i="1"/>
  <c r="Z433" i="1"/>
  <c r="BP449" i="1"/>
  <c r="BN449" i="1"/>
  <c r="Z449" i="1"/>
  <c r="BP459" i="1"/>
  <c r="BN459" i="1"/>
  <c r="Z459" i="1"/>
  <c r="BP474" i="1"/>
  <c r="BN474" i="1"/>
  <c r="Z474" i="1"/>
  <c r="Y319" i="1"/>
  <c r="Y326" i="1"/>
  <c r="Y332" i="1"/>
  <c r="Y469" i="1"/>
  <c r="F9" i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3" i="1"/>
  <c r="BP41" i="1"/>
  <c r="BN41" i="1"/>
  <c r="Z41" i="1"/>
  <c r="BP54" i="1"/>
  <c r="BN54" i="1"/>
  <c r="Z54" i="1"/>
  <c r="BP62" i="1"/>
  <c r="BN62" i="1"/>
  <c r="Z62" i="1"/>
  <c r="Y64" i="1"/>
  <c r="Y69" i="1"/>
  <c r="BP66" i="1"/>
  <c r="BN66" i="1"/>
  <c r="Z66" i="1"/>
  <c r="BP74" i="1"/>
  <c r="BN74" i="1"/>
  <c r="Z74" i="1"/>
  <c r="H9" i="1"/>
  <c r="Y24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8" i="1"/>
  <c r="Y77" i="1"/>
  <c r="BP72" i="1"/>
  <c r="BN72" i="1"/>
  <c r="Z72" i="1"/>
  <c r="BP76" i="1"/>
  <c r="BN76" i="1"/>
  <c r="Z76" i="1"/>
  <c r="C506" i="1"/>
  <c r="Y44" i="1"/>
  <c r="D506" i="1"/>
  <c r="Y57" i="1"/>
  <c r="Z80" i="1"/>
  <c r="BN80" i="1"/>
  <c r="BP80" i="1"/>
  <c r="Y83" i="1"/>
  <c r="E506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6" i="1"/>
  <c r="Y144" i="1"/>
  <c r="Z147" i="1"/>
  <c r="Z149" i="1" s="1"/>
  <c r="BN147" i="1"/>
  <c r="BP147" i="1"/>
  <c r="I506" i="1"/>
  <c r="Y156" i="1"/>
  <c r="Z159" i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06" i="1"/>
  <c r="Z182" i="1"/>
  <c r="Z183" i="1" s="1"/>
  <c r="BN182" i="1"/>
  <c r="BP182" i="1"/>
  <c r="Y183" i="1"/>
  <c r="Z186" i="1"/>
  <c r="Z188" i="1" s="1"/>
  <c r="BN186" i="1"/>
  <c r="BP186" i="1"/>
  <c r="Y189" i="1"/>
  <c r="Y200" i="1"/>
  <c r="Z192" i="1"/>
  <c r="BN192" i="1"/>
  <c r="Z194" i="1"/>
  <c r="BN194" i="1"/>
  <c r="Z196" i="1"/>
  <c r="BN196" i="1"/>
  <c r="Z198" i="1"/>
  <c r="BN198" i="1"/>
  <c r="Y199" i="1"/>
  <c r="Y212" i="1"/>
  <c r="BP205" i="1"/>
  <c r="BN205" i="1"/>
  <c r="Z205" i="1"/>
  <c r="BP209" i="1"/>
  <c r="BN209" i="1"/>
  <c r="Z209" i="1"/>
  <c r="Y216" i="1"/>
  <c r="BP223" i="1"/>
  <c r="BN223" i="1"/>
  <c r="Z223" i="1"/>
  <c r="BP227" i="1"/>
  <c r="BN227" i="1"/>
  <c r="Z227" i="1"/>
  <c r="Y247" i="1"/>
  <c r="BP244" i="1"/>
  <c r="BN244" i="1"/>
  <c r="Z244" i="1"/>
  <c r="BP253" i="1"/>
  <c r="BN253" i="1"/>
  <c r="Z253" i="1"/>
  <c r="Y263" i="1"/>
  <c r="BP262" i="1"/>
  <c r="BN262" i="1"/>
  <c r="Z262" i="1"/>
  <c r="O506" i="1"/>
  <c r="Y270" i="1"/>
  <c r="BP267" i="1"/>
  <c r="BN267" i="1"/>
  <c r="Z267" i="1"/>
  <c r="Y104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Z230" i="1" s="1"/>
  <c r="Y230" i="1"/>
  <c r="Z24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Y271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Y285" i="1"/>
  <c r="Y294" i="1"/>
  <c r="Y304" i="1"/>
  <c r="Y312" i="1"/>
  <c r="Y318" i="1"/>
  <c r="Y325" i="1"/>
  <c r="Y331" i="1"/>
  <c r="Y338" i="1"/>
  <c r="Y350" i="1"/>
  <c r="BP354" i="1"/>
  <c r="BN354" i="1"/>
  <c r="Z354" i="1"/>
  <c r="Z355" i="1" s="1"/>
  <c r="Y356" i="1"/>
  <c r="Y361" i="1"/>
  <c r="BP358" i="1"/>
  <c r="BN358" i="1"/>
  <c r="Z358" i="1"/>
  <c r="Z36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V506" i="1"/>
  <c r="K506" i="1"/>
  <c r="Y231" i="1"/>
  <c r="L506" i="1"/>
  <c r="Y256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BN298" i="1"/>
  <c r="Z300" i="1"/>
  <c r="BN300" i="1"/>
  <c r="Z302" i="1"/>
  <c r="BN302" i="1"/>
  <c r="Z308" i="1"/>
  <c r="BN308" i="1"/>
  <c r="Z310" i="1"/>
  <c r="BN310" i="1"/>
  <c r="Z316" i="1"/>
  <c r="BN316" i="1"/>
  <c r="Z323" i="1"/>
  <c r="Z325" i="1" s="1"/>
  <c r="BN323" i="1"/>
  <c r="Z329" i="1"/>
  <c r="Z331" i="1" s="1"/>
  <c r="BN329" i="1"/>
  <c r="S506" i="1"/>
  <c r="Z336" i="1"/>
  <c r="Z338" i="1" s="1"/>
  <c r="BN336" i="1"/>
  <c r="Y339" i="1"/>
  <c r="T506" i="1"/>
  <c r="Z344" i="1"/>
  <c r="BN344" i="1"/>
  <c r="Z346" i="1"/>
  <c r="BN346" i="1"/>
  <c r="Z348" i="1"/>
  <c r="BN348" i="1"/>
  <c r="Y351" i="1"/>
  <c r="Y355" i="1"/>
  <c r="Y360" i="1"/>
  <c r="BP369" i="1"/>
  <c r="BN369" i="1"/>
  <c r="Z369" i="1"/>
  <c r="Y381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54" i="1" l="1"/>
  <c r="Z417" i="1"/>
  <c r="Z371" i="1"/>
  <c r="Z318" i="1"/>
  <c r="Z263" i="1"/>
  <c r="Z255" i="1"/>
  <c r="Z82" i="1"/>
  <c r="Z312" i="1"/>
  <c r="Z304" i="1"/>
  <c r="Z350" i="1"/>
  <c r="Z211" i="1"/>
  <c r="Z199" i="1"/>
  <c r="Z167" i="1"/>
  <c r="Z376" i="1"/>
  <c r="Z475" i="1"/>
  <c r="Z439" i="1"/>
  <c r="Z445" i="1"/>
  <c r="Z270" i="1"/>
  <c r="Z104" i="1"/>
  <c r="Z77" i="1"/>
  <c r="Y496" i="1"/>
  <c r="Y500" i="1"/>
  <c r="Y497" i="1"/>
  <c r="Z294" i="1"/>
  <c r="Z400" i="1"/>
  <c r="Z69" i="1"/>
  <c r="Y498" i="1"/>
  <c r="Z501" i="1" l="1"/>
  <c r="Y499" i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<sst xmlns="http://schemas.openxmlformats.org/spreadsheetml/2006/main" count="2383" uniqueCount="777">
  <si>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</si>
  <si>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</si>
  <si>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</si>
  <si>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</si>
  <si>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</si>
  <si>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</si>
  <si>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</si>
  <si>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</si>
  <si>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</si>
  <si>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</si>
  <si>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</si>
  <si>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</si>
  <si>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</si>
  <si>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</si>
  <si>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</si>
  <si>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</si>
  <si>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</si>
  <si>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</si>
  <si>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</si>
  <si>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</si>
  <si>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</si>
  <si>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</si>
  <si>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</si>
  <si>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</si>
  <si>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</si>
  <si>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</si>
  <si>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</si>
  <si>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</si>
  <si>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</si>
  <si>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</si>
  <si>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</si>
  <si>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</si>
  <si>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</si>
  <si>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</si>
  <si>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</si>
  <si>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</si>
  <si>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</si>
  <si>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</si>
  <si>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</si>
  <si>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</si>
  <si>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</si>
  <si>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</si>
  <si>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</si>
  <si>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</si>
  <si>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</si>
  <si>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</si>
  <si>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</si>
  <si>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</si>
  <si>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</si>
  <si>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</si>
  <si>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</si>
  <si>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</si>
  <si>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</si>
  <si>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</si>
  <si>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</si>
  <si>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</si>
  <si>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</si>
  <si>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</si>
  <si>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</si>
  <si>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</si>
  <si>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</si>
  <si>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</si>
  <si>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</si>
  <si>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</si>
  <si>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</si>
  <si>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</si>
  <si>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</si>
  <si>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</si>
  <si>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</si>
  <si>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</si>
  <si>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</si>
  <si>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</si>
  <si>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</si>
  <si>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</si>
  <si>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</si>
  <si>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</si>
  <si>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</si>
  <si>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</si>
  <si>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</si>
  <si>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</si>
  <si>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</si>
  <si>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</si>
  <si>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</si>
  <si>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</si>
  <si>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</si>
  <si>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</si>
  <si>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</si>
  <si>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</si>
  <si>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</si>
  <si>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</si>
  <si>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</si>
  <si>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</si>
  <si>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</si>
  <si>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</si>
  <si>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</si>
  <si>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</si>
  <si>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</si>
  <si>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</si>
  <si>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</si>
  <si>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</si>
  <si>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</si>
  <si>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</si>
  <si>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</si>
  <si>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</si>
  <si>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</si>
  <si>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</si>
  <si>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</si>
  <si>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</si>
  <si>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</si>
  <si>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</si>
  <si>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</si>
  <si>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</si>
  <si>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</si>
  <si>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</si>
  <si>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</si>
  <si>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</si>
  <si>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</si>
  <si>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</si>
  <si>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</si>
  <si>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</si>
  <si>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</si>
  <si>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</si>
  <si>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</si>
  <si>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</si>
  <si>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</si>
  <si>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</si>
  <si>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</si>
  <si>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</si>
  <si>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</si>
  <si>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</si>
  <si>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</si>
  <si>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</si>
  <si>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</si>
  <si>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</si>
  <si>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</si>
  <si>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</si>
  <si>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</si>
  <si>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</si>
  <si>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</si>
  <si>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</si>
  <si>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</si>
  <si>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</si>
  <si>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</si>
  <si>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</si>
  <si>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</si>
  <si>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</si>
  <si>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</si>
  <si>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</si>
  <si>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</si>
  <si>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</si>
  <si>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</si>
  <si>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</si>
  <si>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</si>
  <si>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</si>
  <si>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</si>
  <si>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</si>
  <si>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</si>
  <si>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</si>
  <si>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</si>
  <si>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</si>
  <si>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</si>
  <si>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</si>
  <si>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</si>
  <si>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</si>
  <si>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</si>
  <si>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</si>
  <si>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</si>
  <si>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</si>
  <si>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</si>
  <si>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</si>
  <si>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</si>
  <si>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</si>
  <si>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</si>
  <si>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</si>
  <si>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</si>
  <si>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</si>
  <si>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</si>
  <si>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</si>
  <si>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</si>
  <si>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</si>
  <si>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</si>
  <si>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</si>
  <si>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</si>
  <si>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</si>
  <si>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</si>
  <si>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</si>
  <si>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</si>
  <si>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</si>
  <si>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</si>
  <si>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</si>
  <si>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</si>
  <si>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</si>
  <si>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</si>
  <si>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</si>
  <si>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</si>
  <si>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</si>
  <si>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</si>
  <si>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</si>
  <si>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</si>
  <si>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</si>
  <si>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</si>
  <si>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</si>
  <si>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</si>
  <si>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</si>
  <si>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</si>
  <si>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</si>
  <si>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</si>
  <si>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</si>
  <si>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</si>
  <si>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</si>
  <si>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</si>
  <si>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</si>
  <si>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</si>
  <si>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</si>
  <si>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</si>
  <si>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</si>
  <si>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</si>
  <si>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</si>
  <si>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</si>
  <si>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</si>
  <si>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</si>
  <si>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</si>
  <si>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</si>
  <si>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</si>
  <si>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</si>
  <si>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</si>
  <si>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</si>
  <si>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</si>
  <si>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</si>
  <si>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</si>
  <si>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</si>
  <si>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</si>
  <si>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</si>
  <si>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</si>
  <si>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</si>
  <si>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</si>
  <si>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</si>
  <si>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</si>
  <si>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</si>
  <si>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</si>
  <si>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</si>
  <si>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</si>
  <si>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</si>
  <si>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</si>
  <si>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</si>
  <si>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</si>
  <si>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</si>
  <si>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</si>
  <si>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</si>
  <si>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</si>
  <si>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</si>
  <si>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</si>
  <si>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</si>
  <si>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</si>
  <si>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</si>
  <si>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</si>
  <si>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</si>
  <si>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</si>
  <si>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</si>
  <si>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</si>
  <si>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</si>
  <si>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</si>
  <si>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</si>
  <si>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</si>
  <si>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</si>
  <si>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</si>
  <si>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</si>
  <si>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</si>
  <si>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</si>
  <si>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</si>
  <si>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</si>
  <si>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</si>
  <si>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</si>
  <si>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</si>
  <si>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</si>
  <si>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</si>
  <si>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</si>
  <si>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</si>
  <si>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</si>
  <si>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</si>
  <si>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</si>
  <si>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</si>
  <si>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</si>
  <si>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</si>
  <si>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</si>
  <si>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</si>
  <si>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</si>
  <si>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</si>
  <si>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</si>
  <si>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</si>
  <si>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</si>
  <si>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</si>
  <si>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</si>
  <si>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</si>
  <si>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</si>
  <si>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</si>
  <si>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</si>
  <si>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</si>
  <si>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</si>
  <si>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</si>
  <si>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</si>
  <si>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</si>
  <si>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</si>
  <si>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</si>
  <si>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</si>
  <si>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</si>
  <si>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</si>
  <si>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</si>
  <si>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</si>
  <si>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</si>
  <si>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</si>
  <si>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</si>
  <si>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</si>
  <si>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</si>
  <si>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</si>
  <si>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</si>
  <si>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</si>
  <si>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</si>
  <si>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</si>
  <si>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</si>
  <si>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</si>
  <si>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</si>
  <si>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</si>
  <si>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</si>
  <si>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</si>
  <si>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</si>
  <si>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</si>
  <si>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</si>
  <si>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</si>
  <si>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</si>
  <si>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</si>
  <si>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</si>
  <si>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</si>
  <si>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</si>
  <si>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</si>
  <si>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</si>
  <si>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</si>
  <si>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</si>
  <si>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</si>
  <si>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</si>
  <si>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</si>
  <si>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</si>
  <si>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</si>
  <si>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</si>
  <si>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</si>
  <si>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</si>
  <si>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</si>
  <si>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</si>
  <si>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</si>
  <si>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</si>
  <si>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</si>
  <si>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</si>
  <si>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</si>
  <si>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</si>
  <si>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</si>
  <si>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</si>
  <si>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</si>
  <si>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</si>
  <si>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</si>
  <si>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</si>
  <si>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</si>
  <si>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</si>
  <si>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</si>
  <si>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</si>
  <si>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</si>
  <si>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</si>
  <si>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</si>
  <si>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</si>
  <si>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</si>
  <si>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</si>
  <si>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</si>
  <si>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</si>
  <si>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</si>
  <si>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</si>
  <si>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</si>
  <si>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</si>
  <si>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</si>
  <si>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</si>
  <si>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</si>
  <si>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</si>
  <si>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</si>
  <si>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</si>
  <si>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</si>
  <si>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</si>
  <si>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</si>
  <si>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</si>
  <si>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</si>
  <si>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</si>
  <si>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</si>
  <si>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</si>
  <si>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</si>
  <si>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</si>
  <si>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</si>
  <si>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</si>
  <si>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</si>
  <si>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</si>
  <si>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</si>
  <si>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</si>
  <si>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</si>
  <si>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</si>
  <si>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</si>
  <si>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</si>
  <si>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</si>
  <si>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</si>
  <si>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</si>
  <si>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</si>
  <si>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</si>
  <si>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</si>
  <si>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</si>
  <si>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</si>
  <si>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</si>
  <si>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</si>
  <si>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</si>
  <si>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</si>
  <si>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</si>
  <si>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</si>
  <si>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</si>
  <si>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</si>
  <si>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</si>
  <si>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</si>
  <si>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</si>
  <si>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</si>
  <si>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</si>
  <si>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</si>
  <si>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</si>
  <si>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</si>
  <si>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</si>
  <si>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</si>
  <si>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</si>
  <si>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</si>
  <si>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</si>
  <si>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</si>
  <si>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</si>
  <si>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</si>
  <si>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</si>
  <si>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</si>
  <si>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</si>
  <si>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</si>
  <si>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</si>
  <si>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</si>
  <si>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</si>
  <si>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</si>
  <si>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</si>
  <si>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</si>
  <si>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</si>
  <si>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</si>
  <si>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</si>
  <si>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</si>
  <si>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</si>
  <si>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</si>
  <si>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</si>
  <si>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</si>
  <si>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</si>
  <si>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</si>
  <si>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</si>
  <si>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</si>
  <si>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</si>
  <si>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</si>
  <si>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</si>
  <si>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</si>
  <si>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</si>
  <si>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</si>
  <si>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</si>
  <si>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</si>
  <si>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</si>
  <si>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</si>
  <si>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</si>
  <si>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</si>
  <si>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</si>
  <si>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</si>
  <si>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</si>
  <si>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</si>
  <si>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</si>
  <si>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</si>
  <si>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</si>
  <si>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</si>
  <si>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</si>
  <si>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</si>
  <si>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</si>
  <si>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</si>
  <si>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</si>
  <si>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</si>
  <si>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</si>
  <si>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</si>
  <si>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</si>
  <si>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</si>
  <si>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</si>
  <si>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</si>
  <si>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</si>
  <si>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</si>
  <si>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</si>
  <si>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</si>
  <si>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</si>
  <si>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</si>
  <si>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</si>
  <si>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</si>
  <si>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</si>
  <si>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</si>
  <si>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</si>
  <si>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</si>
  <si>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</si>
  <si>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</si>
  <si>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</si>
  <si>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</si>
  <si>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</si>
  <si>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</si>
  <si>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</si>
  <si>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</si>
  <si>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</si>
  <si>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</si>
  <si>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</si>
  <si>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</si>
  <si>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</si>
  <si>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</si>
  <si>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</si>
  <si>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</si>
  <si>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</si>
  <si>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</si>
  <si>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</si>
  <si>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</si>
  <si>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</si>
  <si>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</si>
  <si>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</si>
  <si>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</si>
  <si>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</si>
  <si>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</si>
  <si>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</si>
  <si>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</si>
  <si>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</si>
  <si>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</si>
  <si>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</si>
  <si>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</si>
  <si>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</si>
  <si>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</si>
  <si>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</si>
  <si>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</si>
  <si>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</si>
  <si>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</si>
  <si>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</si>
  <si>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</si>
  <si>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</si>
  <si>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</si>
  <si>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</si>
  <si>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</si>
  <si>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</si>
  <si>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</si>
  <si>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</si>
  <si>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</si>
  <si>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</si>
  <si>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</si>
  <si>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</si>
  <si>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</si>
  <si>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</si>
  <si>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</si>
  <si>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</si>
  <si>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</si>
  <si>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</si>
  <si>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</si>
  <si>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</si>
  <si>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</si>
  <si>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</si>
  <si>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</si>
  <si>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</si>
  <si>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</si>
  <si>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</si>
  <si>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</si>
  <si>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</si>
  <si>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</si>
  <si>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</si>
  <si>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</si>
  <si>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</si>
  <si>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</si>
  <si>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</si>
  <si>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</si>
  <si>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</si>
  <si>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</si>
  <si>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</si>
  <si>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</si>
  <si>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</si>
  <si>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</si>
  <si>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</si>
  <si>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</si>
  <si>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</si>
  <si>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</si>
  <si>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</si>
  <si>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</si>
  <si>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</si>
  <si>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</si>
  <si>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</si>
  <si>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</si>
  <si>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</si>
  <si>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</si>
  <si>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</si>
  <si>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</si>
  <si>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</si>
  <si>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</si>
  <si>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</si>
  <si>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</si>
  <si>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</si>
  <si>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</si>
  <si>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</si>
  <si>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</si>
  <si>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</si>
  <si>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</si>
  <si>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</si>
  <si>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</si>
  <si>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</si>
  <si>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</si>
  <si>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</si>
  <si>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</si>
  <si>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</si>
  <si>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</si>
  <si>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</si>
  <si>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</si>
  <si>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</si>
  <si>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</si>
  <si>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</si>
  <si>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</si>
  <si>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</si>
  <si>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</si>
  <si>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</si>
  <si>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</si>
  <si>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</si>
  <si>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</si>
  <si>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</si>
  <si>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</si>
  <si>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</si>
  <si>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</si>
  <si>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</si>
  <si>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</si>
  <si>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</si>
  <si>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</si>
  <si>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</si>
  <si>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</si>
  <si>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</si>
  <si>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</si>
  <si>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</si>
  <si>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</si>
  <si>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</si>
  <si>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</si>
  <si>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</si>
  <si>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</si>
  <si>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</si>
  <si>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</si>
  <si>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</si>
  <si>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</si>
  <si>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</si>
  <si>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</si>
  <si>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</si>
  <si>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</si>
  <si>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</si>
  <si>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</si>
  <si>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</si>
  <si>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</si>
  <si>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</si>
  <si>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</si>
  <si>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</si>
  <si>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</si>
  <si>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</si>
  <si>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</si>
  <si>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</si>
  <si>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</si>
  <si>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</si>
  <si>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</si>
  <si>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</si>
  <si>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</si>
  <si>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</si>
  <si>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</si>
  <si>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</si>
  <si>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</si>
  <si>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</si>
  <si>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</si>
  <si>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</si>
  <si>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</si>
  <si>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</si>
  <si>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</si>
  <si>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</si>
  <si>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</si>
  <si>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</si>
  <si>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</si>
  <si>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</si>
  <si>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</si>
  <si>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</si>
  <si>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</si>
  <si>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</si>
  <si>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</si>
  <si>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</si>
  <si>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</si>
  <si>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</si>
  <si>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</si>
  <si>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</si>
  <si>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</si>
  <si>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</si>
  <si>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</si>
  <si>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</si>
  <si>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</si>
  <si>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</si>
  <si>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</si>
  <si>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</si>
  <si>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</si>
  <si>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</si>
  <si>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</si>
  <si>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</si>
  <si>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</si>
  <si>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</si>
  <si>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</si>
  <si>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</si>
  <si>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</si>
  <si>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</si>
  <si>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</si>
  <si>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</si>
  <si>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</si>
  <si>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</si>
  <si>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</si>
  <si>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</si>
  <si>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</si>
  <si>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</si>
  <si>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</si>
  <si>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</si>
  <si>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</si>
  <si>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</si>
  <si>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</si>
  <si>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</si>
  <si>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</si>
  <si>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</si>
  <si>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</si>
  <si>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</si>
  <si>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</si>
  <si>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</si>
  <si>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</si>
  <si>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</si>
  <si>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</si>
  <si>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</si>
  <si>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</si>
  <si>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</si>
  <si>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</si>
  <si>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</si>
  <si>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</si>
  <si>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</si>
  <si>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</si>
  <si>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</si>
  <si>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</si>
  <si>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</si>
  <si>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</si>
  <si>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</si>
  <si>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</si>
  <si>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</si>
  <si>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</si>
  <si>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</si>
  <si>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</si>
  <si>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</si>
  <si>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</si>
  <si>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</si>
  <si>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</si>
  <si>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</si>
  <si>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</si>
  <si>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</si>
  <si>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</si>
  <si>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</si>
  <si>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</si>
  <si>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</si>
  <si>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</si>
  <si>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</si>
  <si>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</si>
  <si>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</si>
  <si>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</si>
  <si>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</si>
  <si>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</si>
  <si>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</si>
  <si>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</si>
  <si>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</si>
  <si>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</si>
  <si>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</si>
  <si>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</si>
  <si>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</si>
  <si>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</si>
  <si>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лотдельно,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</si>
</sst>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4" t="s">
        <v>0</v>
      </c>
      <c r="E1" s="584"/>
      <c r="F1" s="584"/>
      <c r="G1" s="12" t="s">
        <v>1</v>
      </c>
      <c r="H1" s="634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2" t="s">
        <v>8</v>
      </c>
      <c r="B5" s="673"/>
      <c r="C5" s="674"/>
      <c r="D5" s="641"/>
      <c r="E5" s="642"/>
      <c r="F5" s="830" t="s">
        <v>9</v>
      </c>
      <c r="G5" s="674"/>
      <c r="H5" s="641" t="s">
        <v>776</v>
      </c>
      <c r="I5" s="772"/>
      <c r="J5" s="772"/>
      <c r="K5" s="772"/>
      <c r="L5" s="772"/>
      <c r="M5" s="642"/>
      <c r="N5" s="58"/>
      <c r="P5" s="24" t="s">
        <v>10</v>
      </c>
      <c r="Q5" s="851">
        <v>45950</v>
      </c>
      <c r="R5" s="666"/>
      <c r="T5" s="710" t="s">
        <v>11</v>
      </c>
      <c r="U5" s="711"/>
      <c r="V5" s="713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72" t="s">
        <v>13</v>
      </c>
      <c r="B6" s="673"/>
      <c r="C6" s="674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6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9" t="s">
        <v>16</v>
      </c>
      <c r="U6" s="711"/>
      <c r="V6" s="759" t="s">
        <v>17</v>
      </c>
      <c r="W6" s="63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1"/>
      <c r="U7" s="711"/>
      <c r="V7" s="760"/>
      <c r="W7" s="761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31" t="s">
        <v>19</v>
      </c>
      <c r="E8" s="632"/>
      <c r="F8" s="632"/>
      <c r="G8" s="632"/>
      <c r="H8" s="632"/>
      <c r="I8" s="632"/>
      <c r="J8" s="632"/>
      <c r="K8" s="632"/>
      <c r="L8" s="632"/>
      <c r="M8" s="633"/>
      <c r="N8" s="61"/>
      <c r="P8" s="24" t="s">
        <v>20</v>
      </c>
      <c r="Q8" s="680">
        <v>0.45833333333333331</v>
      </c>
      <c r="R8" s="624"/>
      <c r="T8" s="561"/>
      <c r="U8" s="711"/>
      <c r="V8" s="760"/>
      <c r="W8" s="761"/>
      <c r="AB8" s="51"/>
      <c r="AC8" s="51"/>
      <c r="AD8" s="51"/>
      <c r="AE8" s="51"/>
    </row>
    <row r="9" spans="1:32" s="541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2"/>
      <c r="R9" s="663"/>
      <c r="T9" s="561"/>
      <c r="U9" s="711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9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20"/>
      <c r="R10" s="721"/>
      <c r="U10" s="24" t="s">
        <v>23</v>
      </c>
      <c r="V10" s="636" t="s">
        <v>24</v>
      </c>
      <c r="W10" s="63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798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29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4"/>
      <c r="N12" s="62"/>
      <c r="P12" s="24" t="s">
        <v>30</v>
      </c>
      <c r="Q12" s="680"/>
      <c r="R12" s="624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7" t="s">
        <v>31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4"/>
      <c r="N13" s="62"/>
      <c r="O13" s="26"/>
      <c r="P13" s="26" t="s">
        <v>32</v>
      </c>
      <c r="Q13" s="798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7" t="s">
        <v>34</v>
      </c>
      <c r="B15" s="673"/>
      <c r="C15" s="673"/>
      <c r="D15" s="673"/>
      <c r="E15" s="673"/>
      <c r="F15" s="673"/>
      <c r="G15" s="673"/>
      <c r="H15" s="673"/>
      <c r="I15" s="673"/>
      <c r="J15" s="673"/>
      <c r="K15" s="673"/>
      <c r="L15" s="673"/>
      <c r="M15" s="674"/>
      <c r="N15" s="63"/>
      <c r="P15" s="693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5" t="s">
        <v>38</v>
      </c>
      <c r="D17" s="580" t="s">
        <v>39</v>
      </c>
      <c r="E17" s="653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2"/>
      <c r="R17" s="652"/>
      <c r="S17" s="652"/>
      <c r="T17" s="653"/>
      <c r="U17" s="872" t="s">
        <v>51</v>
      </c>
      <c r="V17" s="674"/>
      <c r="W17" s="580" t="s">
        <v>52</v>
      </c>
      <c r="X17" s="580" t="s">
        <v>53</v>
      </c>
      <c r="Y17" s="873" t="s">
        <v>54</v>
      </c>
      <c r="Z17" s="756" t="s">
        <v>55</v>
      </c>
      <c r="AA17" s="747" t="s">
        <v>56</v>
      </c>
      <c r="AB17" s="747" t="s">
        <v>57</v>
      </c>
      <c r="AC17" s="747" t="s">
        <v>58</v>
      </c>
      <c r="AD17" s="747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4"/>
      <c r="E18" s="656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81"/>
      <c r="X18" s="581"/>
      <c r="Y18" s="874"/>
      <c r="Z18" s="757"/>
      <c r="AA18" s="748"/>
      <c r="AB18" s="748"/>
      <c r="AC18" s="748"/>
      <c r="AD18" s="827"/>
      <c r="AE18" s="828"/>
      <c r="AF18" s="829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120</v>
      </c>
      <c r="Y29" s="548">
        <f>IFERROR(IF(X29="",0,CEILING((X29/$H29),1)*$H29),"")</f>
        <v>120.60000000000001</v>
      </c>
      <c r="Z29" s="36">
        <f>IFERROR(IF(Y29=0,"",ROUNDUP(Y29/H29,0)*0.00651),"")</f>
        <v>0.43617</v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212</v>
      </c>
      <c r="BN29" s="64">
        <f>IFERROR(Y29*I29/H29,"0")</f>
        <v>213.06</v>
      </c>
      <c r="BO29" s="64">
        <f>IFERROR(1/J29*(X29/H29),"0")</f>
        <v>0.36630036630036633</v>
      </c>
      <c r="BP29" s="64">
        <f>IFERROR(1/J29*(Y29/H29),"0")</f>
        <v>0.36813186813186816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66.666666666666671</v>
      </c>
      <c r="Y31" s="549">
        <f>IFERROR(Y26/H26,"0")+IFERROR(Y27/H27,"0")+IFERROR(Y28/H28,"0")+IFERROR(Y29/H29,"0")+IFERROR(Y30/H30,"0")</f>
        <v>67</v>
      </c>
      <c r="Z31" s="549">
        <f>IFERROR(IF(Z26="",0,Z26),"0")+IFERROR(IF(Z27="",0,Z27),"0")+IFERROR(IF(Z28="",0,Z28),"0")+IFERROR(IF(Z29="",0,Z29),"0")+IFERROR(IF(Z30="",0,Z30),"0")</f>
        <v>0.43617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120</v>
      </c>
      <c r="Y32" s="549">
        <f>IFERROR(SUM(Y26:Y30),"0")</f>
        <v>120.60000000000001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600" t="s">
        <v>99</v>
      </c>
      <c r="B37" s="601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48"/>
      <c r="AB37" s="48"/>
      <c r="AC37" s="48"/>
    </row>
    <row r="38" spans="1:68" ht="16.5" hidden="1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140</v>
      </c>
      <c r="Y41" s="548">
        <f>IFERROR(IF(X41="",0,CEILING((X41/$H41),1)*$H41),"")</f>
        <v>140</v>
      </c>
      <c r="Z41" s="36">
        <f>IFERROR(IF(Y41=0,"",ROUNDUP(Y41/H41,0)*0.00902),"")</f>
        <v>0.31569999999999998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147.35</v>
      </c>
      <c r="BN41" s="64">
        <f>IFERROR(Y41*I41/H41,"0")</f>
        <v>147.35</v>
      </c>
      <c r="BO41" s="64">
        <f>IFERROR(1/J41*(X41/H41),"0")</f>
        <v>0.26515151515151514</v>
      </c>
      <c r="BP41" s="64">
        <f>IFERROR(1/J41*(Y41/H41),"0")</f>
        <v>0.26515151515151514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35</v>
      </c>
      <c r="Y43" s="549">
        <f>IFERROR(Y40/H40,"0")+IFERROR(Y41/H41,"0")+IFERROR(Y42/H42,"0")</f>
        <v>35</v>
      </c>
      <c r="Z43" s="549">
        <f>IFERROR(IF(Z40="",0,Z40),"0")+IFERROR(IF(Z41="",0,Z41),"0")+IFERROR(IF(Z42="",0,Z42),"0")</f>
        <v>0.31569999999999998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140</v>
      </c>
      <c r="Y44" s="549">
        <f>IFERROR(SUM(Y40:Y42),"0")</f>
        <v>140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105</v>
      </c>
      <c r="Y46" s="548">
        <f>IFERROR(IF(X46="",0,CEILING((X46/$H46),1)*$H46),"")</f>
        <v>106.2</v>
      </c>
      <c r="Z46" s="36">
        <f>IFERROR(IF(Y46=0,"",ROUNDUP(Y46/H46,0)*0.00651),"")</f>
        <v>0.38408999999999999</v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115.5</v>
      </c>
      <c r="BN46" s="64">
        <f>IFERROR(Y46*I46/H46,"0")</f>
        <v>116.82000000000001</v>
      </c>
      <c r="BO46" s="64">
        <f>IFERROR(1/J46*(X46/H46),"0")</f>
        <v>0.32051282051282048</v>
      </c>
      <c r="BP46" s="64">
        <f>IFERROR(1/J46*(Y46/H46),"0")</f>
        <v>0.32417582417582419</v>
      </c>
    </row>
    <row r="47" spans="1:68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58.333333333333329</v>
      </c>
      <c r="Y47" s="549">
        <f>IFERROR(Y46/H46,"0")</f>
        <v>59</v>
      </c>
      <c r="Z47" s="549">
        <f>IFERROR(IF(Z46="",0,Z46),"0")</f>
        <v>0.38408999999999999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105</v>
      </c>
      <c r="Y48" s="549">
        <f>IFERROR(SUM(Y46:Y46),"0")</f>
        <v>106.2</v>
      </c>
      <c r="Z48" s="37"/>
      <c r="AA48" s="550"/>
      <c r="AB48" s="550"/>
      <c r="AC48" s="550"/>
    </row>
    <row r="49" spans="1:68" ht="16.5" hidden="1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hidden="1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157.5</v>
      </c>
      <c r="Y62" s="548">
        <f>IFERROR(IF(X62="",0,CEILING((X62/$H62),1)*$H62),"")</f>
        <v>159.30000000000001</v>
      </c>
      <c r="Z62" s="36">
        <f>IFERROR(IF(Y62=0,"",ROUNDUP(Y62/H62,0)*0.00651),"")</f>
        <v>0.38408999999999999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167.99999999999997</v>
      </c>
      <c r="BN62" s="64">
        <f>IFERROR(Y62*I62/H62,"0")</f>
        <v>169.92</v>
      </c>
      <c r="BO62" s="64">
        <f>IFERROR(1/J62*(X62/H62),"0")</f>
        <v>0.32051282051282048</v>
      </c>
      <c r="BP62" s="64">
        <f>IFERROR(1/J62*(Y62/H62),"0")</f>
        <v>0.32417582417582419</v>
      </c>
    </row>
    <row r="63" spans="1:68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58.333333333333329</v>
      </c>
      <c r="Y63" s="549">
        <f>IFERROR(Y60/H60,"0")+IFERROR(Y61/H61,"0")+IFERROR(Y62/H62,"0")</f>
        <v>59</v>
      </c>
      <c r="Z63" s="549">
        <f>IFERROR(IF(Z60="",0,Z60),"0")+IFERROR(IF(Z61="",0,Z61),"0")+IFERROR(IF(Z62="",0,Z62),"0")</f>
        <v>0.38408999999999999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157.5</v>
      </c>
      <c r="Y64" s="549">
        <f>IFERROR(SUM(Y60:Y62),"0")</f>
        <v>159.30000000000001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105</v>
      </c>
      <c r="Y74" s="548">
        <f>IFERROR(IF(X74="",0,CEILING((X74/$H74),1)*$H74),"")</f>
        <v>106.2</v>
      </c>
      <c r="Z74" s="36">
        <f>IFERROR(IF(Y74=0,"",ROUNDUP(Y74/H74,0)*0.00651),"")</f>
        <v>0.38408999999999999</v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119.35</v>
      </c>
      <c r="BN74" s="64">
        <f>IFERROR(Y74*I74/H74,"0")</f>
        <v>120.71399999999998</v>
      </c>
      <c r="BO74" s="64">
        <f>IFERROR(1/J74*(X74/H74),"0")</f>
        <v>0.32051282051282048</v>
      </c>
      <c r="BP74" s="64">
        <f>IFERROR(1/J74*(Y74/H74),"0")</f>
        <v>0.32417582417582419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90</v>
      </c>
      <c r="Y76" s="548">
        <f>IFERROR(IF(X76="",0,CEILING((X76/$H76),1)*$H76),"")</f>
        <v>90</v>
      </c>
      <c r="Z76" s="36">
        <f>IFERROR(IF(Y76=0,"",ROUNDUP(Y76/H76,0)*0.00651),"")</f>
        <v>0.32550000000000001</v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98.999999999999986</v>
      </c>
      <c r="BN76" s="64">
        <f>IFERROR(Y76*I76/H76,"0")</f>
        <v>98.999999999999986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108.33333333333333</v>
      </c>
      <c r="Y77" s="549">
        <f>IFERROR(Y72/H72,"0")+IFERROR(Y73/H73,"0")+IFERROR(Y74/H74,"0")+IFERROR(Y75/H75,"0")+IFERROR(Y76/H76,"0")</f>
        <v>109</v>
      </c>
      <c r="Z77" s="549">
        <f>IFERROR(IF(Z72="",0,Z72),"0")+IFERROR(IF(Z73="",0,Z73),"0")+IFERROR(IF(Z74="",0,Z74),"0")+IFERROR(IF(Z75="",0,Z75),"0")+IFERROR(IF(Z76="",0,Z76),"0")</f>
        <v>0.70958999999999994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195</v>
      </c>
      <c r="Y78" s="549">
        <f>IFERROR(SUM(Y72:Y76),"0")</f>
        <v>196.2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120</v>
      </c>
      <c r="Y81" s="548">
        <f>IFERROR(IF(X81="",0,CEILING((X81/$H81),1)*$H81),"")</f>
        <v>120</v>
      </c>
      <c r="Z81" s="36">
        <f>IFERROR(IF(Y81=0,"",ROUNDUP(Y81/H81,0)*0.00902),"")</f>
        <v>0.45100000000000001</v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130.5</v>
      </c>
      <c r="BN81" s="64">
        <f>IFERROR(Y81*I81/H81,"0")</f>
        <v>130.5</v>
      </c>
      <c r="BO81" s="64">
        <f>IFERROR(1/J81*(X81/H81),"0")</f>
        <v>0.37878787878787878</v>
      </c>
      <c r="BP81" s="64">
        <f>IFERROR(1/J81*(Y81/H81),"0")</f>
        <v>0.37878787878787878</v>
      </c>
    </row>
    <row r="82" spans="1:68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50</v>
      </c>
      <c r="Y82" s="549">
        <f>IFERROR(Y80/H80,"0")+IFERROR(Y81/H81,"0")</f>
        <v>50</v>
      </c>
      <c r="Z82" s="549">
        <f>IFERROR(IF(Z80="",0,Z80),"0")+IFERROR(IF(Z81="",0,Z81),"0")</f>
        <v>0.45100000000000001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120</v>
      </c>
      <c r="Y83" s="549">
        <f>IFERROR(SUM(Y80:Y81),"0")</f>
        <v>120</v>
      </c>
      <c r="Z83" s="37"/>
      <c r="AA83" s="550"/>
      <c r="AB83" s="550"/>
      <c r="AC83" s="550"/>
    </row>
    <row r="84" spans="1:68" ht="16.5" hidden="1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hidden="1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hidden="1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hidden="1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105</v>
      </c>
      <c r="Y116" s="548">
        <f>IFERROR(IF(X116="",0,CEILING((X116/$H116),1)*$H116),"")</f>
        <v>106.2</v>
      </c>
      <c r="Z116" s="36">
        <f>IFERROR(IF(Y116=0,"",ROUNDUP(Y116/H116,0)*0.00651),"")</f>
        <v>0.38408999999999999</v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115.5</v>
      </c>
      <c r="BN116" s="64">
        <f>IFERROR(Y116*I116/H116,"0")</f>
        <v>116.82000000000001</v>
      </c>
      <c r="BO116" s="64">
        <f>IFERROR(1/J116*(X116/H116),"0")</f>
        <v>0.32051282051282048</v>
      </c>
      <c r="BP116" s="64">
        <f>IFERROR(1/J116*(Y116/H116),"0")</f>
        <v>0.32417582417582419</v>
      </c>
    </row>
    <row r="117" spans="1:68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58.333333333333329</v>
      </c>
      <c r="Y117" s="549">
        <f>IFERROR(Y113/H113,"0")+IFERROR(Y114/H114,"0")+IFERROR(Y115/H115,"0")+IFERROR(Y116/H116,"0")</f>
        <v>59</v>
      </c>
      <c r="Z117" s="549">
        <f>IFERROR(IF(Z113="",0,Z113),"0")+IFERROR(IF(Z114="",0,Z114),"0")+IFERROR(IF(Z115="",0,Z115),"0")+IFERROR(IF(Z116="",0,Z116),"0")</f>
        <v>0.38408999999999999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105</v>
      </c>
      <c r="Y118" s="549">
        <f>IFERROR(SUM(Y113:Y116),"0")</f>
        <v>106.2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125.4</v>
      </c>
      <c r="Y120" s="548">
        <f>IFERROR(IF(X120="",0,CEILING((X120/$H120),1)*$H120),"")</f>
        <v>126.72</v>
      </c>
      <c r="Z120" s="36">
        <f>IFERROR(IF(Y120=0,"",ROUNDUP(Y120/H120,0)*0.00651),"")</f>
        <v>0.41664000000000001</v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141.74</v>
      </c>
      <c r="BN120" s="64">
        <f>IFERROR(Y120*I120/H120,"0")</f>
        <v>143.232</v>
      </c>
      <c r="BO120" s="64">
        <f>IFERROR(1/J120*(X120/H120),"0")</f>
        <v>0.34798534798534803</v>
      </c>
      <c r="BP120" s="64">
        <f>IFERROR(1/J120*(Y120/H120),"0")</f>
        <v>0.35164835164835168</v>
      </c>
    </row>
    <row r="121" spans="1:68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63.333333333333336</v>
      </c>
      <c r="Y121" s="549">
        <f>IFERROR(Y120/H120,"0")</f>
        <v>64</v>
      </c>
      <c r="Z121" s="549">
        <f>IFERROR(IF(Z120="",0,Z120),"0")</f>
        <v>0.41664000000000001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125.4</v>
      </c>
      <c r="Y122" s="549">
        <f>IFERROR(SUM(Y120:Y120),"0")</f>
        <v>126.72</v>
      </c>
      <c r="Z122" s="37"/>
      <c r="AA122" s="550"/>
      <c r="AB122" s="550"/>
      <c r="AC122" s="550"/>
    </row>
    <row r="123" spans="1:68" ht="16.5" hidden="1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6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600" t="s">
        <v>250</v>
      </c>
      <c r="B151" s="601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48"/>
      <c r="AB151" s="48"/>
      <c r="AC151" s="48"/>
    </row>
    <row r="152" spans="1:68" ht="16.5" hidden="1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hidden="1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160</v>
      </c>
      <c r="Y207" s="548">
        <f t="shared" si="15"/>
        <v>160.79999999999998</v>
      </c>
      <c r="Z207" s="36">
        <f t="shared" si="20"/>
        <v>0.43617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176.80000000000004</v>
      </c>
      <c r="BN207" s="64">
        <f t="shared" si="17"/>
        <v>177.684</v>
      </c>
      <c r="BO207" s="64">
        <f t="shared" si="18"/>
        <v>0.36630036630036633</v>
      </c>
      <c r="BP207" s="64">
        <f t="shared" si="19"/>
        <v>0.36813186813186816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140</v>
      </c>
      <c r="Y208" s="548">
        <f t="shared" si="15"/>
        <v>141.6</v>
      </c>
      <c r="Z208" s="36">
        <f t="shared" si="20"/>
        <v>0.38408999999999999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154.70000000000002</v>
      </c>
      <c r="BN208" s="64">
        <f t="shared" si="17"/>
        <v>156.46800000000002</v>
      </c>
      <c r="BO208" s="64">
        <f t="shared" si="18"/>
        <v>0.32051282051282054</v>
      </c>
      <c r="BP208" s="64">
        <f t="shared" si="19"/>
        <v>0.32417582417582419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125</v>
      </c>
      <c r="Y211" s="549">
        <f>IFERROR(Y202/H202,"0")+IFERROR(Y203/H203,"0")+IFERROR(Y204/H204,"0")+IFERROR(Y205/H205,"0")+IFERROR(Y206/H206,"0")+IFERROR(Y207/H207,"0")+IFERROR(Y208/H208,"0")+IFERROR(Y209/H209,"0")+IFERROR(Y210/H210,"0")</f>
        <v>126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0.82025999999999999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300</v>
      </c>
      <c r="Y212" s="549">
        <f>IFERROR(SUM(Y202:Y210),"0")</f>
        <v>302.39999999999998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120</v>
      </c>
      <c r="Y224" s="548">
        <f t="shared" si="21"/>
        <v>120</v>
      </c>
      <c r="Z224" s="36">
        <f t="shared" ref="Z224:Z229" si="26">IFERROR(IF(Y224=0,"",ROUNDUP(Y224/H224,0)*0.00902),"")</f>
        <v>0.27060000000000001</v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126.3</v>
      </c>
      <c r="BN224" s="64">
        <f t="shared" si="23"/>
        <v>126.3</v>
      </c>
      <c r="BO224" s="64">
        <f t="shared" si="24"/>
        <v>0.22727272727272729</v>
      </c>
      <c r="BP224" s="64">
        <f t="shared" si="25"/>
        <v>0.22727272727272729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180</v>
      </c>
      <c r="Y228" s="548">
        <f t="shared" si="21"/>
        <v>180</v>
      </c>
      <c r="Z228" s="36">
        <f t="shared" si="26"/>
        <v>0.40590000000000004</v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189.45</v>
      </c>
      <c r="BN228" s="64">
        <f t="shared" si="23"/>
        <v>189.45</v>
      </c>
      <c r="BO228" s="64">
        <f t="shared" si="24"/>
        <v>0.34090909090909094</v>
      </c>
      <c r="BP228" s="64">
        <f t="shared" si="25"/>
        <v>0.34090909090909094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8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75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75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300</v>
      </c>
      <c r="Y231" s="549">
        <f>IFERROR(SUM(Y220:Y229),"0")</f>
        <v>300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160</v>
      </c>
      <c r="Y254" s="548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40</v>
      </c>
      <c r="Y255" s="549">
        <f>IFERROR(Y250/H250,"0")+IFERROR(Y251/H251,"0")+IFERROR(Y252/H252,"0")+IFERROR(Y253/H253,"0")+IFERROR(Y254/H254,"0")</f>
        <v>40</v>
      </c>
      <c r="Z255" s="549">
        <f>IFERROR(IF(Z250="",0,Z250),"0")+IFERROR(IF(Z251="",0,Z251),"0")+IFERROR(IF(Z252="",0,Z252),"0")+IFERROR(IF(Z253="",0,Z253),"0")+IFERROR(IF(Z254="",0,Z254),"0")</f>
        <v>0.36080000000000001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160</v>
      </c>
      <c r="Y256" s="549">
        <f>IFERROR(SUM(Y250:Y254),"0")</f>
        <v>160</v>
      </c>
      <c r="Z256" s="37"/>
      <c r="AA256" s="550"/>
      <c r="AB256" s="550"/>
      <c r="AC256" s="550"/>
    </row>
    <row r="257" spans="1:68" ht="16.5" hidden="1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120</v>
      </c>
      <c r="Y268" s="548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140</v>
      </c>
      <c r="Y269" s="548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108.33333333333334</v>
      </c>
      <c r="Y270" s="549">
        <f>IFERROR(Y267/H267,"0")+IFERROR(Y268/H268,"0")+IFERROR(Y269/H269,"0")</f>
        <v>109</v>
      </c>
      <c r="Z270" s="549">
        <f>IFERROR(IF(Z267="",0,Z267),"0")+IFERROR(IF(Z268="",0,Z268),"0")+IFERROR(IF(Z269="",0,Z269),"0")</f>
        <v>0.70958999999999994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260</v>
      </c>
      <c r="Y271" s="549">
        <f>IFERROR(SUM(Y267:Y269),"0")</f>
        <v>261.60000000000002</v>
      </c>
      <c r="Z271" s="37"/>
      <c r="AA271" s="550"/>
      <c r="AB271" s="550"/>
      <c r="AC271" s="550"/>
    </row>
    <row r="272" spans="1:68" ht="16.5" hidden="1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240</v>
      </c>
      <c r="Y278" s="548">
        <f>IFERROR(IF(X278="",0,CEILING((X278/$H278),1)*$H278),"")</f>
        <v>241.20000000000002</v>
      </c>
      <c r="Z278" s="36">
        <f>IFERROR(IF(Y278=0,"",ROUNDUP(Y278/H278,0)*0.00902),"")</f>
        <v>0.60433999999999999</v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254</v>
      </c>
      <c r="BN278" s="64">
        <f>IFERROR(Y278*I278/H278,"0")</f>
        <v>255.27</v>
      </c>
      <c r="BO278" s="64">
        <f>IFERROR(1/J278*(X278/H278),"0")</f>
        <v>0.50505050505050508</v>
      </c>
      <c r="BP278" s="64">
        <f>IFERROR(1/J278*(Y278/H278),"0")</f>
        <v>0.50757575757575757</v>
      </c>
    </row>
    <row r="279" spans="1:68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66.666666666666671</v>
      </c>
      <c r="Y279" s="549">
        <f>IFERROR(Y278/H278,"0")</f>
        <v>67</v>
      </c>
      <c r="Z279" s="549">
        <f>IFERROR(IF(Z278="",0,Z278),"0")</f>
        <v>0.60433999999999999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240</v>
      </c>
      <c r="Y280" s="549">
        <f>IFERROR(SUM(Y278:Y278),"0")</f>
        <v>241.20000000000002</v>
      </c>
      <c r="Z280" s="37"/>
      <c r="AA280" s="550"/>
      <c r="AB280" s="550"/>
      <c r="AC280" s="550"/>
    </row>
    <row r="281" spans="1:68" ht="16.5" hidden="1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120</v>
      </c>
      <c r="Y293" s="548">
        <f t="shared" si="27"/>
        <v>120</v>
      </c>
      <c r="Z293" s="36">
        <f>IFERROR(IF(Y293=0,"",ROUNDUP(Y293/H293,0)*0.00902),"")</f>
        <v>0.27060000000000001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126.3</v>
      </c>
      <c r="BN293" s="64">
        <f t="shared" si="29"/>
        <v>126.3</v>
      </c>
      <c r="BO293" s="64">
        <f t="shared" si="30"/>
        <v>0.22727272727272729</v>
      </c>
      <c r="BP293" s="64">
        <f t="shared" si="31"/>
        <v>0.22727272727272729</v>
      </c>
    </row>
    <row r="294" spans="1:68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30</v>
      </c>
      <c r="Y294" s="549">
        <f>IFERROR(Y288/H288,"0")+IFERROR(Y289/H289,"0")+IFERROR(Y290/H290,"0")+IFERROR(Y291/H291,"0")+IFERROR(Y292/H292,"0")+IFERROR(Y293/H293,"0")</f>
        <v>30</v>
      </c>
      <c r="Z294" s="549">
        <f>IFERROR(IF(Z288="",0,Z288),"0")+IFERROR(IF(Z289="",0,Z289),"0")+IFERROR(IF(Z290="",0,Z290),"0")+IFERROR(IF(Z291="",0,Z291),"0")+IFERROR(IF(Z292="",0,Z292),"0")+IFERROR(IF(Z293="",0,Z293),"0")</f>
        <v>0.27060000000000001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120</v>
      </c>
      <c r="Y295" s="549">
        <f>IFERROR(SUM(Y288:Y293),"0")</f>
        <v>120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105</v>
      </c>
      <c r="Y301" s="548">
        <f t="shared" si="32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110.00000000000001</v>
      </c>
      <c r="BN301" s="64">
        <f t="shared" si="34"/>
        <v>110.00000000000001</v>
      </c>
      <c r="BO301" s="64">
        <f t="shared" si="35"/>
        <v>0.21367521367521369</v>
      </c>
      <c r="BP301" s="64">
        <f t="shared" si="36"/>
        <v>0.21367521367521369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90</v>
      </c>
      <c r="Y303" s="548">
        <f t="shared" si="32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101.4</v>
      </c>
      <c r="BN303" s="64">
        <f t="shared" si="34"/>
        <v>101.4</v>
      </c>
      <c r="BO303" s="64">
        <f t="shared" si="35"/>
        <v>0.27472527472527475</v>
      </c>
      <c r="BP303" s="64">
        <f t="shared" si="36"/>
        <v>0.27472527472527475</v>
      </c>
    </row>
    <row r="304" spans="1:68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100</v>
      </c>
      <c r="Y304" s="549">
        <f>IFERROR(Y297/H297,"0")+IFERROR(Y298/H298,"0")+IFERROR(Y299/H299,"0")+IFERROR(Y300/H300,"0")+IFERROR(Y301/H301,"0")+IFERROR(Y302/H302,"0")+IFERROR(Y303/H303,"0")</f>
        <v>100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195</v>
      </c>
      <c r="Y305" s="549">
        <f>IFERROR(SUM(Y297:Y303),"0")</f>
        <v>195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38</v>
      </c>
      <c r="Y330" s="548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19</v>
      </c>
      <c r="Y331" s="549">
        <f>IFERROR(Y328/H328,"0")+IFERROR(Y329/H329,"0")+IFERROR(Y330/H330,"0")</f>
        <v>19</v>
      </c>
      <c r="Z331" s="549">
        <f>IFERROR(IF(Z328="",0,Z328),"0")+IFERROR(IF(Z329="",0,Z329),"0")+IFERROR(IF(Z330="",0,Z330),"0")</f>
        <v>9.0060000000000001E-2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38</v>
      </c>
      <c r="Y332" s="549">
        <f>IFERROR(SUM(Y328:Y330),"0")</f>
        <v>38</v>
      </c>
      <c r="Z332" s="37"/>
      <c r="AA332" s="550"/>
      <c r="AB332" s="550"/>
      <c r="AC332" s="550"/>
    </row>
    <row r="333" spans="1:68" ht="16.5" hidden="1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140</v>
      </c>
      <c r="Y336" s="548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122.5</v>
      </c>
      <c r="Y337" s="548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124.99999999999999</v>
      </c>
      <c r="Y338" s="549">
        <f>IFERROR(Y335/H335,"0")+IFERROR(Y336/H336,"0")+IFERROR(Y337/H337,"0")</f>
        <v>126</v>
      </c>
      <c r="Z338" s="549">
        <f>IFERROR(IF(Z335="",0,Z335),"0")+IFERROR(IF(Z336="",0,Z336),"0")+IFERROR(IF(Z337="",0,Z337),"0")</f>
        <v>0.82025999999999999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262.5</v>
      </c>
      <c r="Y339" s="549">
        <f>IFERROR(SUM(Y335:Y337),"0")</f>
        <v>264.60000000000002</v>
      </c>
      <c r="Z339" s="37"/>
      <c r="AA339" s="550"/>
      <c r="AB339" s="550"/>
      <c r="AC339" s="550"/>
    </row>
    <row r="340" spans="1:68" ht="27.75" hidden="1" customHeight="1" x14ac:dyDescent="0.2">
      <c r="A340" s="600" t="s">
        <v>538</v>
      </c>
      <c r="B340" s="601"/>
      <c r="C340" s="601"/>
      <c r="D340" s="601"/>
      <c r="E340" s="601"/>
      <c r="F340" s="601"/>
      <c r="G340" s="601"/>
      <c r="H340" s="601"/>
      <c r="I340" s="601"/>
      <c r="J340" s="601"/>
      <c r="K340" s="601"/>
      <c r="L340" s="601"/>
      <c r="M340" s="601"/>
      <c r="N340" s="601"/>
      <c r="O340" s="601"/>
      <c r="P340" s="601"/>
      <c r="Q340" s="601"/>
      <c r="R340" s="601"/>
      <c r="S340" s="601"/>
      <c r="T340" s="601"/>
      <c r="U340" s="601"/>
      <c r="V340" s="601"/>
      <c r="W340" s="601"/>
      <c r="X340" s="601"/>
      <c r="Y340" s="601"/>
      <c r="Z340" s="601"/>
      <c r="AA340" s="48"/>
      <c r="AB340" s="48"/>
      <c r="AC340" s="48"/>
    </row>
    <row r="341" spans="1:68" ht="16.5" hidden="1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hidden="1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175</v>
      </c>
      <c r="Y349" s="548">
        <f t="shared" si="37"/>
        <v>175</v>
      </c>
      <c r="Z349" s="36">
        <f>IFERROR(IF(Y349=0,"",ROUNDUP(Y349/H349,0)*0.00902),"")</f>
        <v>0.31569999999999998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182.35</v>
      </c>
      <c r="BN349" s="64">
        <f t="shared" si="39"/>
        <v>182.35</v>
      </c>
      <c r="BO349" s="64">
        <f t="shared" si="40"/>
        <v>0.26515151515151514</v>
      </c>
      <c r="BP349" s="64">
        <f t="shared" si="41"/>
        <v>0.26515151515151514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35</v>
      </c>
      <c r="Y350" s="549">
        <f>IFERROR(Y343/H343,"0")+IFERROR(Y344/H344,"0")+IFERROR(Y345/H345,"0")+IFERROR(Y346/H346,"0")+IFERROR(Y347/H347,"0")+IFERROR(Y348/H348,"0")+IFERROR(Y349/H349,"0")</f>
        <v>35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0.31569999999999998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175</v>
      </c>
      <c r="Y351" s="549">
        <f>IFERROR(SUM(Y343:Y349),"0")</f>
        <v>175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hidden="1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120</v>
      </c>
      <c r="Y354" s="548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30</v>
      </c>
      <c r="Y355" s="549">
        <f>IFERROR(Y353/H353,"0")+IFERROR(Y354/H354,"0")</f>
        <v>30</v>
      </c>
      <c r="Z355" s="549">
        <f>IFERROR(IF(Z353="",0,Z353),"0")+IFERROR(IF(Z354="",0,Z354),"0")</f>
        <v>0.27060000000000001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120</v>
      </c>
      <c r="Y356" s="549">
        <f>IFERROR(SUM(Y353:Y354),"0")</f>
        <v>120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5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hidden="1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600" t="s">
        <v>595</v>
      </c>
      <c r="B387" s="601"/>
      <c r="C387" s="601"/>
      <c r="D387" s="601"/>
      <c r="E387" s="601"/>
      <c r="F387" s="601"/>
      <c r="G387" s="601"/>
      <c r="H387" s="601"/>
      <c r="I387" s="601"/>
      <c r="J387" s="601"/>
      <c r="K387" s="601"/>
      <c r="L387" s="601"/>
      <c r="M387" s="601"/>
      <c r="N387" s="601"/>
      <c r="O387" s="601"/>
      <c r="P387" s="601"/>
      <c r="Q387" s="601"/>
      <c r="R387" s="601"/>
      <c r="S387" s="601"/>
      <c r="T387" s="601"/>
      <c r="U387" s="601"/>
      <c r="V387" s="601"/>
      <c r="W387" s="601"/>
      <c r="X387" s="601"/>
      <c r="Y387" s="601"/>
      <c r="Z387" s="601"/>
      <c r="AA387" s="48"/>
      <c r="AB387" s="48"/>
      <c r="AC387" s="48"/>
    </row>
    <row r="388" spans="1:68" ht="16.5" hidden="1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105</v>
      </c>
      <c r="Y395" s="548">
        <f t="shared" si="42"/>
        <v>105</v>
      </c>
      <c r="Z395" s="36">
        <f t="shared" si="47"/>
        <v>0.251</v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111.5</v>
      </c>
      <c r="BN395" s="64">
        <f t="shared" si="44"/>
        <v>111.5</v>
      </c>
      <c r="BO395" s="64">
        <f t="shared" si="45"/>
        <v>0.21367521367521369</v>
      </c>
      <c r="BP395" s="64">
        <f t="shared" si="46"/>
        <v>0.21367521367521369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105</v>
      </c>
      <c r="Y396" s="548">
        <f t="shared" si="42"/>
        <v>105</v>
      </c>
      <c r="Z396" s="36">
        <f t="shared" si="47"/>
        <v>0.251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111.5</v>
      </c>
      <c r="BN396" s="64">
        <f t="shared" si="44"/>
        <v>111.5</v>
      </c>
      <c r="BO396" s="64">
        <f t="shared" si="45"/>
        <v>0.21367521367521369</v>
      </c>
      <c r="BP396" s="64">
        <f t="shared" si="46"/>
        <v>0.21367521367521369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122.5</v>
      </c>
      <c r="Y398" s="548">
        <f t="shared" si="42"/>
        <v>123.9</v>
      </c>
      <c r="Z398" s="36">
        <f t="shared" si="47"/>
        <v>0.29618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130.08333333333334</v>
      </c>
      <c r="BN398" s="64">
        <f t="shared" si="44"/>
        <v>131.57</v>
      </c>
      <c r="BO398" s="64">
        <f t="shared" si="45"/>
        <v>0.2492877492877493</v>
      </c>
      <c r="BP398" s="64">
        <f t="shared" si="46"/>
        <v>0.25213675213675218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105</v>
      </c>
      <c r="Y399" s="548">
        <f t="shared" si="42"/>
        <v>105</v>
      </c>
      <c r="Z399" s="36">
        <f t="shared" si="47"/>
        <v>0.251</v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111.5</v>
      </c>
      <c r="BN399" s="64">
        <f t="shared" si="44"/>
        <v>111.5</v>
      </c>
      <c r="BO399" s="64">
        <f t="shared" si="45"/>
        <v>0.21367521367521369</v>
      </c>
      <c r="BP399" s="64">
        <f t="shared" si="46"/>
        <v>0.21367521367521369</v>
      </c>
    </row>
    <row r="400" spans="1:68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208.33333333333331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209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1.04918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437.5</v>
      </c>
      <c r="Y401" s="549">
        <f>IFERROR(SUM(Y390:Y399),"0")</f>
        <v>438.9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180</v>
      </c>
      <c r="Y403" s="548">
        <f>IFERROR(IF(X403="",0,CEILING((X403/$H403),1)*$H403),"")</f>
        <v>180</v>
      </c>
      <c r="Z403" s="36">
        <f>IFERROR(IF(Y403=0,"",ROUNDUP(Y403/H403,0)*0.00902),"")</f>
        <v>0.67649999999999999</v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198.45</v>
      </c>
      <c r="BN403" s="64">
        <f>IFERROR(Y403*I403/H403,"0")</f>
        <v>198.45</v>
      </c>
      <c r="BO403" s="64">
        <f>IFERROR(1/J403*(X403/H403),"0")</f>
        <v>0.56818181818181823</v>
      </c>
      <c r="BP403" s="64">
        <f>IFERROR(1/J403*(Y403/H403),"0")</f>
        <v>0.56818181818181823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99</v>
      </c>
      <c r="Y404" s="548">
        <f>IFERROR(IF(X404="",0,CEILING((X404/$H404),1)*$H404),"")</f>
        <v>99</v>
      </c>
      <c r="Z404" s="36">
        <f>IFERROR(IF(Y404=0,"",ROUNDUP(Y404/H404,0)*0.00651),"")</f>
        <v>0.32550000000000001</v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111.9</v>
      </c>
      <c r="BN404" s="64">
        <f>IFERROR(Y404*I404/H404,"0")</f>
        <v>111.9</v>
      </c>
      <c r="BO404" s="64">
        <f>IFERROR(1/J404*(X404/H404),"0")</f>
        <v>0.27472527472527475</v>
      </c>
      <c r="BP404" s="64">
        <f>IFERROR(1/J404*(Y404/H404),"0")</f>
        <v>0.27472527472527475</v>
      </c>
    </row>
    <row r="405" spans="1:68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125</v>
      </c>
      <c r="Y405" s="549">
        <f>IFERROR(Y403/H403,"0")+IFERROR(Y404/H404,"0")</f>
        <v>125</v>
      </c>
      <c r="Z405" s="549">
        <f>IFERROR(IF(Z403="",0,Z403),"0")+IFERROR(IF(Z404="",0,Z404),"0")</f>
        <v>1.002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279</v>
      </c>
      <c r="Y406" s="549">
        <f>IFERROR(SUM(Y403:Y404),"0")</f>
        <v>279</v>
      </c>
      <c r="Z406" s="37"/>
      <c r="AA406" s="550"/>
      <c r="AB406" s="550"/>
      <c r="AC406" s="550"/>
    </row>
    <row r="407" spans="1:68" ht="16.5" hidden="1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600" t="s">
        <v>647</v>
      </c>
      <c r="B424" s="601"/>
      <c r="C424" s="601"/>
      <c r="D424" s="601"/>
      <c r="E424" s="601"/>
      <c r="F424" s="601"/>
      <c r="G424" s="601"/>
      <c r="H424" s="601"/>
      <c r="I424" s="601"/>
      <c r="J424" s="601"/>
      <c r="K424" s="601"/>
      <c r="L424" s="601"/>
      <c r="M424" s="601"/>
      <c r="N424" s="601"/>
      <c r="O424" s="601"/>
      <c r="P424" s="601"/>
      <c r="Q424" s="601"/>
      <c r="R424" s="601"/>
      <c r="S424" s="601"/>
      <c r="T424" s="601"/>
      <c r="U424" s="601"/>
      <c r="V424" s="601"/>
      <c r="W424" s="601"/>
      <c r="X424" s="601"/>
      <c r="Y424" s="601"/>
      <c r="Z424" s="601"/>
      <c r="AA424" s="48"/>
      <c r="AB424" s="48"/>
      <c r="AC424" s="48"/>
    </row>
    <row r="425" spans="1:68" ht="16.5" hidden="1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240</v>
      </c>
      <c r="Y438" s="548">
        <f t="shared" si="48"/>
        <v>240</v>
      </c>
      <c r="Z438" s="36">
        <f>IFERROR(IF(Y438=0,"",ROUNDUP(Y438/H438,0)*0.00937),"")</f>
        <v>0.46849999999999997</v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348.00000000000006</v>
      </c>
      <c r="BN438" s="64">
        <f t="shared" si="51"/>
        <v>348.00000000000006</v>
      </c>
      <c r="BO438" s="64">
        <f t="shared" si="52"/>
        <v>0.41666666666666669</v>
      </c>
      <c r="BP438" s="64">
        <f t="shared" si="53"/>
        <v>0.41666666666666669</v>
      </c>
    </row>
    <row r="439" spans="1:68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50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50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0.46849999999999997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240</v>
      </c>
      <c r="Y440" s="549">
        <f>IFERROR(SUM(Y427:Y438),"0")</f>
        <v>240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hidden="1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hidden="1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idden="1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hidden="1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600" t="s">
        <v>709</v>
      </c>
      <c r="B462" s="601"/>
      <c r="C462" s="601"/>
      <c r="D462" s="601"/>
      <c r="E462" s="601"/>
      <c r="F462" s="601"/>
      <c r="G462" s="601"/>
      <c r="H462" s="601"/>
      <c r="I462" s="601"/>
      <c r="J462" s="601"/>
      <c r="K462" s="601"/>
      <c r="L462" s="601"/>
      <c r="M462" s="601"/>
      <c r="N462" s="601"/>
      <c r="O462" s="601"/>
      <c r="P462" s="601"/>
      <c r="Q462" s="601"/>
      <c r="R462" s="601"/>
      <c r="S462" s="601"/>
      <c r="T462" s="601"/>
      <c r="U462" s="601"/>
      <c r="V462" s="601"/>
      <c r="W462" s="601"/>
      <c r="X462" s="601"/>
      <c r="Y462" s="601"/>
      <c r="Z462" s="601"/>
      <c r="AA462" s="48"/>
      <c r="AB462" s="48"/>
      <c r="AC462" s="48"/>
    </row>
    <row r="463" spans="1:68" ht="16.5" hidden="1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3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65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11"/>
      <c r="P496" s="699" t="s">
        <v>750</v>
      </c>
      <c r="Q496" s="673"/>
      <c r="R496" s="673"/>
      <c r="S496" s="673"/>
      <c r="T496" s="673"/>
      <c r="U496" s="673"/>
      <c r="V496" s="674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4194.8999999999996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4210.92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11"/>
      <c r="P497" s="699" t="s">
        <v>751</v>
      </c>
      <c r="Q497" s="673"/>
      <c r="R497" s="673"/>
      <c r="S497" s="673"/>
      <c r="T497" s="673"/>
      <c r="U497" s="673"/>
      <c r="V497" s="674"/>
      <c r="W497" s="37" t="s">
        <v>69</v>
      </c>
      <c r="X497" s="549">
        <f>IFERROR(SUM(BM22:BM493),"0")</f>
        <v>4706.8333333333339</v>
      </c>
      <c r="Y497" s="549">
        <f>IFERROR(SUM(BN22:BN493),"0")</f>
        <v>4724.7819999999992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11"/>
      <c r="P498" s="699" t="s">
        <v>752</v>
      </c>
      <c r="Q498" s="673"/>
      <c r="R498" s="673"/>
      <c r="S498" s="673"/>
      <c r="T498" s="673"/>
      <c r="U498" s="673"/>
      <c r="V498" s="674"/>
      <c r="W498" s="37" t="s">
        <v>753</v>
      </c>
      <c r="X498" s="38">
        <f>ROUNDUP(SUM(BO22:BO493),0)</f>
        <v>10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11"/>
      <c r="P499" s="699" t="s">
        <v>754</v>
      </c>
      <c r="Q499" s="673"/>
      <c r="R499" s="673"/>
      <c r="S499" s="673"/>
      <c r="T499" s="673"/>
      <c r="U499" s="673"/>
      <c r="V499" s="674"/>
      <c r="W499" s="37" t="s">
        <v>69</v>
      </c>
      <c r="X499" s="549">
        <f>GrossWeightTotal+PalletQtyTotal*25</f>
        <v>4956.8333333333339</v>
      </c>
      <c r="Y499" s="549">
        <f>GrossWeightTotalR+PalletQtyTotalR*25</f>
        <v>4974.7819999999992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11"/>
      <c r="P500" s="699" t="s">
        <v>755</v>
      </c>
      <c r="Q500" s="673"/>
      <c r="R500" s="673"/>
      <c r="S500" s="673"/>
      <c r="T500" s="673"/>
      <c r="U500" s="673"/>
      <c r="V500" s="674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1635.6666666666665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1643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1"/>
      <c r="P501" s="699" t="s">
        <v>756</v>
      </c>
      <c r="Q501" s="673"/>
      <c r="R501" s="673"/>
      <c r="S501" s="673"/>
      <c r="T501" s="673"/>
      <c r="U501" s="673"/>
      <c r="V501" s="674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11.516260000000001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4" t="s">
        <v>99</v>
      </c>
      <c r="D503" s="644"/>
      <c r="E503" s="644"/>
      <c r="F503" s="644"/>
      <c r="G503" s="644"/>
      <c r="H503" s="645"/>
      <c r="I503" s="604" t="s">
        <v>250</v>
      </c>
      <c r="J503" s="644"/>
      <c r="K503" s="644"/>
      <c r="L503" s="644"/>
      <c r="M503" s="644"/>
      <c r="N503" s="644"/>
      <c r="O503" s="644"/>
      <c r="P503" s="644"/>
      <c r="Q503" s="644"/>
      <c r="R503" s="644"/>
      <c r="S503" s="645"/>
      <c r="T503" s="604" t="s">
        <v>538</v>
      </c>
      <c r="U503" s="645"/>
      <c r="V503" s="604" t="s">
        <v>595</v>
      </c>
      <c r="W503" s="644"/>
      <c r="X503" s="645"/>
      <c r="Y503" s="544" t="s">
        <v>647</v>
      </c>
      <c r="Z503" s="604" t="s">
        <v>709</v>
      </c>
      <c r="AA503" s="645"/>
      <c r="AB503" s="52"/>
      <c r="AC503" s="52"/>
      <c r="AF503" s="545"/>
    </row>
    <row r="504" spans="1:32" ht="14.25" customHeight="1" thickTop="1" x14ac:dyDescent="0.2">
      <c r="A504" s="732" t="s">
        <v>759</v>
      </c>
      <c r="B504" s="604" t="s">
        <v>63</v>
      </c>
      <c r="C504" s="604" t="s">
        <v>100</v>
      </c>
      <c r="D504" s="604" t="s">
        <v>117</v>
      </c>
      <c r="E504" s="604" t="s">
        <v>173</v>
      </c>
      <c r="F504" s="604" t="s">
        <v>192</v>
      </c>
      <c r="G504" s="604" t="s">
        <v>222</v>
      </c>
      <c r="H504" s="604" t="s">
        <v>99</v>
      </c>
      <c r="I504" s="604" t="s">
        <v>251</v>
      </c>
      <c r="J504" s="604" t="s">
        <v>292</v>
      </c>
      <c r="K504" s="604" t="s">
        <v>352</v>
      </c>
      <c r="L504" s="604" t="s">
        <v>397</v>
      </c>
      <c r="M504" s="604" t="s">
        <v>413</v>
      </c>
      <c r="N504" s="545"/>
      <c r="O504" s="604" t="s">
        <v>425</v>
      </c>
      <c r="P504" s="604" t="s">
        <v>435</v>
      </c>
      <c r="Q504" s="604" t="s">
        <v>442</v>
      </c>
      <c r="R504" s="604" t="s">
        <v>447</v>
      </c>
      <c r="S504" s="604" t="s">
        <v>528</v>
      </c>
      <c r="T504" s="604" t="s">
        <v>539</v>
      </c>
      <c r="U504" s="604" t="s">
        <v>573</v>
      </c>
      <c r="V504" s="604" t="s">
        <v>596</v>
      </c>
      <c r="W504" s="604" t="s">
        <v>628</v>
      </c>
      <c r="X504" s="604" t="s">
        <v>643</v>
      </c>
      <c r="Y504" s="604" t="s">
        <v>647</v>
      </c>
      <c r="Z504" s="604" t="s">
        <v>709</v>
      </c>
      <c r="AA504" s="604" t="s">
        <v>746</v>
      </c>
      <c r="AB504" s="52"/>
      <c r="AC504" s="52"/>
      <c r="AF504" s="545"/>
    </row>
    <row r="505" spans="1:32" ht="13.5" customHeight="1" thickBot="1" x14ac:dyDescent="0.25">
      <c r="A505" s="733"/>
      <c r="B505" s="605"/>
      <c r="C505" s="605"/>
      <c r="D505" s="605"/>
      <c r="E505" s="605"/>
      <c r="F505" s="605"/>
      <c r="G505" s="605"/>
      <c r="H505" s="605"/>
      <c r="I505" s="605"/>
      <c r="J505" s="605"/>
      <c r="K505" s="605"/>
      <c r="L505" s="605"/>
      <c r="M505" s="605"/>
      <c r="N505" s="545"/>
      <c r="O505" s="605"/>
      <c r="P505" s="605"/>
      <c r="Q505" s="605"/>
      <c r="R505" s="605"/>
      <c r="S505" s="605"/>
      <c r="T505" s="605"/>
      <c r="U505" s="605"/>
      <c r="V505" s="605"/>
      <c r="W505" s="605"/>
      <c r="X505" s="605"/>
      <c r="Y505" s="605"/>
      <c r="Z505" s="605"/>
      <c r="AA505" s="605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120.60000000000001</v>
      </c>
      <c r="C506" s="46">
        <f>IFERROR(Y40*1,"0")+IFERROR(Y41*1,"0")+IFERROR(Y42*1,"0")+IFERROR(Y46*1,"0")</f>
        <v>246.2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475.5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232.92000000000002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302.39999999999998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06" s="46">
        <f>IFERROR(Y250*1,"0")+IFERROR(Y251*1,"0")+IFERROR(Y252*1,"0")+IFERROR(Y253*1,"0")+IFERROR(Y254*1,"0")</f>
        <v>160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261.60000000000002</v>
      </c>
      <c r="P506" s="46">
        <f>IFERROR(Y274*1,"0")+IFERROR(Y278*1,"0")</f>
        <v>241.20000000000002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6" s="46">
        <f>IFERROR(Y335*1,"0")+IFERROR(Y336*1,"0")+IFERROR(Y337*1,"0")</f>
        <v>264.60000000000002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295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717.9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240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35,67"/>
        <filter val="10"/>
        <filter val="100,00"/>
        <filter val="105,00"/>
        <filter val="108,33"/>
        <filter val="120,00"/>
        <filter val="122,50"/>
        <filter val="125,00"/>
        <filter val="125,40"/>
        <filter val="140,00"/>
        <filter val="157,50"/>
        <filter val="160,00"/>
        <filter val="175,00"/>
        <filter val="180,00"/>
        <filter val="19,00"/>
        <filter val="195,00"/>
        <filter val="208,33"/>
        <filter val="240,00"/>
        <filter val="260,00"/>
        <filter val="262,50"/>
        <filter val="279,00"/>
        <filter val="30,00"/>
        <filter val="300,00"/>
        <filter val="35,00"/>
        <filter val="38,00"/>
        <filter val="4 194,90"/>
        <filter val="4 706,83"/>
        <filter val="4 956,83"/>
        <filter val="40,00"/>
        <filter val="437,50"/>
        <filter val="50,00"/>
        <filter val="58,33"/>
        <filter val="63,33"/>
        <filter val="66,67"/>
        <filter val="75,00"/>
        <filter val="90,00"/>
        <filter val="99,00"/>
      </filters>
    </filterColumn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P307:T307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