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5CAC6A-7067-4489-877B-1953C7E762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N298" i="1"/>
  <c r="BM298" i="1"/>
  <c r="Z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Z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G50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F505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X499" i="1" s="1"/>
  <c r="BO22" i="1"/>
  <c r="BM22" i="1"/>
  <c r="X496" i="1" s="1"/>
  <c r="Y22" i="1"/>
  <c r="B505" i="1" s="1"/>
  <c r="P22" i="1"/>
  <c r="H10" i="1"/>
  <c r="A9" i="1"/>
  <c r="A10" i="1" s="1"/>
  <c r="D7" i="1"/>
  <c r="Q6" i="1"/>
  <c r="P2" i="1"/>
  <c r="Y155" i="1" l="1"/>
  <c r="BP154" i="1"/>
  <c r="BN154" i="1"/>
  <c r="Z154" i="1"/>
  <c r="Z155" i="1" s="1"/>
  <c r="BP158" i="1"/>
  <c r="BN158" i="1"/>
  <c r="Z158" i="1"/>
  <c r="BP187" i="1"/>
  <c r="BN187" i="1"/>
  <c r="Z187" i="1"/>
  <c r="BP209" i="1"/>
  <c r="BN209" i="1"/>
  <c r="Z209" i="1"/>
  <c r="BP251" i="1"/>
  <c r="BN251" i="1"/>
  <c r="Z251" i="1"/>
  <c r="BP292" i="1"/>
  <c r="BN292" i="1"/>
  <c r="Z292" i="1"/>
  <c r="BP320" i="1"/>
  <c r="BN320" i="1"/>
  <c r="Z320" i="1"/>
  <c r="BP334" i="1"/>
  <c r="BN334" i="1"/>
  <c r="Z334" i="1"/>
  <c r="Y364" i="1"/>
  <c r="Y363" i="1"/>
  <c r="BP362" i="1"/>
  <c r="BN362" i="1"/>
  <c r="Z362" i="1"/>
  <c r="Z363" i="1" s="1"/>
  <c r="Y370" i="1"/>
  <c r="BP367" i="1"/>
  <c r="BN367" i="1"/>
  <c r="Z367" i="1"/>
  <c r="BP398" i="1"/>
  <c r="BN398" i="1"/>
  <c r="Z398" i="1"/>
  <c r="BP434" i="1"/>
  <c r="BN434" i="1"/>
  <c r="Z434" i="1"/>
  <c r="BP464" i="1"/>
  <c r="BN464" i="1"/>
  <c r="Z464" i="1"/>
  <c r="X497" i="1"/>
  <c r="X498" i="1" s="1"/>
  <c r="X495" i="1"/>
  <c r="Z53" i="1"/>
  <c r="BN53" i="1"/>
  <c r="Z73" i="1"/>
  <c r="BN73" i="1"/>
  <c r="Z88" i="1"/>
  <c r="BN88" i="1"/>
  <c r="Y96" i="1"/>
  <c r="Z103" i="1"/>
  <c r="BN103" i="1"/>
  <c r="Z115" i="1"/>
  <c r="BN115" i="1"/>
  <c r="BP130" i="1"/>
  <c r="BN130" i="1"/>
  <c r="Z130" i="1"/>
  <c r="BP166" i="1"/>
  <c r="BN166" i="1"/>
  <c r="Z166" i="1"/>
  <c r="BP197" i="1"/>
  <c r="BN197" i="1"/>
  <c r="Z197" i="1"/>
  <c r="BP223" i="1"/>
  <c r="BN223" i="1"/>
  <c r="Z223" i="1"/>
  <c r="BP267" i="1"/>
  <c r="BN267" i="1"/>
  <c r="Z267" i="1"/>
  <c r="BP308" i="1"/>
  <c r="BN308" i="1"/>
  <c r="Z308" i="1"/>
  <c r="BP321" i="1"/>
  <c r="BN321" i="1"/>
  <c r="Z321" i="1"/>
  <c r="BP346" i="1"/>
  <c r="BN346" i="1"/>
  <c r="Z346" i="1"/>
  <c r="BP390" i="1"/>
  <c r="BN390" i="1"/>
  <c r="Z390" i="1"/>
  <c r="X505" i="1"/>
  <c r="Y421" i="1"/>
  <c r="BP420" i="1"/>
  <c r="BN420" i="1"/>
  <c r="Z420" i="1"/>
  <c r="Z421" i="1" s="1"/>
  <c r="BP426" i="1"/>
  <c r="BN426" i="1"/>
  <c r="Z426" i="1"/>
  <c r="BP450" i="1"/>
  <c r="BN450" i="1"/>
  <c r="Z450" i="1"/>
  <c r="BP477" i="1"/>
  <c r="BN477" i="1"/>
  <c r="Z477" i="1"/>
  <c r="Y133" i="1"/>
  <c r="Y200" i="1"/>
  <c r="Y211" i="1"/>
  <c r="Y270" i="1"/>
  <c r="Z40" i="1"/>
  <c r="BN40" i="1"/>
  <c r="Z46" i="1"/>
  <c r="Z47" i="1" s="1"/>
  <c r="BN46" i="1"/>
  <c r="BP46" i="1"/>
  <c r="Y47" i="1"/>
  <c r="Z51" i="1"/>
  <c r="BN51" i="1"/>
  <c r="Z55" i="1"/>
  <c r="BN55" i="1"/>
  <c r="Z67" i="1"/>
  <c r="BN67" i="1"/>
  <c r="Y78" i="1"/>
  <c r="Z75" i="1"/>
  <c r="BN75" i="1"/>
  <c r="Z86" i="1"/>
  <c r="BN86" i="1"/>
  <c r="Y89" i="1"/>
  <c r="Z92" i="1"/>
  <c r="BN92" i="1"/>
  <c r="BP92" i="1"/>
  <c r="Y97" i="1"/>
  <c r="Z101" i="1"/>
  <c r="BN101" i="1"/>
  <c r="Y111" i="1"/>
  <c r="BP107" i="1"/>
  <c r="BN107" i="1"/>
  <c r="Z107" i="1"/>
  <c r="Y110" i="1"/>
  <c r="Z113" i="1"/>
  <c r="BN113" i="1"/>
  <c r="BP113" i="1"/>
  <c r="Y118" i="1"/>
  <c r="Z126" i="1"/>
  <c r="BN126" i="1"/>
  <c r="Y132" i="1"/>
  <c r="Z136" i="1"/>
  <c r="BN136" i="1"/>
  <c r="Y150" i="1"/>
  <c r="Z148" i="1"/>
  <c r="BN148" i="1"/>
  <c r="Y167" i="1"/>
  <c r="Z160" i="1"/>
  <c r="BN160" i="1"/>
  <c r="Z164" i="1"/>
  <c r="BN164" i="1"/>
  <c r="Z170" i="1"/>
  <c r="BN170" i="1"/>
  <c r="BP170" i="1"/>
  <c r="Y173" i="1"/>
  <c r="Z176" i="1"/>
  <c r="Z177" i="1" s="1"/>
  <c r="BN176" i="1"/>
  <c r="BP176" i="1"/>
  <c r="Y177" i="1"/>
  <c r="Z181" i="1"/>
  <c r="BN181" i="1"/>
  <c r="Y184" i="1"/>
  <c r="Z191" i="1"/>
  <c r="BN191" i="1"/>
  <c r="BP191" i="1"/>
  <c r="Z195" i="1"/>
  <c r="BN195" i="1"/>
  <c r="Z203" i="1"/>
  <c r="BN203" i="1"/>
  <c r="Z207" i="1"/>
  <c r="BN207" i="1"/>
  <c r="Z215" i="1"/>
  <c r="BN215" i="1"/>
  <c r="Z221" i="1"/>
  <c r="BN221" i="1"/>
  <c r="Z225" i="1"/>
  <c r="BN225" i="1"/>
  <c r="Z244" i="1"/>
  <c r="BN244" i="1"/>
  <c r="Z253" i="1"/>
  <c r="BN253" i="1"/>
  <c r="Z262" i="1"/>
  <c r="BN262" i="1"/>
  <c r="Z269" i="1"/>
  <c r="BN269" i="1"/>
  <c r="R505" i="1"/>
  <c r="Z290" i="1"/>
  <c r="BN290" i="1"/>
  <c r="Z296" i="1"/>
  <c r="BN296" i="1"/>
  <c r="BP296" i="1"/>
  <c r="Z300" i="1"/>
  <c r="BN300" i="1"/>
  <c r="Y312" i="1"/>
  <c r="BP306" i="1"/>
  <c r="BN306" i="1"/>
  <c r="Z306" i="1"/>
  <c r="BP316" i="1"/>
  <c r="BN316" i="1"/>
  <c r="Z316" i="1"/>
  <c r="BP329" i="1"/>
  <c r="BN329" i="1"/>
  <c r="Z329" i="1"/>
  <c r="BP344" i="1"/>
  <c r="BN344" i="1"/>
  <c r="Z344" i="1"/>
  <c r="BP358" i="1"/>
  <c r="BN358" i="1"/>
  <c r="Z358" i="1"/>
  <c r="BP374" i="1"/>
  <c r="BN374" i="1"/>
  <c r="Z374" i="1"/>
  <c r="BP378" i="1"/>
  <c r="BN378" i="1"/>
  <c r="Z378" i="1"/>
  <c r="BP396" i="1"/>
  <c r="BN396" i="1"/>
  <c r="Z396" i="1"/>
  <c r="BP415" i="1"/>
  <c r="BN415" i="1"/>
  <c r="Z415" i="1"/>
  <c r="BP432" i="1"/>
  <c r="BN432" i="1"/>
  <c r="Z432" i="1"/>
  <c r="BP448" i="1"/>
  <c r="BN448" i="1"/>
  <c r="Z448" i="1"/>
  <c r="BP458" i="1"/>
  <c r="BN458" i="1"/>
  <c r="Z458" i="1"/>
  <c r="BP473" i="1"/>
  <c r="BN473" i="1"/>
  <c r="Z473" i="1"/>
  <c r="BP310" i="1"/>
  <c r="BN310" i="1"/>
  <c r="Z310" i="1"/>
  <c r="BP323" i="1"/>
  <c r="BN323" i="1"/>
  <c r="Z323" i="1"/>
  <c r="BP336" i="1"/>
  <c r="BN336" i="1"/>
  <c r="Z336" i="1"/>
  <c r="BP348" i="1"/>
  <c r="BN348" i="1"/>
  <c r="Z348" i="1"/>
  <c r="BP369" i="1"/>
  <c r="BN369" i="1"/>
  <c r="Z369" i="1"/>
  <c r="Y376" i="1"/>
  <c r="Y375" i="1"/>
  <c r="BP373" i="1"/>
  <c r="BN373" i="1"/>
  <c r="Z373" i="1"/>
  <c r="Z375" i="1" s="1"/>
  <c r="BP392" i="1"/>
  <c r="BN392" i="1"/>
  <c r="Z392" i="1"/>
  <c r="Y404" i="1"/>
  <c r="BP402" i="1"/>
  <c r="BN402" i="1"/>
  <c r="Z402" i="1"/>
  <c r="BP428" i="1"/>
  <c r="BN428" i="1"/>
  <c r="Z428" i="1"/>
  <c r="BP436" i="1"/>
  <c r="BN436" i="1"/>
  <c r="Z436" i="1"/>
  <c r="BP452" i="1"/>
  <c r="BN452" i="1"/>
  <c r="Z452" i="1"/>
  <c r="BP466" i="1"/>
  <c r="BN466" i="1"/>
  <c r="Z466" i="1"/>
  <c r="BP487" i="1"/>
  <c r="BN487" i="1"/>
  <c r="Z487" i="1"/>
  <c r="Y318" i="1"/>
  <c r="Y325" i="1"/>
  <c r="Y331" i="1"/>
  <c r="Y468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BP41" i="1"/>
  <c r="BN41" i="1"/>
  <c r="Z41" i="1"/>
  <c r="Z43" i="1" s="1"/>
  <c r="BP54" i="1"/>
  <c r="BN54" i="1"/>
  <c r="Z54" i="1"/>
  <c r="H9" i="1"/>
  <c r="Y24" i="1"/>
  <c r="Z27" i="1"/>
  <c r="BN27" i="1"/>
  <c r="Z29" i="1"/>
  <c r="BN29" i="1"/>
  <c r="Y43" i="1"/>
  <c r="BP52" i="1"/>
  <c r="BN52" i="1"/>
  <c r="Z52" i="1"/>
  <c r="BP56" i="1"/>
  <c r="BN56" i="1"/>
  <c r="Z56" i="1"/>
  <c r="Y58" i="1"/>
  <c r="Y64" i="1"/>
  <c r="Y63" i="1"/>
  <c r="BP60" i="1"/>
  <c r="BN60" i="1"/>
  <c r="Z60" i="1"/>
  <c r="C505" i="1"/>
  <c r="Y44" i="1"/>
  <c r="D505" i="1"/>
  <c r="Y57" i="1"/>
  <c r="Z62" i="1"/>
  <c r="BN62" i="1"/>
  <c r="Z66" i="1"/>
  <c r="BN66" i="1"/>
  <c r="BP66" i="1"/>
  <c r="Z68" i="1"/>
  <c r="BN68" i="1"/>
  <c r="Y69" i="1"/>
  <c r="Z72" i="1"/>
  <c r="BN72" i="1"/>
  <c r="BP72" i="1"/>
  <c r="Z74" i="1"/>
  <c r="BN74" i="1"/>
  <c r="Z76" i="1"/>
  <c r="BN76" i="1"/>
  <c r="Y77" i="1"/>
  <c r="Z80" i="1"/>
  <c r="Z82" i="1" s="1"/>
  <c r="BN80" i="1"/>
  <c r="BP80" i="1"/>
  <c r="Y83" i="1"/>
  <c r="E505" i="1"/>
  <c r="Z87" i="1"/>
  <c r="Z89" i="1" s="1"/>
  <c r="BN87" i="1"/>
  <c r="BP87" i="1"/>
  <c r="Y90" i="1"/>
  <c r="Z93" i="1"/>
  <c r="Z96" i="1" s="1"/>
  <c r="BN93" i="1"/>
  <c r="BP93" i="1"/>
  <c r="Z95" i="1"/>
  <c r="BN95" i="1"/>
  <c r="Z100" i="1"/>
  <c r="BN100" i="1"/>
  <c r="BP100" i="1"/>
  <c r="Z102" i="1"/>
  <c r="BN102" i="1"/>
  <c r="Y105" i="1"/>
  <c r="Z108" i="1"/>
  <c r="BN108" i="1"/>
  <c r="BP108" i="1"/>
  <c r="Z114" i="1"/>
  <c r="Z117" i="1" s="1"/>
  <c r="BN114" i="1"/>
  <c r="BP114" i="1"/>
  <c r="Z116" i="1"/>
  <c r="BN116" i="1"/>
  <c r="Z120" i="1"/>
  <c r="Z121" i="1" s="1"/>
  <c r="BN120" i="1"/>
  <c r="BP120" i="1"/>
  <c r="Y121" i="1"/>
  <c r="Z125" i="1"/>
  <c r="BN125" i="1"/>
  <c r="BP125" i="1"/>
  <c r="Y128" i="1"/>
  <c r="Z131" i="1"/>
  <c r="BN131" i="1"/>
  <c r="BP131" i="1"/>
  <c r="Z135" i="1"/>
  <c r="Z137" i="1" s="1"/>
  <c r="BN135" i="1"/>
  <c r="BP135" i="1"/>
  <c r="Y138" i="1"/>
  <c r="H505" i="1"/>
  <c r="Y144" i="1"/>
  <c r="Z147" i="1"/>
  <c r="Z149" i="1" s="1"/>
  <c r="BN147" i="1"/>
  <c r="BP147" i="1"/>
  <c r="I505" i="1"/>
  <c r="Y156" i="1"/>
  <c r="Z159" i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5" i="1"/>
  <c r="Z182" i="1"/>
  <c r="Z183" i="1" s="1"/>
  <c r="BN182" i="1"/>
  <c r="BP182" i="1"/>
  <c r="Y183" i="1"/>
  <c r="Z186" i="1"/>
  <c r="Z188" i="1" s="1"/>
  <c r="BN186" i="1"/>
  <c r="BP186" i="1"/>
  <c r="Y189" i="1"/>
  <c r="Z192" i="1"/>
  <c r="BN192" i="1"/>
  <c r="Z194" i="1"/>
  <c r="BN194" i="1"/>
  <c r="Z196" i="1"/>
  <c r="BN196" i="1"/>
  <c r="Z198" i="1"/>
  <c r="BN198" i="1"/>
  <c r="Y199" i="1"/>
  <c r="Z202" i="1"/>
  <c r="BN202" i="1"/>
  <c r="BP202" i="1"/>
  <c r="BP208" i="1"/>
  <c r="BN208" i="1"/>
  <c r="Z208" i="1"/>
  <c r="K505" i="1"/>
  <c r="Y230" i="1"/>
  <c r="BP220" i="1"/>
  <c r="BN220" i="1"/>
  <c r="Z220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Y104" i="1"/>
  <c r="Y127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Z263" i="1" s="1"/>
  <c r="M505" i="1"/>
  <c r="Y263" i="1"/>
  <c r="BP268" i="1"/>
  <c r="BN268" i="1"/>
  <c r="Z268" i="1"/>
  <c r="Y293" i="1"/>
  <c r="Y303" i="1"/>
  <c r="Y311" i="1"/>
  <c r="Y317" i="1"/>
  <c r="Y324" i="1"/>
  <c r="Y330" i="1"/>
  <c r="Y337" i="1"/>
  <c r="Y349" i="1"/>
  <c r="BP353" i="1"/>
  <c r="BN353" i="1"/>
  <c r="Z353" i="1"/>
  <c r="Z354" i="1" s="1"/>
  <c r="Y355" i="1"/>
  <c r="Y360" i="1"/>
  <c r="BP357" i="1"/>
  <c r="BN357" i="1"/>
  <c r="Z35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V505" i="1"/>
  <c r="O505" i="1"/>
  <c r="Y271" i="1"/>
  <c r="Y276" i="1"/>
  <c r="Y285" i="1"/>
  <c r="Z289" i="1"/>
  <c r="BN289" i="1"/>
  <c r="Z291" i="1"/>
  <c r="BN291" i="1"/>
  <c r="Y294" i="1"/>
  <c r="Z297" i="1"/>
  <c r="BN297" i="1"/>
  <c r="Z299" i="1"/>
  <c r="BN299" i="1"/>
  <c r="Z301" i="1"/>
  <c r="BN301" i="1"/>
  <c r="Z307" i="1"/>
  <c r="BN307" i="1"/>
  <c r="Z309" i="1"/>
  <c r="BN309" i="1"/>
  <c r="Z315" i="1"/>
  <c r="Z317" i="1" s="1"/>
  <c r="BN315" i="1"/>
  <c r="Z322" i="1"/>
  <c r="BN322" i="1"/>
  <c r="Z328" i="1"/>
  <c r="BN328" i="1"/>
  <c r="S505" i="1"/>
  <c r="Z335" i="1"/>
  <c r="Z337" i="1" s="1"/>
  <c r="BN335" i="1"/>
  <c r="Y338" i="1"/>
  <c r="T505" i="1"/>
  <c r="Z343" i="1"/>
  <c r="BN343" i="1"/>
  <c r="Z345" i="1"/>
  <c r="BN345" i="1"/>
  <c r="Z347" i="1"/>
  <c r="BN347" i="1"/>
  <c r="Y350" i="1"/>
  <c r="Y354" i="1"/>
  <c r="Y359" i="1"/>
  <c r="BP368" i="1"/>
  <c r="BN368" i="1"/>
  <c r="Z368" i="1"/>
  <c r="Z370" i="1" s="1"/>
  <c r="Y380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BP472" i="1"/>
  <c r="BN472" i="1"/>
  <c r="Z472" i="1"/>
  <c r="Y479" i="1"/>
  <c r="Y494" i="1"/>
  <c r="Z468" i="1" l="1"/>
  <c r="Z330" i="1"/>
  <c r="Z324" i="1"/>
  <c r="Z359" i="1"/>
  <c r="Z270" i="1"/>
  <c r="Z132" i="1"/>
  <c r="Z127" i="1"/>
  <c r="Z110" i="1"/>
  <c r="Z349" i="1"/>
  <c r="Z293" i="1"/>
  <c r="Z246" i="1"/>
  <c r="Z167" i="1"/>
  <c r="Z104" i="1"/>
  <c r="Z77" i="1"/>
  <c r="Z69" i="1"/>
  <c r="Z57" i="1"/>
  <c r="Z311" i="1"/>
  <c r="Z303" i="1"/>
  <c r="Z199" i="1"/>
  <c r="Z453" i="1"/>
  <c r="Z474" i="1"/>
  <c r="Z438" i="1"/>
  <c r="Z444" i="1"/>
  <c r="Z255" i="1"/>
  <c r="Y495" i="1"/>
  <c r="Y499" i="1"/>
  <c r="Y496" i="1"/>
  <c r="Z399" i="1"/>
  <c r="Z230" i="1"/>
  <c r="Z211" i="1"/>
  <c r="Z63" i="1"/>
  <c r="Z31" i="1"/>
  <c r="Y497" i="1"/>
  <c r="Z500" i="1" l="1"/>
  <c r="Y498" i="1"/>
</calcChain>
</file>

<file path=xl/sharedStrings.xml><?xml version="1.0" encoding="utf-8"?>
<sst xmlns="http://schemas.openxmlformats.org/spreadsheetml/2006/main" count="2230" uniqueCount="774">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</sst>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45950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0.41666666666666669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22</v>
      </c>
      <c r="Y42" s="546">
        <f>IFERROR(IF(X42="",0,CEILING((X42/$H42),1)*$H42),"")</f>
        <v>22.200000000000003</v>
      </c>
      <c r="Z42" s="36">
        <f>IFERROR(IF(Y42=0,"",ROUNDUP(Y42/H42,0)*0.00902),"")</f>
        <v>5.4120000000000001E-2</v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23.248648648648651</v>
      </c>
      <c r="BN42" s="64">
        <f>IFERROR(Y42*I42/H42,"0")</f>
        <v>23.460000000000004</v>
      </c>
      <c r="BO42" s="64">
        <f>IFERROR(1/J42*(X42/H42),"0")</f>
        <v>4.5045045045045043E-2</v>
      </c>
      <c r="BP42" s="64">
        <f>IFERROR(1/J42*(Y42/H42),"0")</f>
        <v>4.5454545454545463E-2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5.9459459459459456</v>
      </c>
      <c r="Y43" s="547">
        <f>IFERROR(Y40/H40,"0")+IFERROR(Y41/H41,"0")+IFERROR(Y42/H42,"0")</f>
        <v>6.0000000000000009</v>
      </c>
      <c r="Z43" s="547">
        <f>IFERROR(IF(Z40="",0,Z40),"0")+IFERROR(IF(Z41="",0,Z41),"0")+IFERROR(IF(Z42="",0,Z42),"0")</f>
        <v>5.4120000000000001E-2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22</v>
      </c>
      <c r="Y44" s="547">
        <f>IFERROR(SUM(Y40:Y42),"0")</f>
        <v>22.200000000000003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112</v>
      </c>
      <c r="B46" s="54" t="s">
        <v>113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115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116</v>
      </c>
      <c r="B51" s="54" t="s">
        <v>117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125</v>
      </c>
      <c r="B54" s="54" t="s">
        <v>126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128</v>
      </c>
      <c r="B55" s="54" t="s">
        <v>129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7" t="s">
        <v>134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hidden="1" customHeight="1" x14ac:dyDescent="0.25">
      <c r="A60" s="54" t="s">
        <v>135</v>
      </c>
      <c r="B60" s="54" t="s">
        <v>136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138</v>
      </c>
      <c r="B61" s="54" t="s">
        <v>139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140</v>
      </c>
      <c r="B62" s="54" t="s">
        <v>141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142</v>
      </c>
      <c r="B66" s="54" t="s">
        <v>143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145</v>
      </c>
      <c r="B67" s="54" t="s">
        <v>146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151</v>
      </c>
      <c r="B72" s="54" t="s">
        <v>152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154</v>
      </c>
      <c r="B73" s="54" t="s">
        <v>155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157</v>
      </c>
      <c r="B74" s="54" t="s">
        <v>158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159</v>
      </c>
      <c r="B75" s="54" t="s">
        <v>160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164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165</v>
      </c>
      <c r="B80" s="54" t="s">
        <v>166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168</v>
      </c>
      <c r="B81" s="54" t="s">
        <v>169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171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hidden="1" customHeight="1" x14ac:dyDescent="0.25">
      <c r="A86" s="54" t="s">
        <v>172</v>
      </c>
      <c r="B86" s="54" t="s">
        <v>173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175</v>
      </c>
      <c r="B87" s="54" t="s">
        <v>176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177</v>
      </c>
      <c r="B88" s="54" t="s">
        <v>178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hidden="1" customHeight="1" x14ac:dyDescent="0.25">
      <c r="A92" s="54" t="s">
        <v>179</v>
      </c>
      <c r="B92" s="54" t="s">
        <v>180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182</v>
      </c>
      <c r="B93" s="54" t="s">
        <v>183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185</v>
      </c>
      <c r="B94" s="54" t="s">
        <v>186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187</v>
      </c>
      <c r="B95" s="54" t="s">
        <v>188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2" t="s">
        <v>190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191</v>
      </c>
      <c r="B100" s="54" t="s">
        <v>192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37</v>
      </c>
      <c r="Y100" s="546">
        <f>IFERROR(IF(X100="",0,CEILING((X100/$H100),1)*$H100),"")</f>
        <v>43.2</v>
      </c>
      <c r="Z100" s="36">
        <f>IFERROR(IF(Y100=0,"",ROUNDUP(Y100/H100,0)*0.01898),"")</f>
        <v>7.5920000000000001E-2</v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38.490277777777777</v>
      </c>
      <c r="BN100" s="64">
        <f>IFERROR(Y100*I100/H100,"0")</f>
        <v>44.94</v>
      </c>
      <c r="BO100" s="64">
        <f>IFERROR(1/J100*(X100/H100),"0")</f>
        <v>5.3530092592592587E-2</v>
      </c>
      <c r="BP100" s="64">
        <f>IFERROR(1/J100*(Y100/H100),"0")</f>
        <v>6.25E-2</v>
      </c>
    </row>
    <row r="101" spans="1:68" ht="37.5" hidden="1" customHeight="1" x14ac:dyDescent="0.25">
      <c r="A101" s="54" t="s">
        <v>194</v>
      </c>
      <c r="B101" s="54" t="s">
        <v>195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196</v>
      </c>
      <c r="B102" s="54" t="s">
        <v>197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79</v>
      </c>
      <c r="Y102" s="546">
        <f>IFERROR(IF(X102="",0,CEILING((X102/$H102),1)*$H102),"")</f>
        <v>81</v>
      </c>
      <c r="Z102" s="36">
        <f>IFERROR(IF(Y102=0,"",ROUNDUP(Y102/H102,0)*0.00902),"")</f>
        <v>0.16236</v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82.686666666666667</v>
      </c>
      <c r="BN102" s="64">
        <f>IFERROR(Y102*I102/H102,"0")</f>
        <v>84.78</v>
      </c>
      <c r="BO102" s="64">
        <f>IFERROR(1/J102*(X102/H102),"0")</f>
        <v>0.132996632996633</v>
      </c>
      <c r="BP102" s="64">
        <f>IFERROR(1/J102*(Y102/H102),"0")</f>
        <v>0.13636363636363635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20.981481481481481</v>
      </c>
      <c r="Y104" s="547">
        <f>IFERROR(Y100/H100,"0")+IFERROR(Y101/H101,"0")+IFERROR(Y102/H102,"0")+IFERROR(Y103/H103,"0")</f>
        <v>22</v>
      </c>
      <c r="Z104" s="547">
        <f>IFERROR(IF(Z100="",0,Z100),"0")+IFERROR(IF(Z101="",0,Z101),"0")+IFERROR(IF(Z102="",0,Z102),"0")+IFERROR(IF(Z103="",0,Z103),"0")</f>
        <v>0.23827999999999999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116</v>
      </c>
      <c r="Y105" s="547">
        <f>IFERROR(SUM(Y100:Y103),"0")</f>
        <v>124.2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134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hidden="1" customHeight="1" x14ac:dyDescent="0.25">
      <c r="A113" s="54" t="s">
        <v>208</v>
      </c>
      <c r="B113" s="54" t="s">
        <v>209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213</v>
      </c>
      <c r="B115" s="54" t="s">
        <v>214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164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134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198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198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17</v>
      </c>
      <c r="Y161" s="546">
        <f t="shared" si="5"/>
        <v>18.900000000000002</v>
      </c>
      <c r="Z161" s="36">
        <f>IFERROR(IF(Y161=0,"",ROUNDUP(Y161/H161,0)*0.00502),"")</f>
        <v>4.5179999999999998E-2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18.05238095238095</v>
      </c>
      <c r="BN161" s="64">
        <f t="shared" si="7"/>
        <v>20.07</v>
      </c>
      <c r="BO161" s="64">
        <f t="shared" si="8"/>
        <v>3.4595034595034595E-2</v>
      </c>
      <c r="BP161" s="64">
        <f t="shared" si="9"/>
        <v>3.8461538461538464E-2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21</v>
      </c>
      <c r="Y163" s="546">
        <f t="shared" si="5"/>
        <v>21.6</v>
      </c>
      <c r="Z163" s="36">
        <f>IFERROR(IF(Y163=0,"",ROUNDUP(Y163/H163,0)*0.00502),"")</f>
        <v>6.0240000000000002E-2</v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22.516666666666666</v>
      </c>
      <c r="BN163" s="64">
        <f t="shared" si="7"/>
        <v>23.16</v>
      </c>
      <c r="BO163" s="64">
        <f t="shared" si="8"/>
        <v>4.9857549857549859E-2</v>
      </c>
      <c r="BP163" s="64">
        <f t="shared" si="9"/>
        <v>5.1282051282051287E-2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66</v>
      </c>
      <c r="Y164" s="546">
        <f t="shared" si="5"/>
        <v>67.2</v>
      </c>
      <c r="Z164" s="36">
        <f>IFERROR(IF(Y164=0,"",ROUNDUP(Y164/H164,0)*0.00502),"")</f>
        <v>0.16064000000000001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6"/>
        <v>69.142857142857153</v>
      </c>
      <c r="BN164" s="64">
        <f t="shared" si="7"/>
        <v>70.400000000000006</v>
      </c>
      <c r="BO164" s="64">
        <f t="shared" si="8"/>
        <v>0.1343101343101343</v>
      </c>
      <c r="BP164" s="64">
        <f t="shared" si="9"/>
        <v>0.13675213675213677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51.19047619047619</v>
      </c>
      <c r="Y167" s="547">
        <f>IFERROR(Y158/H158,"0")+IFERROR(Y159/H159,"0")+IFERROR(Y160/H160,"0")+IFERROR(Y161/H161,"0")+IFERROR(Y162/H162,"0")+IFERROR(Y163/H163,"0")+IFERROR(Y164/H164,"0")+IFERROR(Y165/H165,"0")+IFERROR(Y166/H166,"0")</f>
        <v>53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0.26606000000000002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104</v>
      </c>
      <c r="Y168" s="547">
        <f>IFERROR(SUM(Y158:Y166),"0")</f>
        <v>107.7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7</v>
      </c>
      <c r="Y171" s="546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2.5720164609053495E-2</v>
      </c>
      <c r="BP171" s="64">
        <f>IFERROR(1/J171*(Y171/H171),"0")</f>
        <v>2.7777777777777776E-2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6</v>
      </c>
      <c r="Y172" s="546">
        <f>IFERROR(IF(X172="",0,CEILING((X172/$H172),1)*$H172),"")</f>
        <v>6.3</v>
      </c>
      <c r="Z172" s="36">
        <f>IFERROR(IF(Y172=0,"",ROUNDUP(Y172/H172,0)*0.0059),"")</f>
        <v>2.9499999999999998E-2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6.9047619047619042</v>
      </c>
      <c r="BN172" s="64">
        <f>IFERROR(Y172*I172/H172,"0")</f>
        <v>7.25</v>
      </c>
      <c r="BO172" s="64">
        <f>IFERROR(1/J172*(X172/H172),"0")</f>
        <v>2.2045855379188711E-2</v>
      </c>
      <c r="BP172" s="64">
        <f>IFERROR(1/J172*(Y172/H172),"0")</f>
        <v>2.3148148148148147E-2</v>
      </c>
    </row>
    <row r="173" spans="1:68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10.317460317460316</v>
      </c>
      <c r="Y173" s="547">
        <f>IFERROR(Y170/H170,"0")+IFERROR(Y171/H171,"0")+IFERROR(Y172/H172,"0")</f>
        <v>11</v>
      </c>
      <c r="Z173" s="547">
        <f>IFERROR(IF(Z170="",0,Z170),"0")+IFERROR(IF(Z171="",0,Z171),"0")+IFERROR(IF(Z172="",0,Z172),"0")</f>
        <v>6.4899999999999999E-2</v>
      </c>
      <c r="AA173" s="548"/>
      <c r="AB173" s="548"/>
      <c r="AC173" s="548"/>
    </row>
    <row r="174" spans="1:68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13</v>
      </c>
      <c r="Y174" s="547">
        <f>IFERROR(SUM(Y170:Y172),"0")</f>
        <v>13.86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134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198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198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198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184</v>
      </c>
      <c r="Y194" s="546">
        <f t="shared" si="10"/>
        <v>189</v>
      </c>
      <c r="Z194" s="36">
        <f>IFERROR(IF(Y194=0,"",ROUNDUP(Y194/H194,0)*0.00902),"")</f>
        <v>0.31569999999999998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191.15555555555554</v>
      </c>
      <c r="BN194" s="64">
        <f t="shared" si="12"/>
        <v>196.35</v>
      </c>
      <c r="BO194" s="64">
        <f t="shared" si="13"/>
        <v>0.25813692480359146</v>
      </c>
      <c r="BP194" s="64">
        <f t="shared" si="14"/>
        <v>0.26515151515151514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15</v>
      </c>
      <c r="Y195" s="546">
        <f t="shared" si="10"/>
        <v>16.2</v>
      </c>
      <c r="Z195" s="36">
        <f>IFERROR(IF(Y195=0,"",ROUNDUP(Y195/H195,0)*0.00502),"")</f>
        <v>4.5179999999999998E-2</v>
      </c>
      <c r="AA195" s="56"/>
      <c r="AB195" s="57"/>
      <c r="AC195" s="233" t="s">
        <v>305</v>
      </c>
      <c r="AG195" s="64"/>
      <c r="AJ195" s="68"/>
      <c r="AK195" s="68">
        <v>0</v>
      </c>
      <c r="BB195" s="234" t="s">
        <v>1</v>
      </c>
      <c r="BM195" s="64">
        <f t="shared" si="11"/>
        <v>16.083333333333332</v>
      </c>
      <c r="BN195" s="64">
        <f t="shared" si="12"/>
        <v>17.369999999999997</v>
      </c>
      <c r="BO195" s="64">
        <f t="shared" si="13"/>
        <v>3.561253561253562E-2</v>
      </c>
      <c r="BP195" s="64">
        <f t="shared" si="14"/>
        <v>3.8461538461538464E-2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22</v>
      </c>
      <c r="Y198" s="546">
        <f t="shared" si="10"/>
        <v>23.400000000000002</v>
      </c>
      <c r="Z198" s="36">
        <f>IFERROR(IF(Y198=0,"",ROUNDUP(Y198/H198,0)*0.00502),"")</f>
        <v>6.5259999999999999E-2</v>
      </c>
      <c r="AA198" s="56"/>
      <c r="AB198" s="57"/>
      <c r="AC198" s="239" t="s">
        <v>314</v>
      </c>
      <c r="AG198" s="64"/>
      <c r="AJ198" s="68"/>
      <c r="AK198" s="68">
        <v>0</v>
      </c>
      <c r="BB198" s="240" t="s">
        <v>1</v>
      </c>
      <c r="BM198" s="64">
        <f t="shared" si="11"/>
        <v>23.222222222222221</v>
      </c>
      <c r="BN198" s="64">
        <f t="shared" si="12"/>
        <v>24.7</v>
      </c>
      <c r="BO198" s="64">
        <f t="shared" si="13"/>
        <v>5.2231718898385564E-2</v>
      </c>
      <c r="BP198" s="64">
        <f t="shared" si="14"/>
        <v>5.5555555555555559E-2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54.629629629629626</v>
      </c>
      <c r="Y199" s="547">
        <f>IFERROR(Y191/H191,"0")+IFERROR(Y192/H192,"0")+IFERROR(Y193/H193,"0")+IFERROR(Y194/H194,"0")+IFERROR(Y195/H195,"0")+IFERROR(Y196/H196,"0")+IFERROR(Y197/H197,"0")+IFERROR(Y198/H198,"0")</f>
        <v>57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0.42613999999999996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221</v>
      </c>
      <c r="Y200" s="547">
        <f>IFERROR(SUM(Y191:Y198),"0")</f>
        <v>228.6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215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26</v>
      </c>
      <c r="Y205" s="546">
        <f t="shared" si="15"/>
        <v>26.4</v>
      </c>
      <c r="Z205" s="36">
        <f t="shared" ref="Z205:Z210" si="20">IFERROR(IF(Y205=0,"",ROUNDUP(Y205/H205,0)*0.00651),"")</f>
        <v>7.1610000000000007E-2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28.925000000000001</v>
      </c>
      <c r="BN205" s="64">
        <f t="shared" si="17"/>
        <v>29.37</v>
      </c>
      <c r="BO205" s="64">
        <f t="shared" si="18"/>
        <v>5.9523809523809534E-2</v>
      </c>
      <c r="BP205" s="64">
        <f t="shared" si="19"/>
        <v>6.0439560439560447E-2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215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43</v>
      </c>
      <c r="Y207" s="546">
        <f t="shared" si="15"/>
        <v>43.199999999999996</v>
      </c>
      <c r="Z207" s="36">
        <f t="shared" si="20"/>
        <v>0.11718000000000001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47.515000000000001</v>
      </c>
      <c r="BN207" s="64">
        <f t="shared" si="17"/>
        <v>47.736000000000004</v>
      </c>
      <c r="BO207" s="64">
        <f t="shared" si="18"/>
        <v>9.8443223443223454E-2</v>
      </c>
      <c r="BP207" s="64">
        <f t="shared" si="19"/>
        <v>9.8901098901098911E-2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215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32</v>
      </c>
      <c r="Y208" s="546">
        <f t="shared" si="15"/>
        <v>33.6</v>
      </c>
      <c r="Z208" s="36">
        <f t="shared" si="20"/>
        <v>9.1139999999999999E-2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35.360000000000007</v>
      </c>
      <c r="BN208" s="64">
        <f t="shared" si="17"/>
        <v>37.128000000000007</v>
      </c>
      <c r="BO208" s="64">
        <f t="shared" si="18"/>
        <v>7.3260073260073263E-2</v>
      </c>
      <c r="BP208" s="64">
        <f t="shared" si="19"/>
        <v>7.6923076923076941E-2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215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42.083333333333336</v>
      </c>
      <c r="Y211" s="547">
        <f>IFERROR(Y202/H202,"0")+IFERROR(Y203/H203,"0")+IFERROR(Y204/H204,"0")+IFERROR(Y205/H205,"0")+IFERROR(Y206/H206,"0")+IFERROR(Y207/H207,"0")+IFERROR(Y208/H208,"0")+IFERROR(Y209/H209,"0")+IFERROR(Y210/H210,"0")</f>
        <v>43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0.27993000000000001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101</v>
      </c>
      <c r="Y212" s="547">
        <f>IFERROR(SUM(Y202:Y210),"0")</f>
        <v>103.19999999999999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164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134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5</v>
      </c>
      <c r="Y237" s="546">
        <f>IFERROR(IF(X237="",0,CEILING((X237/$H237),1)*$H237),"")</f>
        <v>5.4</v>
      </c>
      <c r="Z237" s="36">
        <f>IFERROR(IF(Y237=0,"",ROUNDUP(Y237/H237,0)*0.0059),"")</f>
        <v>1.77E-2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5.4861111111111107</v>
      </c>
      <c r="BN237" s="64">
        <f>IFERROR(Y237*I237/H237,"0")</f>
        <v>5.9250000000000007</v>
      </c>
      <c r="BO237" s="64">
        <f>IFERROR(1/J237*(X237/H237),"0")</f>
        <v>1.2860082304526748E-2</v>
      </c>
      <c r="BP237" s="64">
        <f>IFERROR(1/J237*(Y237/H237),"0")</f>
        <v>1.3888888888888888E-2</v>
      </c>
    </row>
    <row r="238" spans="1:68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2.7777777777777777</v>
      </c>
      <c r="Y238" s="547">
        <f>IFERROR(Y237/H237,"0")</f>
        <v>3</v>
      </c>
      <c r="Z238" s="547">
        <f>IFERROR(IF(Z237="",0,Z237),"0")</f>
        <v>1.77E-2</v>
      </c>
      <c r="AA238" s="548"/>
      <c r="AB238" s="548"/>
      <c r="AC238" s="548"/>
    </row>
    <row r="239" spans="1:68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5</v>
      </c>
      <c r="Y239" s="547">
        <f>IFERROR(SUM(Y237:Y237),"0")</f>
        <v>5.4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4</v>
      </c>
      <c r="Y245" s="546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4.7676767676767673</v>
      </c>
      <c r="BN245" s="64">
        <f>IFERROR(Y245*I245/H245,"0")</f>
        <v>5.9</v>
      </c>
      <c r="BO245" s="64">
        <f>IFERROR(1/J245*(X245/H245),"0")</f>
        <v>1.8705574261129818E-2</v>
      </c>
      <c r="BP245" s="64">
        <f>IFERROR(1/J245*(Y245/H245),"0")</f>
        <v>2.3148148148148147E-2</v>
      </c>
    </row>
    <row r="246" spans="1:68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4.0404040404040407</v>
      </c>
      <c r="Y246" s="547">
        <f>IFERROR(Y241/H241,"0")+IFERROR(Y242/H242,"0")+IFERROR(Y243/H243,"0")+IFERROR(Y244/H244,"0")+IFERROR(Y245/H245,"0")</f>
        <v>5</v>
      </c>
      <c r="Z246" s="547">
        <f>IFERROR(IF(Z241="",0,Z241),"0")+IFERROR(IF(Z242="",0,Z242),"0")+IFERROR(IF(Z243="",0,Z243),"0")+IFERROR(IF(Z244="",0,Z244),"0")+IFERROR(IF(Z245="",0,Z245),"0")</f>
        <v>2.9499999999999998E-2</v>
      </c>
      <c r="AA246" s="548"/>
      <c r="AB246" s="548"/>
      <c r="AC246" s="548"/>
    </row>
    <row r="247" spans="1:68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4</v>
      </c>
      <c r="Y247" s="547">
        <f>IFERROR(SUM(Y241:Y245),"0")</f>
        <v>4.95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215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215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24</v>
      </c>
      <c r="Y269" s="546">
        <f>IFERROR(IF(X269="",0,CEILING((X269/$H269),1)*$H269),"")</f>
        <v>24</v>
      </c>
      <c r="Z269" s="36">
        <f>IFERROR(IF(Y269=0,"",ROUNDUP(Y269/H269,0)*0.00651),"")</f>
        <v>6.5100000000000005E-2</v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25.8</v>
      </c>
      <c r="BN269" s="64">
        <f>IFERROR(Y269*I269/H269,"0")</f>
        <v>25.8</v>
      </c>
      <c r="BO269" s="64">
        <f>IFERROR(1/J269*(X269/H269),"0")</f>
        <v>5.4945054945054951E-2</v>
      </c>
      <c r="BP269" s="64">
        <f>IFERROR(1/J269*(Y269/H269),"0")</f>
        <v>5.4945054945054951E-2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10</v>
      </c>
      <c r="Y270" s="547">
        <f>IFERROR(Y267/H267,"0")+IFERROR(Y268/H268,"0")+IFERROR(Y269/H269,"0")</f>
        <v>10</v>
      </c>
      <c r="Z270" s="547">
        <f>IFERROR(IF(Z267="",0,Z267),"0")+IFERROR(IF(Z268="",0,Z268),"0")+IFERROR(IF(Z269="",0,Z269),"0")</f>
        <v>6.5100000000000005E-2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24</v>
      </c>
      <c r="Y271" s="547">
        <f>IFERROR(SUM(Y267:Y269),"0")</f>
        <v>24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3</v>
      </c>
      <c r="Y302" s="546">
        <f t="shared" si="27"/>
        <v>3.6</v>
      </c>
      <c r="Z302" s="36">
        <f>IFERROR(IF(Y302=0,"",ROUNDUP(Y302/H302,0)*0.00651),"")</f>
        <v>1.302E-2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3.38</v>
      </c>
      <c r="BN302" s="64">
        <f t="shared" si="29"/>
        <v>4.056</v>
      </c>
      <c r="BO302" s="64">
        <f t="shared" si="30"/>
        <v>9.1575091575091579E-3</v>
      </c>
      <c r="BP302" s="64">
        <f t="shared" si="31"/>
        <v>1.098901098901099E-2</v>
      </c>
    </row>
    <row r="303" spans="1:68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1.6666666666666665</v>
      </c>
      <c r="Y303" s="547">
        <f>IFERROR(Y296/H296,"0")+IFERROR(Y297/H297,"0")+IFERROR(Y298/H298,"0")+IFERROR(Y299/H299,"0")+IFERROR(Y300/H300,"0")+IFERROR(Y301/H301,"0")+IFERROR(Y302/H302,"0")</f>
        <v>2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48"/>
      <c r="AB303" s="548"/>
      <c r="AC303" s="548"/>
    </row>
    <row r="304" spans="1:68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3</v>
      </c>
      <c r="Y304" s="547">
        <f>IFERROR(SUM(Y296:Y302),"0")</f>
        <v>3.6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164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116</v>
      </c>
      <c r="Y315" s="546">
        <f>IFERROR(IF(X315="",0,CEILING((X315/$H315),1)*$H315),"")</f>
        <v>117</v>
      </c>
      <c r="Z315" s="36">
        <f>IFERROR(IF(Y315=0,"",ROUNDUP(Y315/H315,0)*0.01898),"")</f>
        <v>0.28470000000000001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123.71846153846155</v>
      </c>
      <c r="BN315" s="64">
        <f>IFERROR(Y315*I315/H315,"0")</f>
        <v>124.78500000000001</v>
      </c>
      <c r="BO315" s="64">
        <f>IFERROR(1/J315*(X315/H315),"0")</f>
        <v>0.23237179487179488</v>
      </c>
      <c r="BP315" s="64">
        <f>IFERROR(1/J315*(Y315/H315),"0")</f>
        <v>0.234375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14.871794871794872</v>
      </c>
      <c r="Y317" s="547">
        <f>IFERROR(Y314/H314,"0")+IFERROR(Y315/H315,"0")+IFERROR(Y316/H316,"0")</f>
        <v>15</v>
      </c>
      <c r="Z317" s="547">
        <f>IFERROR(IF(Z314="",0,Z314),"0")+IFERROR(IF(Z315="",0,Z315),"0")+IFERROR(IF(Z316="",0,Z316),"0")</f>
        <v>0.28470000000000001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116</v>
      </c>
      <c r="Y318" s="547">
        <f>IFERROR(SUM(Y314:Y316),"0")</f>
        <v>117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719</v>
      </c>
      <c r="Y342" s="546">
        <f t="shared" ref="Y342:Y348" si="32">IFERROR(IF(X342="",0,CEILING((X342/$H342),1)*$H342),"")</f>
        <v>720</v>
      </c>
      <c r="Z342" s="36">
        <f>IFERROR(IF(Y342=0,"",ROUNDUP(Y342/H342,0)*0.02175),"")</f>
        <v>1.044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742.00800000000004</v>
      </c>
      <c r="BN342" s="64">
        <f t="shared" ref="BN342:BN348" si="34">IFERROR(Y342*I342/H342,"0")</f>
        <v>743.04000000000008</v>
      </c>
      <c r="BO342" s="64">
        <f t="shared" ref="BO342:BO348" si="35">IFERROR(1/J342*(X342/H342),"0")</f>
        <v>0.99861111111111101</v>
      </c>
      <c r="BP342" s="64">
        <f t="shared" ref="BP342:BP348" si="36">IFERROR(1/J342*(Y342/H342),"0")</f>
        <v>1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264</v>
      </c>
      <c r="Y343" s="546">
        <f t="shared" si="32"/>
        <v>270</v>
      </c>
      <c r="Z343" s="36">
        <f>IFERROR(IF(Y343=0,"",ROUNDUP(Y343/H343,0)*0.02175),"")</f>
        <v>0.39149999999999996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272.44800000000004</v>
      </c>
      <c r="BN343" s="64">
        <f t="shared" si="34"/>
        <v>278.64000000000004</v>
      </c>
      <c r="BO343" s="64">
        <f t="shared" si="35"/>
        <v>0.3666666666666667</v>
      </c>
      <c r="BP343" s="64">
        <f t="shared" si="36"/>
        <v>0.375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234</v>
      </c>
      <c r="Y344" s="546">
        <f t="shared" si="32"/>
        <v>240</v>
      </c>
      <c r="Z344" s="36">
        <f>IFERROR(IF(Y344=0,"",ROUNDUP(Y344/H344,0)*0.02175),"")</f>
        <v>0.34799999999999998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241.488</v>
      </c>
      <c r="BN344" s="64">
        <f t="shared" si="34"/>
        <v>247.68</v>
      </c>
      <c r="BO344" s="64">
        <f t="shared" si="35"/>
        <v>0.32499999999999996</v>
      </c>
      <c r="BP344" s="64">
        <f t="shared" si="36"/>
        <v>0.33333333333333331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323</v>
      </c>
      <c r="Y345" s="546">
        <f t="shared" si="32"/>
        <v>330</v>
      </c>
      <c r="Z345" s="36">
        <f>IFERROR(IF(Y345=0,"",ROUNDUP(Y345/H345,0)*0.02175),"")</f>
        <v>0.47849999999999998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333.33600000000001</v>
      </c>
      <c r="BN345" s="64">
        <f t="shared" si="34"/>
        <v>340.56000000000006</v>
      </c>
      <c r="BO345" s="64">
        <f t="shared" si="35"/>
        <v>0.44861111111111113</v>
      </c>
      <c r="BP345" s="64">
        <f t="shared" si="36"/>
        <v>0.45833333333333331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102.66666666666666</v>
      </c>
      <c r="Y349" s="547">
        <f>IFERROR(Y342/H342,"0")+IFERROR(Y343/H343,"0")+IFERROR(Y344/H344,"0")+IFERROR(Y345/H345,"0")+IFERROR(Y346/H346,"0")+IFERROR(Y347/H347,"0")+IFERROR(Y348/H348,"0")</f>
        <v>104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2.262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1540</v>
      </c>
      <c r="Y350" s="547">
        <f>IFERROR(SUM(Y342:Y348),"0")</f>
        <v>1560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134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166</v>
      </c>
      <c r="Y352" s="546">
        <f>IFERROR(IF(X352="",0,CEILING((X352/$H352),1)*$H352),"")</f>
        <v>180</v>
      </c>
      <c r="Z352" s="36">
        <f>IFERROR(IF(Y352=0,"",ROUNDUP(Y352/H352,0)*0.02175),"")</f>
        <v>0.26100000000000001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171.31200000000001</v>
      </c>
      <c r="BN352" s="64">
        <f>IFERROR(Y352*I352/H352,"0")</f>
        <v>185.76000000000002</v>
      </c>
      <c r="BO352" s="64">
        <f>IFERROR(1/J352*(X352/H352),"0")</f>
        <v>0.23055555555555554</v>
      </c>
      <c r="BP352" s="64">
        <f>IFERROR(1/J352*(Y352/H352),"0")</f>
        <v>0.25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11.066666666666666</v>
      </c>
      <c r="Y354" s="547">
        <f>IFERROR(Y352/H352,"0")+IFERROR(Y353/H353,"0")</f>
        <v>12</v>
      </c>
      <c r="Z354" s="547">
        <f>IFERROR(IF(Z352="",0,Z352),"0")+IFERROR(IF(Z353="",0,Z353),"0")</f>
        <v>0.26100000000000001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166</v>
      </c>
      <c r="Y355" s="547">
        <f>IFERROR(SUM(Y352:Y353),"0")</f>
        <v>180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28</v>
      </c>
      <c r="Y358" s="546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29.614666666666665</v>
      </c>
      <c r="BN358" s="64">
        <f>IFERROR(Y358*I358/H358,"0")</f>
        <v>38.076000000000001</v>
      </c>
      <c r="BO358" s="64">
        <f>IFERROR(1/J358*(X358/H358),"0")</f>
        <v>4.8611111111111112E-2</v>
      </c>
      <c r="BP358" s="64">
        <f>IFERROR(1/J358*(Y358/H358),"0")</f>
        <v>6.25E-2</v>
      </c>
    </row>
    <row r="359" spans="1:68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3.1111111111111112</v>
      </c>
      <c r="Y359" s="547">
        <f>IFERROR(Y357/H357,"0")+IFERROR(Y358/H358,"0")</f>
        <v>4</v>
      </c>
      <c r="Z359" s="547">
        <f>IFERROR(IF(Z357="",0,Z357),"0")+IFERROR(IF(Z358="",0,Z358),"0")</f>
        <v>7.5920000000000001E-2</v>
      </c>
      <c r="AA359" s="548"/>
      <c r="AB359" s="548"/>
      <c r="AC359" s="548"/>
    </row>
    <row r="360" spans="1:68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28</v>
      </c>
      <c r="Y360" s="547">
        <f>IFERROR(SUM(Y357:Y358),"0")</f>
        <v>36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164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31</v>
      </c>
      <c r="Y362" s="546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32.787666666666667</v>
      </c>
      <c r="BN362" s="64">
        <f>IFERROR(Y362*I362/H362,"0")</f>
        <v>38.076000000000001</v>
      </c>
      <c r="BO362" s="64">
        <f>IFERROR(1/J362*(X362/H362),"0")</f>
        <v>5.3819444444444448E-2</v>
      </c>
      <c r="BP362" s="64">
        <f>IFERROR(1/J362*(Y362/H362),"0")</f>
        <v>6.25E-2</v>
      </c>
    </row>
    <row r="363" spans="1:68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3.4444444444444446</v>
      </c>
      <c r="Y363" s="547">
        <f>IFERROR(Y362/H362,"0")</f>
        <v>4</v>
      </c>
      <c r="Z363" s="547">
        <f>IFERROR(IF(Z362="",0,Z362),"0")</f>
        <v>7.5920000000000001E-2</v>
      </c>
      <c r="AA363" s="548"/>
      <c r="AB363" s="548"/>
      <c r="AC363" s="548"/>
    </row>
    <row r="364" spans="1:68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31</v>
      </c>
      <c r="Y364" s="547">
        <f>IFERROR(SUM(Y362:Y362),"0")</f>
        <v>36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205</v>
      </c>
      <c r="Y378" s="546">
        <f>IFERROR(IF(X378="",0,CEILING((X378/$H378),1)*$H378),"")</f>
        <v>207</v>
      </c>
      <c r="Z378" s="36">
        <f>IFERROR(IF(Y378=0,"",ROUNDUP(Y378/H378,0)*0.01898),"")</f>
        <v>0.43653999999999998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216.82166666666666</v>
      </c>
      <c r="BN378" s="64">
        <f>IFERROR(Y378*I378/H378,"0")</f>
        <v>218.93700000000001</v>
      </c>
      <c r="BO378" s="64">
        <f>IFERROR(1/J378*(X378/H378),"0")</f>
        <v>0.35590277777777779</v>
      </c>
      <c r="BP378" s="64">
        <f>IFERROR(1/J378*(Y378/H378),"0")</f>
        <v>0.359375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22.777777777777779</v>
      </c>
      <c r="Y380" s="547">
        <f>IFERROR(Y378/H378,"0")+IFERROR(Y379/H379,"0")</f>
        <v>23</v>
      </c>
      <c r="Z380" s="547">
        <f>IFERROR(IF(Z378="",0,Z378),"0")+IFERROR(IF(Z379="",0,Z379),"0")</f>
        <v>0.43653999999999998</v>
      </c>
      <c r="AA380" s="548"/>
      <c r="AB380" s="548"/>
      <c r="AC380" s="548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205</v>
      </c>
      <c r="Y381" s="547">
        <f>IFERROR(SUM(Y378:Y379),"0")</f>
        <v>207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198</v>
      </c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198</v>
      </c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hidden="1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/>
      <c r="AK426" s="68">
        <v>0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hidden="1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31</v>
      </c>
      <c r="Y428" s="546">
        <f t="shared" si="43"/>
        <v>31.68</v>
      </c>
      <c r="Z428" s="36">
        <f t="shared" si="44"/>
        <v>7.1760000000000004E-2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33.11363636363636</v>
      </c>
      <c r="BN428" s="64">
        <f t="shared" si="46"/>
        <v>33.839999999999996</v>
      </c>
      <c r="BO428" s="64">
        <f t="shared" si="47"/>
        <v>5.6453962703962704E-2</v>
      </c>
      <c r="BP428" s="64">
        <f t="shared" si="48"/>
        <v>5.7692307692307696E-2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69</v>
      </c>
      <c r="Y431" s="546">
        <f t="shared" si="43"/>
        <v>73.92</v>
      </c>
      <c r="Z431" s="36">
        <f t="shared" si="44"/>
        <v>0.16744000000000001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73.704545454545439</v>
      </c>
      <c r="BN431" s="64">
        <f t="shared" si="46"/>
        <v>78.959999999999994</v>
      </c>
      <c r="BO431" s="64">
        <f t="shared" si="47"/>
        <v>0.1256555944055944</v>
      </c>
      <c r="BP431" s="64">
        <f t="shared" si="48"/>
        <v>0.13461538461538464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18.939393939393938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20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0.23920000000000002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100</v>
      </c>
      <c r="Y439" s="547">
        <f>IFERROR(SUM(Y426:Y437),"0")</f>
        <v>105.6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134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53</v>
      </c>
      <c r="Y441" s="546">
        <f>IFERROR(IF(X441="",0,CEILING((X441/$H441),1)*$H441),"")</f>
        <v>58.080000000000005</v>
      </c>
      <c r="Z441" s="36">
        <f>IFERROR(IF(Y441=0,"",ROUNDUP(Y441/H441,0)*0.01196),"")</f>
        <v>0.13156000000000001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56.613636363636353</v>
      </c>
      <c r="BN441" s="64">
        <f>IFERROR(Y441*I441/H441,"0")</f>
        <v>62.040000000000006</v>
      </c>
      <c r="BO441" s="64">
        <f>IFERROR(1/J441*(X441/H441),"0")</f>
        <v>9.6518065268065265E-2</v>
      </c>
      <c r="BP441" s="64">
        <f>IFERROR(1/J441*(Y441/H441),"0")</f>
        <v>0.10576923076923078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10.037878787878787</v>
      </c>
      <c r="Y444" s="547">
        <f>IFERROR(Y441/H441,"0")+IFERROR(Y442/H442,"0")+IFERROR(Y443/H443,"0")</f>
        <v>11</v>
      </c>
      <c r="Z444" s="547">
        <f>IFERROR(IF(Z441="",0,Z441),"0")+IFERROR(IF(Z442="",0,Z442),"0")+IFERROR(IF(Z443="",0,Z443),"0")</f>
        <v>0.13156000000000001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53</v>
      </c>
      <c r="Y445" s="547">
        <f>IFERROR(SUM(Y441:Y443),"0")</f>
        <v>58.080000000000005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20</v>
      </c>
      <c r="Y447" s="546">
        <f t="shared" ref="Y447:Y452" si="49">IFERROR(IF(X447="",0,CEILING((X447/$H447),1)*$H447),"")</f>
        <v>21.12</v>
      </c>
      <c r="Z447" s="36">
        <f>IFERROR(IF(Y447=0,"",ROUNDUP(Y447/H447,0)*0.01196),"")</f>
        <v>4.7840000000000001E-2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21.363636363636363</v>
      </c>
      <c r="BN447" s="64">
        <f t="shared" ref="BN447:BN452" si="51">IFERROR(Y447*I447/H447,"0")</f>
        <v>22.56</v>
      </c>
      <c r="BO447" s="64">
        <f t="shared" ref="BO447:BO452" si="52">IFERROR(1/J447*(X447/H447),"0")</f>
        <v>3.6421911421911424E-2</v>
      </c>
      <c r="BP447" s="64">
        <f t="shared" ref="BP447:BP452" si="53">IFERROR(1/J447*(Y447/H447),"0")</f>
        <v>3.8461538461538464E-2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11</v>
      </c>
      <c r="Y448" s="546">
        <f t="shared" si="49"/>
        <v>15.84</v>
      </c>
      <c r="Z448" s="36">
        <f>IFERROR(IF(Y448=0,"",ROUNDUP(Y448/H448,0)*0.01196),"")</f>
        <v>3.5880000000000002E-2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11.75</v>
      </c>
      <c r="BN448" s="64">
        <f t="shared" si="51"/>
        <v>16.919999999999998</v>
      </c>
      <c r="BO448" s="64">
        <f t="shared" si="52"/>
        <v>2.003205128205128E-2</v>
      </c>
      <c r="BP448" s="64">
        <f t="shared" si="53"/>
        <v>2.8846153846153848E-2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31</v>
      </c>
      <c r="Y449" s="546">
        <f t="shared" si="49"/>
        <v>31.68</v>
      </c>
      <c r="Z449" s="36">
        <f>IFERROR(IF(Y449=0,"",ROUNDUP(Y449/H449,0)*0.01196),"")</f>
        <v>7.1760000000000004E-2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33.11363636363636</v>
      </c>
      <c r="BN449" s="64">
        <f t="shared" si="51"/>
        <v>33.839999999999996</v>
      </c>
      <c r="BO449" s="64">
        <f t="shared" si="52"/>
        <v>5.6453962703962704E-2</v>
      </c>
      <c r="BP449" s="64">
        <f t="shared" si="53"/>
        <v>5.7692307692307696E-2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11.742424242424242</v>
      </c>
      <c r="Y453" s="547">
        <f>IFERROR(Y447/H447,"0")+IFERROR(Y448/H448,"0")+IFERROR(Y449/H449,"0")+IFERROR(Y450/H450,"0")+IFERROR(Y451/H451,"0")+IFERROR(Y452/H452,"0")</f>
        <v>13</v>
      </c>
      <c r="Z453" s="547">
        <f>IFERROR(IF(Z447="",0,Z447),"0")+IFERROR(IF(Z448="",0,Z448),"0")+IFERROR(IF(Z449="",0,Z449),"0")+IFERROR(IF(Z450="",0,Z450),"0")+IFERROR(IF(Z451="",0,Z451),"0")+IFERROR(IF(Z452="",0,Z452),"0")</f>
        <v>0.15548000000000001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62</v>
      </c>
      <c r="Y454" s="547">
        <f>IFERROR(SUM(Y447:Y452),"0")</f>
        <v>68.64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134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164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134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2914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3006.0299999999997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3043.9862667527673</v>
      </c>
      <c r="Y496" s="547">
        <f>IFERROR(SUM(BN22:BN492),"0")</f>
        <v>3140.8090000000007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5</v>
      </c>
      <c r="Y497" s="38">
        <f>ROUNDUP(SUM(BP22:BP492),0)</f>
        <v>5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3168.9862667527673</v>
      </c>
      <c r="Y498" s="547">
        <f>GrossWeightTotalR+PalletQtyTotalR*25</f>
        <v>3265.8090000000007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402.29133389133386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418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5.3770700000000007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115</v>
      </c>
      <c r="E503" s="594" t="s">
        <v>171</v>
      </c>
      <c r="F503" s="594" t="s">
        <v>190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22.200000000000003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0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124.2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121.56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331.8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10.350000000000001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24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120.6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1812</v>
      </c>
      <c r="U505" s="46">
        <f>IFERROR(Y367*1,"0")+IFERROR(Y368*1,"0")+IFERROR(Y369*1,"0")+IFERROR(Y373*1,"0")+IFERROR(Y374*1,"0")+IFERROR(Y378*1,"0")+IFERROR(Y379*1,"0")+IFERROR(Y383*1,"0")</f>
        <v>207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232.32000000000002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v/jm0mjekOc2+rGpjXaBnzUbyfpTvh0izU1HYvlNI/4bIr6XXpPQeS/9riEJPmyXjLu10YdVnZuXgQYbSMS13Q==" saltValue="CvQE3IIaC0CQe/G/s3ZtfQ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40,00"/>
        <filter val="1,67"/>
        <filter val="10,00"/>
        <filter val="10,04"/>
        <filter val="10,32"/>
        <filter val="100,00"/>
        <filter val="101,00"/>
        <filter val="102,67"/>
        <filter val="104,00"/>
        <filter val="11,00"/>
        <filter val="11,07"/>
        <filter val="11,74"/>
        <filter val="116,00"/>
        <filter val="13,00"/>
        <filter val="14,87"/>
        <filter val="15,00"/>
        <filter val="166,00"/>
        <filter val="17,00"/>
        <filter val="18,94"/>
        <filter val="184,00"/>
        <filter val="2 914,00"/>
        <filter val="2,78"/>
        <filter val="20,00"/>
        <filter val="20,98"/>
        <filter val="205,00"/>
        <filter val="21,00"/>
        <filter val="22,00"/>
        <filter val="22,78"/>
        <filter val="221,00"/>
        <filter val="234,00"/>
        <filter val="24,00"/>
        <filter val="26,00"/>
        <filter val="264,00"/>
        <filter val="28,00"/>
        <filter val="3 043,99"/>
        <filter val="3 168,99"/>
        <filter val="3,00"/>
        <filter val="3,11"/>
        <filter val="3,44"/>
        <filter val="31,00"/>
        <filter val="32,00"/>
        <filter val="323,00"/>
        <filter val="37,00"/>
        <filter val="4,00"/>
        <filter val="4,04"/>
        <filter val="402,29"/>
        <filter val="42,08"/>
        <filter val="43,00"/>
        <filter val="5"/>
        <filter val="5,00"/>
        <filter val="5,95"/>
        <filter val="51,19"/>
        <filter val="53,00"/>
        <filter val="54,63"/>
        <filter val="6,00"/>
        <filter val="62,00"/>
        <filter val="66,00"/>
        <filter val="69,00"/>
        <filter val="7,00"/>
        <filter val="719,00"/>
        <filter val="79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58 X160:X161 X191:X192 X194 X205 X207:X210 X268:X269 X315 X342:X345 X352 X378 X389 X412 X428 X431 X441 X447:X449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u7bnE+F5mFxI8eQteTOjGD2LTGuaROse0KS5isKcKAdcGIPeJW+YNtipDA+AYxvK4EqoG65blwDioDw0Xs6uRQ==" saltValue="3vlPepPFmA6zf3pOBuUc6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