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25BE40BA-7CF0-42E4-B741-679B46983EF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BP258" i="1"/>
  <c r="BO258" i="1"/>
  <c r="BN258" i="1"/>
  <c r="BM258" i="1"/>
  <c r="Z258" i="1"/>
  <c r="Z261" i="1" s="1"/>
  <c r="Y258" i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Y251" i="1"/>
  <c r="X251" i="1"/>
  <c r="Z250" i="1"/>
  <c r="X250" i="1"/>
  <c r="BO249" i="1"/>
  <c r="BM249" i="1"/>
  <c r="Z249" i="1"/>
  <c r="Y249" i="1"/>
  <c r="P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X243" i="1"/>
  <c r="Z242" i="1"/>
  <c r="X242" i="1"/>
  <c r="BO241" i="1"/>
  <c r="BM241" i="1"/>
  <c r="Z241" i="1"/>
  <c r="Y241" i="1"/>
  <c r="P241" i="1"/>
  <c r="Y239" i="1"/>
  <c r="X239" i="1"/>
  <c r="Z238" i="1"/>
  <c r="X238" i="1"/>
  <c r="BO237" i="1"/>
  <c r="BM237" i="1"/>
  <c r="Z237" i="1"/>
  <c r="Y237" i="1"/>
  <c r="P237" i="1"/>
  <c r="X233" i="1"/>
  <c r="Z232" i="1"/>
  <c r="X232" i="1"/>
  <c r="BO231" i="1"/>
  <c r="BM231" i="1"/>
  <c r="Z231" i="1"/>
  <c r="Y231" i="1"/>
  <c r="P231" i="1"/>
  <c r="Y227" i="1"/>
  <c r="X227" i="1"/>
  <c r="Z226" i="1"/>
  <c r="X226" i="1"/>
  <c r="BO225" i="1"/>
  <c r="BM225" i="1"/>
  <c r="Z225" i="1"/>
  <c r="Y225" i="1"/>
  <c r="P225" i="1"/>
  <c r="X221" i="1"/>
  <c r="Z220" i="1"/>
  <c r="X220" i="1"/>
  <c r="BO219" i="1"/>
  <c r="BM219" i="1"/>
  <c r="Z219" i="1"/>
  <c r="Y219" i="1"/>
  <c r="BO218" i="1"/>
  <c r="BM218" i="1"/>
  <c r="Z218" i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Y199" i="1"/>
  <c r="X199" i="1"/>
  <c r="Z198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Z164" i="1" s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X281" i="1" s="1"/>
  <c r="BO29" i="1"/>
  <c r="X279" i="1" s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7" i="1" s="1"/>
  <c r="Y23" i="1"/>
  <c r="X23" i="1"/>
  <c r="BP22" i="1"/>
  <c r="BO22" i="1"/>
  <c r="BN22" i="1"/>
  <c r="BM22" i="1"/>
  <c r="X278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0" i="1" l="1"/>
  <c r="Y31" i="1"/>
  <c r="Y277" i="1" s="1"/>
  <c r="Y38" i="1"/>
  <c r="Y45" i="1"/>
  <c r="Y281" i="1" s="1"/>
  <c r="Y64" i="1"/>
  <c r="Y70" i="1"/>
  <c r="Y75" i="1"/>
  <c r="Y87" i="1"/>
  <c r="Y96" i="1"/>
  <c r="Y103" i="1"/>
  <c r="Y112" i="1"/>
  <c r="Y120" i="1"/>
  <c r="Y125" i="1"/>
  <c r="Y132" i="1"/>
  <c r="Y137" i="1"/>
  <c r="Y182" i="1"/>
  <c r="BP181" i="1"/>
  <c r="BN181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H9" i="1"/>
  <c r="BN29" i="1"/>
  <c r="Y278" i="1" s="1"/>
  <c r="BN34" i="1"/>
  <c r="BP34" i="1"/>
  <c r="Y279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BN135" i="1"/>
  <c r="BP135" i="1"/>
  <c r="BN162" i="1"/>
  <c r="BP162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1" i="1"/>
  <c r="Y226" i="1"/>
  <c r="BP225" i="1"/>
  <c r="BN225" i="1"/>
  <c r="Y233" i="1"/>
  <c r="Y238" i="1"/>
  <c r="BP237" i="1"/>
  <c r="BN237" i="1"/>
  <c r="Y243" i="1"/>
  <c r="Y250" i="1"/>
  <c r="BP247" i="1"/>
  <c r="BN247" i="1"/>
  <c r="BP249" i="1"/>
  <c r="BN249" i="1"/>
  <c r="Z255" i="1"/>
  <c r="Z282" i="1" s="1"/>
  <c r="Y262" i="1"/>
  <c r="Y276" i="1"/>
  <c r="B290" i="1" l="1"/>
  <c r="Y280" i="1"/>
  <c r="C290" i="1"/>
  <c r="A290" i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<sst xmlns="http://schemas.openxmlformats.org/spreadsheetml/2006/main" count="1245" uniqueCount="407">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</sst>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0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4"/>
      <c r="F1" s="294"/>
      <c r="G1" s="12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61"/>
      <c r="P5" s="24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63"/>
      <c r="P7" s="24"/>
      <c r="Q7" s="42"/>
      <c r="R7" s="42"/>
      <c r="T7" s="283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47">
        <v>0.41666666666666669</v>
      </c>
      <c r="R8" s="303"/>
      <c r="T8" s="283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60"/>
      <c r="P9" s="26" t="s">
        <v>21</v>
      </c>
      <c r="Q9" s="341"/>
      <c r="R9" s="342"/>
      <c r="T9" s="283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2"/>
      <c r="R10" s="373"/>
      <c r="U10" s="24" t="s">
        <v>23</v>
      </c>
      <c r="V10" s="298" t="s">
        <v>24</v>
      </c>
      <c r="W10" s="299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47"/>
      <c r="R12" s="303"/>
      <c r="S12" s="23"/>
      <c r="U12" s="24"/>
      <c r="V12" s="294"/>
      <c r="W12" s="283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58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0</v>
      </c>
      <c r="Y30" s="270">
        <f>IFERROR(SUM(Y28:Y29),"0")</f>
        <v>0</v>
      </c>
      <c r="Z30" s="270">
        <f>IFERROR(IF(Z28="",0,Z28),"0")+IFERROR(IF(Z29="",0,Z29),"0")</f>
        <v>0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0</v>
      </c>
      <c r="Y31" s="270">
        <f>IFERROR(SUMPRODUCT(Y28:Y29*H28:H29),"0")</f>
        <v>0</v>
      </c>
      <c r="Z31" s="37"/>
      <c r="AA31" s="271"/>
      <c r="AB31" s="271"/>
      <c r="AC31" s="271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0</v>
      </c>
      <c r="Y45" s="270">
        <f>IFERROR(SUM(Y41:Y44),"0")</f>
        <v>0</v>
      </c>
      <c r="Z45" s="270">
        <f>IFERROR(IF(Z41="",0,Z41),"0")+IFERROR(IF(Z42="",0,Z42),"0")+IFERROR(IF(Z43="",0,Z43),"0")+IFERROR(IF(Z44="",0,Z44),"0")</f>
        <v>0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0</v>
      </c>
      <c r="Y46" s="270">
        <f>IFERROR(SUMPRODUCT(Y41:Y44*H41:H44),"0")</f>
        <v>0</v>
      </c>
      <c r="Z46" s="37"/>
      <c r="AA46" s="271"/>
      <c r="AB46" s="271"/>
      <c r="AC46" s="271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86" t="s">
        <v>133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customHeight="1" x14ac:dyDescent="0.25">
      <c r="A77" s="286" t="s">
        <v>140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0</v>
      </c>
      <c r="Y79" s="26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37" t="s">
        <v>70</v>
      </c>
      <c r="X80" s="270">
        <f>IFERROR(SUM(X79:X79),"0")</f>
        <v>0</v>
      </c>
      <c r="Y80" s="270">
        <f>IFERROR(SUM(Y79:Y79),"0")</f>
        <v>0</v>
      </c>
      <c r="Z80" s="270">
        <f>IFERROR(IF(Z79="",0,Z79),"0")</f>
        <v>0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37" t="s">
        <v>74</v>
      </c>
      <c r="X81" s="270">
        <f>IFERROR(SUMPRODUCT(X79:X79*H79:H79),"0")</f>
        <v>0</v>
      </c>
      <c r="Y81" s="270">
        <f>IFERROR(SUMPRODUCT(Y79:Y79*H79:H79),"0")</f>
        <v>0</v>
      </c>
      <c r="Z81" s="37"/>
      <c r="AA81" s="271"/>
      <c r="AB81" s="271"/>
      <c r="AC81" s="271"/>
    </row>
    <row r="82" spans="1:68" ht="16.5" customHeight="1" x14ac:dyDescent="0.25">
      <c r="A82" s="286" t="s">
        <v>144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customHeight="1" x14ac:dyDescent="0.25">
      <c r="A83" s="282" t="s">
        <v>145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0</v>
      </c>
      <c r="Y84" s="26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0</v>
      </c>
      <c r="Y85" s="26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37" t="s">
        <v>70</v>
      </c>
      <c r="X86" s="270">
        <f>IFERROR(SUM(X84:X85),"0")</f>
        <v>0</v>
      </c>
      <c r="Y86" s="270">
        <f>IFERROR(SUM(Y84:Y85),"0")</f>
        <v>0</v>
      </c>
      <c r="Z86" s="270">
        <f>IFERROR(IF(Z84="",0,Z84),"0")+IFERROR(IF(Z85="",0,Z85),"0")</f>
        <v>0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37" t="s">
        <v>74</v>
      </c>
      <c r="X87" s="270">
        <f>IFERROR(SUMPRODUCT(X84:X85*H84:H85),"0")</f>
        <v>0</v>
      </c>
      <c r="Y87" s="270">
        <f>IFERROR(SUMPRODUCT(Y84:Y85*H84:H85),"0")</f>
        <v>0</v>
      </c>
      <c r="Z87" s="37"/>
      <c r="AA87" s="271"/>
      <c r="AB87" s="271"/>
      <c r="AC87" s="271"/>
    </row>
    <row r="88" spans="1:68" ht="16.5" customHeight="1" x14ac:dyDescent="0.25">
      <c r="A88" s="286" t="s">
        <v>152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37" t="s">
        <v>70</v>
      </c>
      <c r="X96" s="270">
        <f>IFERROR(SUM(X90:X95),"0")</f>
        <v>0</v>
      </c>
      <c r="Y96" s="270">
        <f>IFERROR(SUM(Y90:Y95),"0")</f>
        <v>0</v>
      </c>
      <c r="Z96" s="270">
        <f>IFERROR(IF(Z90="",0,Z90),"0")+IFERROR(IF(Z91="",0,Z91),"0")+IFERROR(IF(Z92="",0,Z92),"0")+IFERROR(IF(Z93="",0,Z93),"0")+IFERROR(IF(Z94="",0,Z94),"0")+IFERROR(IF(Z95="",0,Z95),"0")</f>
        <v>0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37" t="s">
        <v>74</v>
      </c>
      <c r="X97" s="270">
        <f>IFERROR(SUMPRODUCT(X90:X95*H90:H95),"0")</f>
        <v>0</v>
      </c>
      <c r="Y97" s="270">
        <f>IFERROR(SUMPRODUCT(Y90:Y95*H90:H95),"0")</f>
        <v>0</v>
      </c>
      <c r="Z97" s="37"/>
      <c r="AA97" s="271"/>
      <c r="AB97" s="271"/>
      <c r="AC97" s="271"/>
    </row>
    <row r="98" spans="1:68" ht="16.5" customHeight="1" x14ac:dyDescent="0.25">
      <c r="A98" s="286" t="s">
        <v>167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customHeight="1" x14ac:dyDescent="0.25">
      <c r="A104" s="286" t="s">
        <v>173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0</v>
      </c>
      <c r="Y110" s="26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37" t="s">
        <v>70</v>
      </c>
      <c r="X111" s="270">
        <f>IFERROR(SUM(X106:X110),"0")</f>
        <v>0</v>
      </c>
      <c r="Y111" s="270">
        <f>IFERROR(SUM(Y106:Y110),"0")</f>
        <v>0</v>
      </c>
      <c r="Z111" s="270">
        <f>IFERROR(IF(Z106="",0,Z106),"0")+IFERROR(IF(Z107="",0,Z107),"0")+IFERROR(IF(Z108="",0,Z108),"0")+IFERROR(IF(Z109="",0,Z109),"0")+IFERROR(IF(Z110="",0,Z110),"0")</f>
        <v>0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37" t="s">
        <v>74</v>
      </c>
      <c r="X112" s="270">
        <f>IFERROR(SUMPRODUCT(X106:X110*H106:H110),"0")</f>
        <v>0</v>
      </c>
      <c r="Y112" s="270">
        <f>IFERROR(SUMPRODUCT(Y106:Y110*H106:H110),"0")</f>
        <v>0</v>
      </c>
      <c r="Z112" s="37"/>
      <c r="AA112" s="271"/>
      <c r="AB112" s="271"/>
      <c r="AC112" s="271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2" t="s">
        <v>189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86" t="s">
        <v>194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0</v>
      </c>
      <c r="Y123" s="26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0</v>
      </c>
      <c r="Y124" s="26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37" t="s">
        <v>70</v>
      </c>
      <c r="X125" s="270">
        <f>IFERROR(SUM(X123:X124),"0")</f>
        <v>0</v>
      </c>
      <c r="Y125" s="270">
        <f>IFERROR(SUM(Y123:Y124),"0")</f>
        <v>0</v>
      </c>
      <c r="Z125" s="270">
        <f>IFERROR(IF(Z123="",0,Z123),"0")+IFERROR(IF(Z124="",0,Z124),"0")</f>
        <v>0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37" t="s">
        <v>74</v>
      </c>
      <c r="X126" s="270">
        <f>IFERROR(SUMPRODUCT(X123:X124*H123:H124),"0")</f>
        <v>0</v>
      </c>
      <c r="Y126" s="270">
        <f>IFERROR(SUMPRODUCT(Y123:Y124*H123:H124),"0")</f>
        <v>0</v>
      </c>
      <c r="Z126" s="37"/>
      <c r="AA126" s="271"/>
      <c r="AB126" s="271"/>
      <c r="AC126" s="271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0</v>
      </c>
      <c r="Y130" s="26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37" t="s">
        <v>70</v>
      </c>
      <c r="X131" s="270">
        <f>IFERROR(SUM(X129:X130),"0")</f>
        <v>0</v>
      </c>
      <c r="Y131" s="270">
        <f>IFERROR(SUM(Y129:Y130),"0")</f>
        <v>0</v>
      </c>
      <c r="Z131" s="270">
        <f>IFERROR(IF(Z129="",0,Z129),"0")+IFERROR(IF(Z130="",0,Z130),"0")</f>
        <v>0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37" t="s">
        <v>74</v>
      </c>
      <c r="X132" s="270">
        <f>IFERROR(SUMPRODUCT(X129:X130*H129:H130),"0")</f>
        <v>0</v>
      </c>
      <c r="Y132" s="270">
        <f>IFERROR(SUMPRODUCT(Y129:Y130*H129:H130),"0")</f>
        <v>0</v>
      </c>
      <c r="Z132" s="37"/>
      <c r="AA132" s="271"/>
      <c r="AB132" s="271"/>
      <c r="AC132" s="271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0</v>
      </c>
      <c r="Y135" s="26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37" t="s">
        <v>70</v>
      </c>
      <c r="X137" s="270">
        <f>IFERROR(SUM(X135:X136),"0")</f>
        <v>0</v>
      </c>
      <c r="Y137" s="270">
        <f>IFERROR(SUM(Y135:Y136),"0")</f>
        <v>0</v>
      </c>
      <c r="Z137" s="270">
        <f>IFERROR(IF(Z135="",0,Z135),"0")+IFERROR(IF(Z136="",0,Z136),"0")</f>
        <v>0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37" t="s">
        <v>74</v>
      </c>
      <c r="X138" s="270">
        <f>IFERROR(SUMPRODUCT(X135:X136*H135:H136),"0")</f>
        <v>0</v>
      </c>
      <c r="Y138" s="270">
        <f>IFERROR(SUMPRODUCT(Y135:Y136*H135:H136),"0")</f>
        <v>0</v>
      </c>
      <c r="Z138" s="37"/>
      <c r="AA138" s="271"/>
      <c r="AB138" s="271"/>
      <c r="AC138" s="271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42</v>
      </c>
      <c r="Y141" s="269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155.55119999999999</v>
      </c>
      <c r="BN141" s="67">
        <f>IFERROR(Y141*I141,"0")</f>
        <v>155.55119999999999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37" t="s">
        <v>70</v>
      </c>
      <c r="X142" s="270">
        <f>IFERROR(SUM(X141:X141),"0")</f>
        <v>42</v>
      </c>
      <c r="Y142" s="270">
        <f>IFERROR(SUM(Y141:Y141),"0")</f>
        <v>42</v>
      </c>
      <c r="Z142" s="270">
        <f>IFERROR(IF(Z141="",0,Z141),"0")</f>
        <v>0.75095999999999996</v>
      </c>
      <c r="AA142" s="271"/>
      <c r="AB142" s="271"/>
      <c r="AC142" s="271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37" t="s">
        <v>74</v>
      </c>
      <c r="X143" s="270">
        <f>IFERROR(SUMPRODUCT(X141:X141*H141:H141),"0")</f>
        <v>126</v>
      </c>
      <c r="Y143" s="270">
        <f>IFERROR(SUMPRODUCT(Y141:Y141*H141:H141),"0")</f>
        <v>126</v>
      </c>
      <c r="Z143" s="37"/>
      <c r="AA143" s="271"/>
      <c r="AB143" s="271"/>
      <c r="AC143" s="271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customHeight="1" x14ac:dyDescent="0.25">
      <c r="A150" s="282" t="s">
        <v>189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126</v>
      </c>
      <c r="Y156" s="269">
        <f>IFERROR(IF(X156="","",X156),"")</f>
        <v>126</v>
      </c>
      <c r="Z156" s="36">
        <f>IFERROR(IF(X156="","",X156*0.00941),"")</f>
        <v>1.1856599999999999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264.82679999999999</v>
      </c>
      <c r="BN156" s="67">
        <f>IFERROR(Y156*I156,"0")</f>
        <v>264.82679999999999</v>
      </c>
      <c r="BO156" s="67">
        <f>IFERROR(X156/J156,"0")</f>
        <v>0.9</v>
      </c>
      <c r="BP156" s="67">
        <f>IFERROR(Y156/J156,"0")</f>
        <v>0.9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37" t="s">
        <v>70</v>
      </c>
      <c r="X157" s="270">
        <f>IFERROR(SUM(X156:X156),"0")</f>
        <v>126</v>
      </c>
      <c r="Y157" s="270">
        <f>IFERROR(SUM(Y156:Y156),"0")</f>
        <v>126</v>
      </c>
      <c r="Z157" s="270">
        <f>IFERROR(IF(Z156="",0,Z156),"0")</f>
        <v>1.1856599999999999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37" t="s">
        <v>74</v>
      </c>
      <c r="X158" s="270">
        <f>IFERROR(SUMPRODUCT(X156:X156*H156:H156),"0")</f>
        <v>211.67999999999998</v>
      </c>
      <c r="Y158" s="270">
        <f>IFERROR(SUMPRODUCT(Y156:Y156*H156:H156),"0")</f>
        <v>211.67999999999998</v>
      </c>
      <c r="Z158" s="37"/>
      <c r="AA158" s="271"/>
      <c r="AB158" s="271"/>
      <c r="AC158" s="271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168</v>
      </c>
      <c r="Y169" s="269">
        <f>IFERROR(IF(X169="","",X169),"")</f>
        <v>168</v>
      </c>
      <c r="Z169" s="36">
        <f>IFERROR(IF(X169="","",X169*0.01788),"")</f>
        <v>3.0038399999999998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569.18399999999997</v>
      </c>
      <c r="BN169" s="67">
        <f>IFERROR(Y169*I169,"0")</f>
        <v>569.18399999999997</v>
      </c>
      <c r="BO169" s="67">
        <f>IFERROR(X169/J169,"0")</f>
        <v>2.4</v>
      </c>
      <c r="BP169" s="67">
        <f>IFERROR(Y169/J169,"0")</f>
        <v>2.4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112</v>
      </c>
      <c r="Y170" s="269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37" t="s">
        <v>70</v>
      </c>
      <c r="X172" s="270">
        <f>IFERROR(SUM(X169:X171),"0")</f>
        <v>280</v>
      </c>
      <c r="Y172" s="270">
        <f>IFERROR(SUM(Y169:Y171),"0")</f>
        <v>280</v>
      </c>
      <c r="Z172" s="270">
        <f>IFERROR(IF(Z169="",0,Z169),"0")+IFERROR(IF(Z170="",0,Z170),"0")+IFERROR(IF(Z171="",0,Z171),"0")</f>
        <v>5.0063999999999993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37" t="s">
        <v>74</v>
      </c>
      <c r="X173" s="270">
        <f>IFERROR(SUMPRODUCT(X169:X171*H169:H171),"0")</f>
        <v>840</v>
      </c>
      <c r="Y173" s="270">
        <f>IFERROR(SUMPRODUCT(Y169:Y171*H169:H171),"0")</f>
        <v>840</v>
      </c>
      <c r="Z173" s="37"/>
      <c r="AA173" s="271"/>
      <c r="AB173" s="271"/>
      <c r="AC173" s="271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6">
        <v>4607111035103</v>
      </c>
      <c r="E194" s="277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6">
        <v>4607111035929</v>
      </c>
      <c r="E195" s="277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9" t="s">
        <v>285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6">
        <v>4607111035882</v>
      </c>
      <c r="E196" s="277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6">
        <v>4607111035905</v>
      </c>
      <c r="E197" s="277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53" t="s">
        <v>291</v>
      </c>
      <c r="Q197" s="273"/>
      <c r="R197" s="273"/>
      <c r="S197" s="273"/>
      <c r="T197" s="274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37" t="s">
        <v>70</v>
      </c>
      <c r="X198" s="270">
        <f>IFERROR(SUM(X193:X197),"0")</f>
        <v>0</v>
      </c>
      <c r="Y198" s="270">
        <f>IFERROR(SUM(Y193:Y197),"0")</f>
        <v>0</v>
      </c>
      <c r="Z198" s="270">
        <f>IFERROR(IF(Z193="",0,Z193),"0")+IFERROR(IF(Z194="",0,Z194),"0")+IFERROR(IF(Z195="",0,Z195),"0")+IFERROR(IF(Z196="",0,Z196),"0")+IFERROR(IF(Z197="",0,Z197),"0")</f>
        <v>0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37" t="s">
        <v>74</v>
      </c>
      <c r="X199" s="270">
        <f>IFERROR(SUMPRODUCT(X193:X197*H193:H197),"0")</f>
        <v>0</v>
      </c>
      <c r="Y199" s="270">
        <f>IFERROR(SUMPRODUCT(Y193:Y197*H193:H197),"0")</f>
        <v>0</v>
      </c>
      <c r="Z199" s="37"/>
      <c r="AA199" s="271"/>
      <c r="AB199" s="271"/>
      <c r="AC199" s="271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6">
        <v>4620207491096</v>
      </c>
      <c r="E202" s="277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7" t="s">
        <v>295</v>
      </c>
      <c r="Q202" s="273"/>
      <c r="R202" s="273"/>
      <c r="S202" s="273"/>
      <c r="T202" s="274"/>
      <c r="U202" s="34"/>
      <c r="V202" s="34"/>
      <c r="W202" s="35" t="s">
        <v>70</v>
      </c>
      <c r="X202" s="268">
        <v>0</v>
      </c>
      <c r="Y202" s="26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37" t="s">
        <v>70</v>
      </c>
      <c r="X203" s="270">
        <f>IFERROR(SUM(X202:X202),"0")</f>
        <v>0</v>
      </c>
      <c r="Y203" s="270">
        <f>IFERROR(SUM(Y202:Y202),"0")</f>
        <v>0</v>
      </c>
      <c r="Z203" s="270">
        <f>IFERROR(IF(Z202="",0,Z202),"0")</f>
        <v>0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37" t="s">
        <v>74</v>
      </c>
      <c r="X204" s="270">
        <f>IFERROR(SUMPRODUCT(X202:X202*H202:H202),"0")</f>
        <v>0</v>
      </c>
      <c r="Y204" s="270">
        <f>IFERROR(SUMPRODUCT(Y202:Y202*H202:H202),"0")</f>
        <v>0</v>
      </c>
      <c r="Z204" s="37"/>
      <c r="AA204" s="271"/>
      <c r="AB204" s="271"/>
      <c r="AC204" s="271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6">
        <v>4620207490709</v>
      </c>
      <c r="E207" s="277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6">
        <v>4620207490570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6">
        <v>4620207490549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6">
        <v>4620207490501</v>
      </c>
      <c r="E213" s="277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6">
        <v>4607111039019</v>
      </c>
      <c r="E218" s="277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6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0" t="s">
        <v>315</v>
      </c>
      <c r="Q219" s="273"/>
      <c r="R219" s="273"/>
      <c r="S219" s="273"/>
      <c r="T219" s="274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48"/>
      <c r="AB222" s="48"/>
      <c r="AC222" s="48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48"/>
      <c r="AB228" s="48"/>
      <c r="AC228" s="48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48"/>
      <c r="AB234" s="48"/>
      <c r="AC234" s="48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48"/>
      <c r="AB244" s="48"/>
      <c r="AC244" s="48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252</v>
      </c>
      <c r="Y253" s="269">
        <f>IFERROR(IF(X253="","",X253),"")</f>
        <v>252</v>
      </c>
      <c r="Z253" s="36">
        <f>IFERROR(IF(X253="","",X253*0.0155),"")</f>
        <v>3.9060000000000001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1577.52</v>
      </c>
      <c r="BN253" s="67">
        <f>IFERROR(Y253*I253,"0")</f>
        <v>1577.52</v>
      </c>
      <c r="BO253" s="67">
        <f>IFERROR(X253/J253,"0")</f>
        <v>3</v>
      </c>
      <c r="BP253" s="67">
        <f>IFERROR(Y253/J253,"0")</f>
        <v>3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37" t="s">
        <v>70</v>
      </c>
      <c r="X255" s="270">
        <f>IFERROR(SUM(X253:X254),"0")</f>
        <v>252</v>
      </c>
      <c r="Y255" s="270">
        <f>IFERROR(SUM(Y253:Y254),"0")</f>
        <v>252</v>
      </c>
      <c r="Z255" s="270">
        <f>IFERROR(IF(Z253="",0,Z253),"0")+IFERROR(IF(Z254="",0,Z254),"0")</f>
        <v>3.9060000000000001</v>
      </c>
      <c r="AA255" s="271"/>
      <c r="AB255" s="271"/>
      <c r="AC255" s="271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37" t="s">
        <v>74</v>
      </c>
      <c r="X256" s="270">
        <f>IFERROR(SUMPRODUCT(X253:X254*H253:H254),"0")</f>
        <v>1512</v>
      </c>
      <c r="Y256" s="270">
        <f>IFERROR(SUMPRODUCT(Y253:Y254*H253:H254),"0")</f>
        <v>1512</v>
      </c>
      <c r="Z256" s="37"/>
      <c r="AA256" s="271"/>
      <c r="AB256" s="271"/>
      <c r="AC256" s="271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37" t="s">
        <v>70</v>
      </c>
      <c r="X261" s="270">
        <f>IFERROR(SUM(X258:X260),"0")</f>
        <v>0</v>
      </c>
      <c r="Y261" s="270">
        <f>IFERROR(SUM(Y258:Y260),"0")</f>
        <v>0</v>
      </c>
      <c r="Z261" s="270">
        <f>IFERROR(IF(Z258="",0,Z258),"0")+IFERROR(IF(Z259="",0,Z259),"0")+IFERROR(IF(Z260="",0,Z260),"0")</f>
        <v>0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37" t="s">
        <v>74</v>
      </c>
      <c r="X262" s="270">
        <f>IFERROR(SUMPRODUCT(X258:X260*H258:H260),"0")</f>
        <v>0</v>
      </c>
      <c r="Y262" s="270">
        <f>IFERROR(SUMPRODUCT(Y258:Y260*H258:H260),"0")</f>
        <v>0</v>
      </c>
      <c r="Z262" s="37"/>
      <c r="AA262" s="271"/>
      <c r="AB262" s="271"/>
      <c r="AC262" s="271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504</v>
      </c>
      <c r="Y265" s="269">
        <f t="shared" si="6"/>
        <v>504</v>
      </c>
      <c r="Z265" s="36">
        <f>IFERROR(IF(X265="","",X265*0.00936),"")</f>
        <v>4.7174399999999999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1961.568</v>
      </c>
      <c r="BN265" s="67">
        <f t="shared" si="8"/>
        <v>1961.568</v>
      </c>
      <c r="BO265" s="67">
        <f t="shared" si="9"/>
        <v>4</v>
      </c>
      <c r="BP265" s="67">
        <f t="shared" si="10"/>
        <v>4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132</v>
      </c>
      <c r="Y266" s="269">
        <f t="shared" si="6"/>
        <v>132</v>
      </c>
      <c r="Z266" s="36">
        <f>IFERROR(IF(X266="","",X266*0.0155),"")</f>
        <v>2.0459999999999998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757.0200000000001</v>
      </c>
      <c r="BN266" s="67">
        <f t="shared" si="8"/>
        <v>757.0200000000001</v>
      </c>
      <c r="BO266" s="67">
        <f t="shared" si="9"/>
        <v>1.5714285714285714</v>
      </c>
      <c r="BP266" s="67">
        <f t="shared" si="10"/>
        <v>1.5714285714285714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140</v>
      </c>
      <c r="Y267" s="269">
        <f t="shared" si="6"/>
        <v>140</v>
      </c>
      <c r="Z267" s="36">
        <f t="shared" ref="Z267:Z272" si="11">IFERROR(IF(X267="","",X267*0.00936),"")</f>
        <v>1.3104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446.88</v>
      </c>
      <c r="BN267" s="67">
        <f t="shared" si="8"/>
        <v>446.88</v>
      </c>
      <c r="BO267" s="67">
        <f t="shared" si="9"/>
        <v>1.1111111111111112</v>
      </c>
      <c r="BP267" s="67">
        <f t="shared" si="10"/>
        <v>1.1111111111111112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756</v>
      </c>
      <c r="Y268" s="269">
        <f t="shared" si="6"/>
        <v>756</v>
      </c>
      <c r="Z268" s="36">
        <f t="shared" si="11"/>
        <v>7.0761599999999998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2942.3519999999999</v>
      </c>
      <c r="BN268" s="67">
        <f t="shared" si="8"/>
        <v>2942.3519999999999</v>
      </c>
      <c r="BO268" s="67">
        <f t="shared" si="9"/>
        <v>6</v>
      </c>
      <c r="BP268" s="67">
        <f t="shared" si="10"/>
        <v>6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37" t="s">
        <v>70</v>
      </c>
      <c r="X275" s="270">
        <f>IFERROR(SUM(X264:X274),"0")</f>
        <v>1532</v>
      </c>
      <c r="Y275" s="270">
        <f>IFERROR(SUM(Y264:Y274),"0")</f>
        <v>1532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15.149999999999999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37" t="s">
        <v>74</v>
      </c>
      <c r="X276" s="270">
        <f>IFERROR(SUMPRODUCT(X264:X274*H264:H274),"0")</f>
        <v>5808</v>
      </c>
      <c r="Y276" s="270">
        <f>IFERROR(SUMPRODUCT(Y264:Y274*H264:H274),"0")</f>
        <v>5808</v>
      </c>
      <c r="Z276" s="37"/>
      <c r="AA276" s="271"/>
      <c r="AB276" s="271"/>
      <c r="AC276" s="271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8497.68</v>
      </c>
      <c r="Y277" s="270">
        <f>IFERROR(Y24+Y31+Y38+Y46+Y51+Y55+Y59+Y64+Y70+Y76+Y81+Y87+Y97+Y103+Y112+Y116+Y120+Y126+Y132+Y138+Y143+Y148+Y153+Y158+Y165+Y173+Y177+Y183+Y190+Y199+Y204+Y209+Y215+Y221+Y227+Y233+Y239+Y243+Y251+Y256+Y262+Y276,"0")</f>
        <v>8497.68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9054.3580000000002</v>
      </c>
      <c r="Y278" s="270">
        <f>IFERROR(SUM(BN22:BN274),"0")</f>
        <v>9054.3580000000002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37" t="s">
        <v>381</v>
      </c>
      <c r="X279" s="38">
        <f>ROUNDUP(SUM(BO22:BO274),0)</f>
        <v>22</v>
      </c>
      <c r="Y279" s="38">
        <f>ROUNDUP(SUM(BP22:BP274),0)</f>
        <v>22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9604.3580000000002</v>
      </c>
      <c r="Y280" s="270">
        <f>GrossWeightTotalR+PalletQtyTotalR*25</f>
        <v>9604.3580000000002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2232</v>
      </c>
      <c r="Y281" s="270">
        <f>IFERROR(Y23+Y30+Y37+Y45+Y50+Y54+Y58+Y63+Y69+Y75+Y80+Y86+Y96+Y102+Y111+Y115+Y119+Y125+Y131+Y137+Y142+Y147+Y152+Y157+Y164+Y172+Y176+Y182+Y189+Y198+Y203+Y208+Y214+Y220+Y226+Y232+Y238+Y242+Y250+Y255+Y261+Y275,"0")</f>
        <v>2232</v>
      </c>
      <c r="Z281" s="37"/>
      <c r="AA281" s="271"/>
      <c r="AB281" s="271"/>
      <c r="AC281" s="271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25.999019999999998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9" t="s">
        <v>258</v>
      </c>
      <c r="X284" s="330"/>
      <c r="Y284" s="330"/>
      <c r="Z284" s="330"/>
      <c r="AA284" s="331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266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0</v>
      </c>
      <c r="D287" s="46">
        <f>IFERROR(X34*H34,"0")+IFERROR(X35*H35,"0")+IFERROR(X36*H36,"0")</f>
        <v>0</v>
      </c>
      <c r="E287" s="46">
        <f>IFERROR(X41*H41,"0")+IFERROR(X42*H42,"0")+IFERROR(X43*H43,"0")+IFERROR(X44*H44,"0")</f>
        <v>0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0</v>
      </c>
      <c r="I287" s="46">
        <f>IFERROR(X84*H84,"0")+IFERROR(X85*H85,"0")</f>
        <v>0</v>
      </c>
      <c r="J287" s="46">
        <f>IFERROR(X90*H90,"0")+IFERROR(X91*H91,"0")+IFERROR(X92*H92,"0")+IFERROR(X93*H93,"0")+IFERROR(X94*H94,"0")+IFERROR(X95*H95,"0")</f>
        <v>0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0</v>
      </c>
      <c r="M287" s="46">
        <f>IFERROR(X123*H123,"0")+IFERROR(X124*H124,"0")</f>
        <v>0</v>
      </c>
      <c r="N287" s="266"/>
      <c r="O287" s="46">
        <f>IFERROR(X129*H129,"0")+IFERROR(X130*H130,"0")</f>
        <v>0</v>
      </c>
      <c r="P287" s="46">
        <f>IFERROR(X135*H135,"0")+IFERROR(X136*H136,"0")</f>
        <v>0</v>
      </c>
      <c r="Q287" s="46">
        <f>IFERROR(X141*H141,"0")</f>
        <v>126</v>
      </c>
      <c r="R287" s="46">
        <f>IFERROR(X146*H146,"0")</f>
        <v>0</v>
      </c>
      <c r="S287" s="46">
        <f>IFERROR(X151*H151,"0")</f>
        <v>0</v>
      </c>
      <c r="T287" s="46">
        <f>IFERROR(X156*H156,"0")</f>
        <v>211.67999999999998</v>
      </c>
      <c r="U287" s="46">
        <f>IFERROR(X162*H162,"0")+IFERROR(X163*H163,"0")</f>
        <v>0</v>
      </c>
      <c r="V287" s="46">
        <f>IFERROR(X169*H169,"0")+IFERROR(X170*H170,"0")+IFERROR(X171*H171,"0")+IFERROR(X175*H175,"0")</f>
        <v>840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0</v>
      </c>
      <c r="Y287" s="46">
        <f>IFERROR(X202*H202,"0")</f>
        <v>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7320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0</v>
      </c>
      <c r="B290" s="60">
        <f>SUMPRODUCT(--(BB:BB="ПГП"),--(W:W="кор"),H:H,Y:Y)+SUMPRODUCT(--(BB:BB="ПГП"),--(W:W="кг"),Y:Y)</f>
        <v>8497.68</v>
      </c>
      <c r="C290" s="60">
        <f>SUMPRODUCT(--(BB:BB="КИЗ"),--(W:W="кор"),H:H,Y:Y)+SUMPRODUCT(--(BB:BB="КИЗ"),--(W:W="кг"),Y:Y)</f>
        <v>0</v>
      </c>
    </row>
  </sheetData>
  <sheetProtection algorithmName="SHA-512" hashValue="J63F+6hjcOTjnclbwiri8wwxhCb6OJ4Dzp9hUZLWpjPi0O84RXfZEZhDVXJmC5sfUdIQm31g4l4HFNj9MdmX/A==" saltValue="TMekXrnyWXvREyyMpuRm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7 X207 X211:X213 X218:X219 X225 X231 X237 X241 X247:X249 X254 X260 X264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2 X253 X258:X259 X265:X267 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bKuPOFSt+BVigXQpO7llebpCr4eTeB3GDlV9AAjXWYiJQsiQg5aJJ2S6P7/oNMy+yfJQmqu2e7FVm3j1CQHsuw==" saltValue="WjAQIzjYPc0goUu8OwqR9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2025-10-17T08:28:43Z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