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F6A3CE04-593E-4B03-A629-47AA334C8E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Y243" i="1" s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Y233" i="1" s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Y221" i="1" s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Y183" i="1" s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X281" i="1" s="1"/>
  <c r="BO29" i="1"/>
  <c r="X279" i="1" s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X28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BP29" i="1"/>
  <c r="BN34" i="1"/>
  <c r="BP34" i="1"/>
  <c r="BN36" i="1"/>
  <c r="Y37" i="1"/>
  <c r="BN41" i="1"/>
  <c r="BP41" i="1"/>
  <c r="BN43" i="1"/>
  <c r="Y46" i="1"/>
  <c r="Y277" i="1" s="1"/>
  <c r="BN62" i="1"/>
  <c r="BP62" i="1"/>
  <c r="BN66" i="1"/>
  <c r="BP66" i="1"/>
  <c r="BN68" i="1"/>
  <c r="Y69" i="1"/>
  <c r="BN73" i="1"/>
  <c r="BP73" i="1"/>
  <c r="Y76" i="1"/>
  <c r="BN85" i="1"/>
  <c r="BP85" i="1"/>
  <c r="Y279" i="1" s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6" i="1"/>
  <c r="BP225" i="1"/>
  <c r="BN225" i="1"/>
  <c r="Y238" i="1"/>
  <c r="BP237" i="1"/>
  <c r="BN237" i="1"/>
  <c r="Y250" i="1"/>
  <c r="BP247" i="1"/>
  <c r="BN247" i="1"/>
  <c r="BP249" i="1"/>
  <c r="BN249" i="1"/>
  <c r="Z255" i="1"/>
  <c r="Z282" i="1" s="1"/>
  <c r="Y262" i="1"/>
  <c r="Y276" i="1"/>
  <c r="Y182" i="1"/>
  <c r="BP181" i="1"/>
  <c r="BN181" i="1"/>
  <c r="BP212" i="1"/>
  <c r="BN212" i="1"/>
  <c r="Y214" i="1"/>
  <c r="Y281" i="1" s="1"/>
  <c r="Y220" i="1"/>
  <c r="BP218" i="1"/>
  <c r="BN218" i="1"/>
  <c r="BP219" i="1"/>
  <c r="BN219" i="1"/>
  <c r="Y232" i="1"/>
  <c r="BP231" i="1"/>
  <c r="BN231" i="1"/>
  <c r="Y278" i="1" s="1"/>
  <c r="Y280" i="1" s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B290" i="1" l="1"/>
  <c r="C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<sst xmlns="http://schemas.openxmlformats.org/spreadsheetml/2006/main" count="1245" uniqueCount="407">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</sst>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7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24</v>
      </c>
      <c r="Y36" s="26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24</v>
      </c>
      <c r="Y37" s="270">
        <f>IFERROR(SUM(Y34:Y36),"0")</f>
        <v>24</v>
      </c>
      <c r="Z37" s="270">
        <f>IFERROR(IF(Z34="",0,Z34),"0")+IFERROR(IF(Z35="",0,Z35),"0")+IFERROR(IF(Z36="",0,Z36),"0")</f>
        <v>0.372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134.39999999999998</v>
      </c>
      <c r="Y38" s="270">
        <f>IFERROR(SUMPRODUCT(Y34:Y36*H34:H36),"0")</f>
        <v>134.39999999999998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36</v>
      </c>
      <c r="Y74" s="269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36</v>
      </c>
      <c r="Y75" s="270">
        <f>IFERROR(SUM(Y73:Y74),"0")</f>
        <v>36</v>
      </c>
      <c r="Z75" s="270">
        <f>IFERROR(IF(Z73="",0,Z73),"0")+IFERROR(IF(Z74="",0,Z74),"0")</f>
        <v>0.31175999999999998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180</v>
      </c>
      <c r="Y76" s="270">
        <f>IFERROR(SUMPRODUCT(Y73:Y74*H73:H74),"0")</f>
        <v>180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1.5019199999999999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302.40000000000003</v>
      </c>
      <c r="Y87" s="270">
        <f>IFERROR(SUMPRODUCT(Y84:Y85*H84:H85),"0")</f>
        <v>302.40000000000003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42</v>
      </c>
      <c r="Y90" s="26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14</v>
      </c>
      <c r="Y92" s="269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140</v>
      </c>
      <c r="Y96" s="270">
        <f>IFERROR(SUM(Y90:Y95),"0")</f>
        <v>140</v>
      </c>
      <c r="Z96" s="270">
        <f>IFERROR(IF(Z90="",0,Z90),"0")+IFERROR(IF(Z91="",0,Z91),"0")+IFERROR(IF(Z92="",0,Z92),"0")+IFERROR(IF(Z93="",0,Z93),"0")+IFERROR(IF(Z94="",0,Z94),"0")+IFERROR(IF(Z95="",0,Z95),"0")</f>
        <v>2.5031999999999996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403.2</v>
      </c>
      <c r="Y97" s="270">
        <f>IFERROR(SUMPRODUCT(Y90:Y95*H90:H95),"0")</f>
        <v>403.2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42</v>
      </c>
      <c r="Y102" s="270">
        <f>IFERROR(SUM(Y100:Y101),"0")</f>
        <v>42</v>
      </c>
      <c r="Z102" s="270">
        <f>IFERROR(IF(Z100="",0,Z100),"0")+IFERROR(IF(Z101="",0,Z101),"0")</f>
        <v>0.75095999999999996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151.20000000000002</v>
      </c>
      <c r="Y103" s="270">
        <f>IFERROR(SUMPRODUCT(Y100:Y101*H100:H101),"0")</f>
        <v>151.20000000000002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48</v>
      </c>
      <c r="Y110" s="26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48</v>
      </c>
      <c r="Y111" s="270">
        <f>IFERROR(SUM(Y106:Y110),"0")</f>
        <v>48</v>
      </c>
      <c r="Z111" s="270">
        <f>IFERROR(IF(Z106="",0,Z106),"0")+IFERROR(IF(Z107="",0,Z107),"0")+IFERROR(IF(Z108="",0,Z108),"0")+IFERROR(IF(Z109="",0,Z109),"0")+IFERROR(IF(Z110="",0,Z110),"0")</f>
        <v>0.74399999999999999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336</v>
      </c>
      <c r="Y112" s="270">
        <f>IFERROR(SUMPRODUCT(Y106:Y110*H106:H110),"0")</f>
        <v>336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56</v>
      </c>
      <c r="Y123" s="26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112</v>
      </c>
      <c r="Y125" s="270">
        <f>IFERROR(SUM(Y123:Y124),"0")</f>
        <v>112</v>
      </c>
      <c r="Z125" s="270">
        <f>IFERROR(IF(Z123="",0,Z123),"0")+IFERROR(IF(Z124="",0,Z124),"0")</f>
        <v>2.0025599999999999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336</v>
      </c>
      <c r="Y126" s="270">
        <f>IFERROR(SUMPRODUCT(Y123:Y124*H123:H124),"0")</f>
        <v>336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36</v>
      </c>
      <c r="Y163" s="269">
        <f>IFERROR(IF(X163="","",X163),"")</f>
        <v>36</v>
      </c>
      <c r="Z163" s="36">
        <f>IFERROR(IF(X163="","",X163*0.00866),"")</f>
        <v>0.31175999999999998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187.67519999999999</v>
      </c>
      <c r="BN163" s="67">
        <f>IFERROR(Y163*I163,"0")</f>
        <v>187.67519999999999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36</v>
      </c>
      <c r="Y164" s="270">
        <f>IFERROR(SUM(Y162:Y163),"0")</f>
        <v>36</v>
      </c>
      <c r="Z164" s="270">
        <f>IFERROR(IF(Z162="",0,Z162),"0")+IFERROR(IF(Z163="",0,Z163),"0")</f>
        <v>0.31175999999999998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180</v>
      </c>
      <c r="Y165" s="270">
        <f>IFERROR(SUMPRODUCT(Y162:Y163*H162:H163),"0")</f>
        <v>180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56</v>
      </c>
      <c r="Y169" s="26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42</v>
      </c>
      <c r="Y170" s="26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12</v>
      </c>
      <c r="Y195" s="269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24</v>
      </c>
      <c r="Y198" s="270">
        <f>IFERROR(SUM(Y193:Y197),"0")</f>
        <v>24</v>
      </c>
      <c r="Z198" s="270">
        <f>IFERROR(IF(Z193="",0,Z193),"0")+IFERROR(IF(Z194="",0,Z194),"0")+IFERROR(IF(Z195="",0,Z195),"0")+IFERROR(IF(Z196="",0,Z196),"0")+IFERROR(IF(Z197="",0,Z197),"0")</f>
        <v>0.372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172.8</v>
      </c>
      <c r="Y199" s="270">
        <f>IFERROR(SUMPRODUCT(Y193:Y197*H193:H197),"0")</f>
        <v>172.8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24</v>
      </c>
      <c r="Y202" s="26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24</v>
      </c>
      <c r="Y203" s="270">
        <f>IFERROR(SUM(Y202:Y202),"0")</f>
        <v>24</v>
      </c>
      <c r="Z203" s="270">
        <f>IFERROR(IF(Z202="",0,Z202),"0")</f>
        <v>0.372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120</v>
      </c>
      <c r="Y204" s="270">
        <f>IFERROR(SUMPRODUCT(Y202:Y202*H202:H202),"0")</f>
        <v>120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48</v>
      </c>
      <c r="Y253" s="269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48</v>
      </c>
      <c r="Y255" s="270">
        <f>IFERROR(SUM(Y253:Y254),"0")</f>
        <v>48</v>
      </c>
      <c r="Z255" s="270">
        <f>IFERROR(IF(Z253="",0,Z253),"0")+IFERROR(IF(Z254="",0,Z254),"0")</f>
        <v>0.74399999999999999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288</v>
      </c>
      <c r="Y256" s="270">
        <f>IFERROR(SUMPRODUCT(Y253:Y254*H253:H254),"0")</f>
        <v>288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14</v>
      </c>
      <c r="Y258" s="269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108</v>
      </c>
      <c r="Y259" s="269">
        <f>IFERROR(IF(X259="","",X259),"")</f>
        <v>108</v>
      </c>
      <c r="Z259" s="36">
        <f>IFERROR(IF(X259="","",X259*0.0155),"")</f>
        <v>1.6739999999999999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565.38</v>
      </c>
      <c r="BN259" s="67">
        <f>IFERROR(Y259*I259,"0")</f>
        <v>565.38</v>
      </c>
      <c r="BO259" s="67">
        <f>IFERROR(X259/J259,"0")</f>
        <v>1.2857142857142858</v>
      </c>
      <c r="BP259" s="67">
        <f>IFERROR(Y259/J259,"0")</f>
        <v>1.2857142857142858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122</v>
      </c>
      <c r="Y261" s="270">
        <f>IFERROR(SUM(Y258:Y260),"0")</f>
        <v>122</v>
      </c>
      <c r="Z261" s="270">
        <f>IFERROR(IF(Z258="",0,Z258),"0")+IFERROR(IF(Z259="",0,Z259),"0")+IFERROR(IF(Z260="",0,Z260),"0")</f>
        <v>1.80504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577.79999999999995</v>
      </c>
      <c r="Y262" s="270">
        <f>IFERROR(SUMPRODUCT(Y258:Y260*H258:H260),"0")</f>
        <v>577.79999999999995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14</v>
      </c>
      <c r="Y265" s="269">
        <f t="shared" si="6"/>
        <v>14</v>
      </c>
      <c r="Z265" s="36">
        <f>IFERROR(IF(X265="","",X265*0.00936),"")</f>
        <v>0.13103999999999999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54.488</v>
      </c>
      <c r="BN265" s="67">
        <f t="shared" si="8"/>
        <v>54.488</v>
      </c>
      <c r="BO265" s="67">
        <f t="shared" si="9"/>
        <v>0.1111111111111111</v>
      </c>
      <c r="BP265" s="67">
        <f t="shared" si="10"/>
        <v>0.1111111111111111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56</v>
      </c>
      <c r="Y275" s="270">
        <f>IFERROR(SUM(Y264:Y274),"0")</f>
        <v>56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0.52415999999999996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177.8</v>
      </c>
      <c r="Y276" s="270">
        <f>IFERROR(SUMPRODUCT(Y264:Y274*H264:H274),"0")</f>
        <v>177.8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4201.2800000000007</v>
      </c>
      <c r="Y277" s="270">
        <f>IFERROR(Y24+Y31+Y38+Y46+Y51+Y55+Y59+Y64+Y70+Y76+Y81+Y87+Y97+Y103+Y112+Y116+Y120+Y126+Y132+Y138+Y143+Y148+Y153+Y158+Y165+Y173+Y177+Y183+Y190+Y199+Y204+Y209+Y215+Y221+Y227+Y233+Y239+Y243+Y251+Y256+Y262+Y276,"0")</f>
        <v>4201.2800000000007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4690.5380000000005</v>
      </c>
      <c r="Y278" s="270">
        <f>IFERROR(SUM(BN22:BN274),"0")</f>
        <v>4690.5380000000005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14</v>
      </c>
      <c r="Y279" s="38">
        <f>ROUNDUP(SUM(BP22:BP274),0)</f>
        <v>14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5040.5380000000005</v>
      </c>
      <c r="Y280" s="270">
        <f>GrossWeightTotalR+PalletQtyTotalR*25</f>
        <v>5040.5380000000005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1072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1072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16.718799999999998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134.39999999999998</v>
      </c>
      <c r="E287" s="46">
        <f>IFERROR(X41*H41,"0")+IFERROR(X42*H42,"0")+IFERROR(X43*H43,"0")+IFERROR(X44*H44,"0")</f>
        <v>168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180</v>
      </c>
      <c r="H287" s="46">
        <f>IFERROR(X79*H79,"0")</f>
        <v>50.4</v>
      </c>
      <c r="I287" s="46">
        <f>IFERROR(X84*H84,"0")+IFERROR(X85*H85,"0")</f>
        <v>302.40000000000003</v>
      </c>
      <c r="J287" s="46">
        <f>IFERROR(X90*H90,"0")+IFERROR(X91*H91,"0")+IFERROR(X92*H92,"0")+IFERROR(X93*H93,"0")+IFERROR(X94*H94,"0")+IFERROR(X95*H95,"0")</f>
        <v>403.2</v>
      </c>
      <c r="K287" s="46">
        <f>IFERROR(X100*H100,"0")+IFERROR(X101*H101,"0")</f>
        <v>151.20000000000002</v>
      </c>
      <c r="L287" s="46">
        <f>IFERROR(X106*H106,"0")+IFERROR(X107*H107,"0")+IFERROR(X108*H108,"0")+IFERROR(X109*H109,"0")+IFERROR(X110*H110,"0")+IFERROR(X114*H114,"0")+IFERROR(X118*H118,"0")</f>
        <v>336</v>
      </c>
      <c r="M287" s="46">
        <f>IFERROR(X123*H123,"0")+IFERROR(X124*H124,"0")</f>
        <v>336</v>
      </c>
      <c r="N287" s="266"/>
      <c r="O287" s="46">
        <f>IFERROR(X129*H129,"0")+IFERROR(X130*H130,"0")</f>
        <v>84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47.04</v>
      </c>
      <c r="U287" s="46">
        <f>IFERROR(X162*H162,"0")+IFERROR(X163*H163,"0")</f>
        <v>180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172.8</v>
      </c>
      <c r="Y287" s="46">
        <f>IFERROR(X202*H202,"0")</f>
        <v>120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1043.5999999999999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1291.2</v>
      </c>
      <c r="B290" s="60">
        <f>SUMPRODUCT(--(BB:BB="ПГП"),--(W:W="кор"),H:H,Y:Y)+SUMPRODUCT(--(BB:BB="ПГП"),--(W:W="кг"),Y:Y)</f>
        <v>2910.0800000000008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