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"/>
    </mc:Choice>
  </mc:AlternateContent>
  <xr:revisionPtr revIDLastSave="0" documentId="13_ncr:1_{488B4985-F3DA-4589-BBFB-2D7005D94A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Y276" i="1" s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Y262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Z255" i="1" s="1"/>
  <c r="Y253" i="1"/>
  <c r="P253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BO247" i="1"/>
  <c r="BM247" i="1"/>
  <c r="Z247" i="1"/>
  <c r="Y247" i="1"/>
  <c r="P247" i="1"/>
  <c r="Y243" i="1"/>
  <c r="X243" i="1"/>
  <c r="Z242" i="1"/>
  <c r="X242" i="1"/>
  <c r="BO241" i="1"/>
  <c r="BM241" i="1"/>
  <c r="Z241" i="1"/>
  <c r="Y241" i="1"/>
  <c r="P241" i="1"/>
  <c r="X239" i="1"/>
  <c r="Z238" i="1"/>
  <c r="X238" i="1"/>
  <c r="BO237" i="1"/>
  <c r="BM237" i="1"/>
  <c r="Z237" i="1"/>
  <c r="Y237" i="1"/>
  <c r="P237" i="1"/>
  <c r="Y233" i="1"/>
  <c r="X233" i="1"/>
  <c r="Z232" i="1"/>
  <c r="X232" i="1"/>
  <c r="BO231" i="1"/>
  <c r="BM231" i="1"/>
  <c r="Z231" i="1"/>
  <c r="Y231" i="1"/>
  <c r="P231" i="1"/>
  <c r="X227" i="1"/>
  <c r="Z226" i="1"/>
  <c r="X226" i="1"/>
  <c r="BO225" i="1"/>
  <c r="BM225" i="1"/>
  <c r="Z225" i="1"/>
  <c r="Y225" i="1"/>
  <c r="P225" i="1"/>
  <c r="Y221" i="1"/>
  <c r="X221" i="1"/>
  <c r="Z220" i="1"/>
  <c r="X220" i="1"/>
  <c r="BO219" i="1"/>
  <c r="BM219" i="1"/>
  <c r="Z219" i="1"/>
  <c r="Y219" i="1"/>
  <c r="BO218" i="1"/>
  <c r="BM218" i="1"/>
  <c r="Z218" i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Y215" i="1" s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7" i="1" s="1"/>
  <c r="Z23" i="1"/>
  <c r="X23" i="1"/>
  <c r="X281" i="1" s="1"/>
  <c r="BO22" i="1"/>
  <c r="X279" i="1" s="1"/>
  <c r="BM22" i="1"/>
  <c r="X278" i="1" s="1"/>
  <c r="Z22" i="1"/>
  <c r="Y22" i="1"/>
  <c r="Y23" i="1" s="1"/>
  <c r="P22" i="1"/>
  <c r="H10" i="1"/>
  <c r="A9" i="1"/>
  <c r="F10" i="1" s="1"/>
  <c r="D7" i="1"/>
  <c r="Q6" i="1"/>
  <c r="P2" i="1"/>
  <c r="X280" i="1" l="1"/>
  <c r="H9" i="1"/>
  <c r="A10" i="1"/>
  <c r="Y24" i="1"/>
  <c r="Y30" i="1"/>
  <c r="Y281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Y138" i="1"/>
  <c r="Y143" i="1"/>
  <c r="Y148" i="1"/>
  <c r="Y153" i="1"/>
  <c r="Y158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73" i="1"/>
  <c r="Y182" i="1"/>
  <c r="BP181" i="1"/>
  <c r="BN181" i="1"/>
  <c r="Z189" i="1"/>
  <c r="Z282" i="1" s="1"/>
  <c r="Y199" i="1"/>
  <c r="BP212" i="1"/>
  <c r="BN212" i="1"/>
  <c r="Y214" i="1"/>
  <c r="Y220" i="1"/>
  <c r="BP218" i="1"/>
  <c r="BN218" i="1"/>
  <c r="BP219" i="1"/>
  <c r="BN219" i="1"/>
  <c r="Y227" i="1"/>
  <c r="Y232" i="1"/>
  <c r="BP231" i="1"/>
  <c r="BN231" i="1"/>
  <c r="Y239" i="1"/>
  <c r="Y242" i="1"/>
  <c r="BP241" i="1"/>
  <c r="BN241" i="1"/>
  <c r="Y25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Y279" i="1" l="1"/>
  <c r="Y277" i="1"/>
  <c r="B290" i="1"/>
  <c r="Y278" i="1"/>
  <c r="Y280" i="1" s="1"/>
  <c r="C290" i="1" l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<sst xmlns="http://schemas.openxmlformats.org/spreadsheetml/2006/main" count="1245" uniqueCount="407">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</sst>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4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14</v>
      </c>
      <c r="Y30" s="270">
        <f>IFERROR(SUM(Y28:Y29),"0")</f>
        <v>14</v>
      </c>
      <c r="Z30" s="270">
        <f>IFERROR(IF(Z28="",0,Z28),"0")+IFERROR(IF(Z29="",0,Z29),"0")</f>
        <v>0.13174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21</v>
      </c>
      <c r="Y31" s="270">
        <f>IFERROR(SUMPRODUCT(Y28:Y29*H28:H29),"0")</f>
        <v>21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12</v>
      </c>
      <c r="Y42" s="26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12</v>
      </c>
      <c r="Y45" s="270">
        <f>IFERROR(SUM(Y41:Y44),"0")</f>
        <v>12</v>
      </c>
      <c r="Z45" s="270">
        <f>IFERROR(IF(Z41="",0,Z41),"0")+IFERROR(IF(Z42="",0,Z42),"0")+IFERROR(IF(Z43="",0,Z43),"0")+IFERROR(IF(Z44="",0,Z44),"0")</f>
        <v>0.186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84</v>
      </c>
      <c r="Y46" s="270">
        <f>IFERROR(SUMPRODUCT(Y41:Y44*H41:H44),"0")</f>
        <v>84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84</v>
      </c>
      <c r="Y74" s="269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84</v>
      </c>
      <c r="Y75" s="270">
        <f>IFERROR(SUM(Y73:Y74),"0")</f>
        <v>84</v>
      </c>
      <c r="Z75" s="270">
        <f>IFERROR(IF(Z73="",0,Z73),"0")+IFERROR(IF(Z74="",0,Z74),"0")</f>
        <v>0.72743999999999998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420</v>
      </c>
      <c r="Y76" s="270">
        <f>IFERROR(SUMPRODUCT(Y73:Y74*H73:H74),"0")</f>
        <v>420</v>
      </c>
      <c r="Z76" s="37"/>
      <c r="AA76" s="271"/>
      <c r="AB76" s="271"/>
      <c r="AC76" s="271"/>
    </row>
    <row r="77" spans="1:68" ht="16.5" customHeight="1" x14ac:dyDescent="0.25">
      <c r="A77" s="286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customHeight="1" x14ac:dyDescent="0.25">
      <c r="A82" s="286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0</v>
      </c>
      <c r="Y84" s="26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14</v>
      </c>
      <c r="Y85" s="26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14</v>
      </c>
      <c r="Y86" s="270">
        <f>IFERROR(SUM(Y84:Y85),"0")</f>
        <v>14</v>
      </c>
      <c r="Z86" s="270">
        <f>IFERROR(IF(Z84="",0,Z84),"0")+IFERROR(IF(Z85="",0,Z85),"0")</f>
        <v>0.25031999999999999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50.4</v>
      </c>
      <c r="Y87" s="270">
        <f>IFERROR(SUMPRODUCT(Y84:Y85*H84:H85),"0")</f>
        <v>50.4</v>
      </c>
      <c r="Z87" s="37"/>
      <c r="AA87" s="271"/>
      <c r="AB87" s="271"/>
      <c r="AC87" s="271"/>
    </row>
    <row r="88" spans="1:68" ht="16.5" customHeight="1" x14ac:dyDescent="0.25">
      <c r="A88" s="286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14</v>
      </c>
      <c r="Y90" s="26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28</v>
      </c>
      <c r="Y96" s="270">
        <f>IFERROR(SUM(Y90:Y95),"0")</f>
        <v>28</v>
      </c>
      <c r="Z96" s="270">
        <f>IFERROR(IF(Z90="",0,Z90),"0")+IFERROR(IF(Z91="",0,Z91),"0")+IFERROR(IF(Z92="",0,Z92),"0")+IFERROR(IF(Z93="",0,Z93),"0")+IFERROR(IF(Z94="",0,Z94),"0")+IFERROR(IF(Z95="",0,Z95),"0")</f>
        <v>0.50063999999999997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94.08</v>
      </c>
      <c r="Y97" s="270">
        <f>IFERROR(SUMPRODUCT(Y90:Y95*H90:H95),"0")</f>
        <v>94.08</v>
      </c>
      <c r="Z97" s="37"/>
      <c r="AA97" s="271"/>
      <c r="AB97" s="271"/>
      <c r="AC97" s="271"/>
    </row>
    <row r="98" spans="1:68" ht="16.5" customHeight="1" x14ac:dyDescent="0.25">
      <c r="A98" s="286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28</v>
      </c>
      <c r="Y101" s="269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28</v>
      </c>
      <c r="Y102" s="270">
        <f>IFERROR(SUM(Y100:Y101),"0")</f>
        <v>28</v>
      </c>
      <c r="Z102" s="270">
        <f>IFERROR(IF(Z100="",0,Z100),"0")+IFERROR(IF(Z101="",0,Z101),"0")</f>
        <v>0.50063999999999997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100.8</v>
      </c>
      <c r="Y103" s="270">
        <f>IFERROR(SUMPRODUCT(Y100:Y101*H100:H101),"0")</f>
        <v>100.8</v>
      </c>
      <c r="Z103" s="37"/>
      <c r="AA103" s="271"/>
      <c r="AB103" s="271"/>
      <c r="AC103" s="271"/>
    </row>
    <row r="104" spans="1:68" ht="16.5" customHeight="1" x14ac:dyDescent="0.25">
      <c r="A104" s="286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12</v>
      </c>
      <c r="Y111" s="270">
        <f>IFERROR(SUM(Y106:Y110),"0")</f>
        <v>12</v>
      </c>
      <c r="Z111" s="270">
        <f>IFERROR(IF(Z106="",0,Z106),"0")+IFERROR(IF(Z107="",0,Z107),"0")+IFERROR(IF(Z108="",0,Z108),"0")+IFERROR(IF(Z109="",0,Z109),"0")+IFERROR(IF(Z110="",0,Z110),"0")</f>
        <v>0.186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84</v>
      </c>
      <c r="Y112" s="270">
        <f>IFERROR(SUMPRODUCT(Y106:Y110*H106:H110),"0")</f>
        <v>84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14</v>
      </c>
      <c r="Y114" s="26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14</v>
      </c>
      <c r="Y115" s="270">
        <f>IFERROR(SUM(Y114:Y114),"0")</f>
        <v>14</v>
      </c>
      <c r="Z115" s="270">
        <f>IFERROR(IF(Z114="",0,Z114),"0")</f>
        <v>0.25031999999999999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36.96</v>
      </c>
      <c r="Y116" s="270">
        <f>IFERROR(SUMPRODUCT(Y114:Y114*H114:H114),"0")</f>
        <v>36.96</v>
      </c>
      <c r="Z116" s="37"/>
      <c r="AA116" s="271"/>
      <c r="AB116" s="271"/>
      <c r="AC116" s="271"/>
    </row>
    <row r="117" spans="1:68" ht="14.25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154</v>
      </c>
      <c r="Y123" s="269">
        <f>IFERROR(IF(X123="","",X123),"")</f>
        <v>154</v>
      </c>
      <c r="Z123" s="36">
        <f>IFERROR(IF(X123="","",X123*0.01788),"")</f>
        <v>2.75352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154</v>
      </c>
      <c r="Y124" s="269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308</v>
      </c>
      <c r="Y125" s="270">
        <f>IFERROR(SUM(Y123:Y124),"0")</f>
        <v>308</v>
      </c>
      <c r="Z125" s="270">
        <f>IFERROR(IF(Z123="",0,Z123),"0")+IFERROR(IF(Z124="",0,Z124),"0")</f>
        <v>5.5070399999999999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924</v>
      </c>
      <c r="Y126" s="270">
        <f>IFERROR(SUMPRODUCT(Y123:Y124*H123:H124),"0")</f>
        <v>924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28</v>
      </c>
      <c r="Y130" s="26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42</v>
      </c>
      <c r="Y131" s="270">
        <f>IFERROR(SUM(Y129:Y130),"0")</f>
        <v>42</v>
      </c>
      <c r="Z131" s="270">
        <f>IFERROR(IF(Z129="",0,Z129),"0")+IFERROR(IF(Z130="",0,Z130),"0")</f>
        <v>0.75095999999999996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126</v>
      </c>
      <c r="Y132" s="270">
        <f>IFERROR(SUMPRODUCT(Y129:Y130*H129:H130),"0")</f>
        <v>126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42</v>
      </c>
      <c r="Y136" s="26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56</v>
      </c>
      <c r="Y137" s="270">
        <f>IFERROR(SUM(Y135:Y136),"0")</f>
        <v>56</v>
      </c>
      <c r="Z137" s="270">
        <f>IFERROR(IF(Z135="",0,Z135),"0")+IFERROR(IF(Z136="",0,Z136),"0")</f>
        <v>1.0012799999999999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134.4</v>
      </c>
      <c r="Y138" s="270">
        <f>IFERROR(SUMPRODUCT(Y135:Y136*H135:H136),"0")</f>
        <v>134.4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18</v>
      </c>
      <c r="Y151" s="269">
        <f>IFERROR(IF(X151="","",X151),"")</f>
        <v>18</v>
      </c>
      <c r="Z151" s="36">
        <f>IFERROR(IF(X151="","",X151*0.01157),"")</f>
        <v>0.20826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38.160000000000004</v>
      </c>
      <c r="BN151" s="67">
        <f>IFERROR(Y151*I151,"0")</f>
        <v>38.160000000000004</v>
      </c>
      <c r="BO151" s="67">
        <f>IFERROR(X151/J151,"0")</f>
        <v>0.25</v>
      </c>
      <c r="BP151" s="67">
        <f>IFERROR(Y151/J151,"0")</f>
        <v>0.25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18</v>
      </c>
      <c r="Y152" s="270">
        <f>IFERROR(SUM(Y151:Y151),"0")</f>
        <v>18</v>
      </c>
      <c r="Z152" s="270">
        <f>IFERROR(IF(Z151="",0,Z151),"0")</f>
        <v>0.20826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28.8</v>
      </c>
      <c r="Y153" s="270">
        <f>IFERROR(SUMPRODUCT(Y151:Y151*H151:H151),"0")</f>
        <v>28.8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28</v>
      </c>
      <c r="Y156" s="26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28</v>
      </c>
      <c r="Y157" s="270">
        <f>IFERROR(SUM(Y156:Y156),"0")</f>
        <v>28</v>
      </c>
      <c r="Z157" s="270">
        <f>IFERROR(IF(Z156="",0,Z156),"0")</f>
        <v>0.26347999999999999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47.04</v>
      </c>
      <c r="Y158" s="270">
        <f>IFERROR(SUMPRODUCT(Y156:Y156*H156:H156),"0")</f>
        <v>47.04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84</v>
      </c>
      <c r="Y163" s="269">
        <f>IFERROR(IF(X163="","",X163),"")</f>
        <v>84</v>
      </c>
      <c r="Z163" s="36">
        <f>IFERROR(IF(X163="","",X163*0.00866),"")</f>
        <v>0.72743999999999998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437.90879999999999</v>
      </c>
      <c r="BN163" s="67">
        <f>IFERROR(Y163*I163,"0")</f>
        <v>437.90879999999999</v>
      </c>
      <c r="BO163" s="67">
        <f>IFERROR(X163/J163,"0")</f>
        <v>0.58333333333333337</v>
      </c>
      <c r="BP163" s="67">
        <f>IFERROR(Y163/J163,"0")</f>
        <v>0.58333333333333337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84</v>
      </c>
      <c r="Y164" s="270">
        <f>IFERROR(SUM(Y162:Y163),"0")</f>
        <v>84</v>
      </c>
      <c r="Z164" s="270">
        <f>IFERROR(IF(Z162="",0,Z162),"0")+IFERROR(IF(Z163="",0,Z163),"0")</f>
        <v>0.72743999999999998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420</v>
      </c>
      <c r="Y165" s="270">
        <f>IFERROR(SUMPRODUCT(Y162:Y163*H162:H163),"0")</f>
        <v>420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42</v>
      </c>
      <c r="Y171" s="26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70</v>
      </c>
      <c r="Y172" s="270">
        <f>IFERROR(SUM(Y169:Y171),"0")</f>
        <v>70</v>
      </c>
      <c r="Z172" s="270">
        <f>IFERROR(IF(Z169="",0,Z169),"0")+IFERROR(IF(Z170="",0,Z170),"0")+IFERROR(IF(Z171="",0,Z171),"0")</f>
        <v>1.2515999999999998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210</v>
      </c>
      <c r="Y173" s="270">
        <f>IFERROR(SUMPRODUCT(Y169:Y171*H169:H171),"0")</f>
        <v>210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24</v>
      </c>
      <c r="Y195" s="269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12</v>
      </c>
      <c r="Y197" s="269">
        <f>IFERROR(IF(X197="","",X197),"")</f>
        <v>12</v>
      </c>
      <c r="Z197" s="36">
        <f>IFERROR(IF(X197="","",X197*0.0155),"")</f>
        <v>0.186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89.64</v>
      </c>
      <c r="BN197" s="67">
        <f>IFERROR(Y197*I197,"0")</f>
        <v>89.64</v>
      </c>
      <c r="BO197" s="67">
        <f>IFERROR(X197/J197,"0")</f>
        <v>0.14285714285714285</v>
      </c>
      <c r="BP197" s="67">
        <f>IFERROR(Y197/J197,"0")</f>
        <v>0.14285714285714285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36</v>
      </c>
      <c r="Y198" s="270">
        <f>IFERROR(SUM(Y193:Y197),"0")</f>
        <v>36</v>
      </c>
      <c r="Z198" s="270">
        <f>IFERROR(IF(Z193="",0,Z193),"0")+IFERROR(IF(Z194="",0,Z194),"0")+IFERROR(IF(Z195="",0,Z195),"0")+IFERROR(IF(Z196="",0,Z196),"0")+IFERROR(IF(Z197="",0,Z197),"0")</f>
        <v>0.55800000000000005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259.20000000000005</v>
      </c>
      <c r="Y199" s="270">
        <f>IFERROR(SUMPRODUCT(Y193:Y197*H193:H197),"0")</f>
        <v>259.20000000000005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84</v>
      </c>
      <c r="Y202" s="269">
        <f>IFERROR(IF(X202="","",X202),"")</f>
        <v>84</v>
      </c>
      <c r="Z202" s="36">
        <f>IFERROR(IF(X202="","",X202*0.0155),"")</f>
        <v>1.302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439.32000000000005</v>
      </c>
      <c r="BN202" s="67">
        <f>IFERROR(Y202*I202,"0")</f>
        <v>439.32000000000005</v>
      </c>
      <c r="BO202" s="67">
        <f>IFERROR(X202/J202,"0")</f>
        <v>1</v>
      </c>
      <c r="BP202" s="67">
        <f>IFERROR(Y202/J202,"0")</f>
        <v>1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84</v>
      </c>
      <c r="Y203" s="270">
        <f>IFERROR(SUM(Y202:Y202),"0")</f>
        <v>84</v>
      </c>
      <c r="Z203" s="270">
        <f>IFERROR(IF(Z202="",0,Z202),"0")</f>
        <v>1.302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420</v>
      </c>
      <c r="Y204" s="270">
        <f>IFERROR(SUMPRODUCT(Y202:Y202*H202:H202),"0")</f>
        <v>420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14</v>
      </c>
      <c r="Y211" s="269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14</v>
      </c>
      <c r="Y214" s="270">
        <f>IFERROR(SUM(Y211:Y213),"0")</f>
        <v>14</v>
      </c>
      <c r="Z214" s="270">
        <f>IFERROR(IF(Z211="",0,Z211),"0")+IFERROR(IF(Z212="",0,Z212),"0")+IFERROR(IF(Z213="",0,Z213),"0")</f>
        <v>0.25031999999999999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33.6</v>
      </c>
      <c r="Y215" s="270">
        <f>IFERROR(SUMPRODUCT(Y211:Y213*H211:H213),"0")</f>
        <v>33.6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12</v>
      </c>
      <c r="Y248" s="269">
        <f>IFERROR(IF(X248="","",X248),"")</f>
        <v>12</v>
      </c>
      <c r="Z248" s="36">
        <f>IFERROR(IF(X248="","",X248*0.0155),"")</f>
        <v>0.186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87.36</v>
      </c>
      <c r="BN248" s="67">
        <f>IFERROR(Y248*I248,"0")</f>
        <v>87.36</v>
      </c>
      <c r="BO248" s="67">
        <f>IFERROR(X248/J248,"0")</f>
        <v>0.14285714285714285</v>
      </c>
      <c r="BP248" s="67">
        <f>IFERROR(Y248/J248,"0")</f>
        <v>0.14285714285714285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12</v>
      </c>
      <c r="Y250" s="270">
        <f>IFERROR(SUM(Y247:Y249),"0")</f>
        <v>12</v>
      </c>
      <c r="Z250" s="270">
        <f>IFERROR(IF(Z247="",0,Z247),"0")+IFERROR(IF(Z248="",0,Z248),"0")+IFERROR(IF(Z249="",0,Z249),"0")</f>
        <v>0.186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84</v>
      </c>
      <c r="Y251" s="270">
        <f>IFERROR(SUMPRODUCT(Y247:Y249*H247:H249),"0")</f>
        <v>84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108</v>
      </c>
      <c r="Y253" s="269">
        <f>IFERROR(IF(X253="","",X253),"")</f>
        <v>108</v>
      </c>
      <c r="Z253" s="36">
        <f>IFERROR(IF(X253="","",X253*0.0155),"")</f>
        <v>1.6739999999999999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676.07999999999993</v>
      </c>
      <c r="BN253" s="67">
        <f>IFERROR(Y253*I253,"0")</f>
        <v>676.07999999999993</v>
      </c>
      <c r="BO253" s="67">
        <f>IFERROR(X253/J253,"0")</f>
        <v>1.2857142857142858</v>
      </c>
      <c r="BP253" s="67">
        <f>IFERROR(Y253/J253,"0")</f>
        <v>1.2857142857142858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108</v>
      </c>
      <c r="Y255" s="270">
        <f>IFERROR(SUM(Y253:Y254),"0")</f>
        <v>108</v>
      </c>
      <c r="Z255" s="270">
        <f>IFERROR(IF(Z253="",0,Z253),"0")+IFERROR(IF(Z254="",0,Z254),"0")</f>
        <v>1.6739999999999999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648</v>
      </c>
      <c r="Y256" s="270">
        <f>IFERROR(SUMPRODUCT(Y253:Y254*H253:H254),"0")</f>
        <v>648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140</v>
      </c>
      <c r="Y258" s="269">
        <f>IFERROR(IF(X258="","",X258),"")</f>
        <v>140</v>
      </c>
      <c r="Z258" s="36">
        <f>IFERROR(IF(X258="","",X258*0.00936),"")</f>
        <v>1.3104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404.68400000000003</v>
      </c>
      <c r="BN258" s="67">
        <f>IFERROR(Y258*I258,"0")</f>
        <v>404.68400000000003</v>
      </c>
      <c r="BO258" s="67">
        <f>IFERROR(X258/J258,"0")</f>
        <v>1.1111111111111112</v>
      </c>
      <c r="BP258" s="67">
        <f>IFERROR(Y258/J258,"0")</f>
        <v>1.1111111111111112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24</v>
      </c>
      <c r="Y259" s="269">
        <f>IFERROR(IF(X259="","",X259),"")</f>
        <v>24</v>
      </c>
      <c r="Z259" s="36">
        <f>IFERROR(IF(X259="","",X259*0.0155),"")</f>
        <v>0.372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125.64000000000001</v>
      </c>
      <c r="BN259" s="67">
        <f>IFERROR(Y259*I259,"0")</f>
        <v>125.64000000000001</v>
      </c>
      <c r="BO259" s="67">
        <f>IFERROR(X259/J259,"0")</f>
        <v>0.2857142857142857</v>
      </c>
      <c r="BP259" s="67">
        <f>IFERROR(Y259/J259,"0")</f>
        <v>0.2857142857142857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164</v>
      </c>
      <c r="Y261" s="270">
        <f>IFERROR(SUM(Y258:Y260),"0")</f>
        <v>164</v>
      </c>
      <c r="Z261" s="270">
        <f>IFERROR(IF(Z258="",0,Z258),"0")+IFERROR(IF(Z259="",0,Z259),"0")+IFERROR(IF(Z260="",0,Z260),"0")</f>
        <v>1.6823999999999999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498</v>
      </c>
      <c r="Y262" s="270">
        <f>IFERROR(SUMPRODUCT(Y258:Y260*H258:H260),"0")</f>
        <v>498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112</v>
      </c>
      <c r="Y265" s="269">
        <f t="shared" si="6"/>
        <v>112</v>
      </c>
      <c r="Z265" s="36">
        <f>IFERROR(IF(X265="","",X265*0.00936),"")</f>
        <v>1.0483199999999999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435.904</v>
      </c>
      <c r="BN265" s="67">
        <f t="shared" si="8"/>
        <v>435.904</v>
      </c>
      <c r="BO265" s="67">
        <f t="shared" si="9"/>
        <v>0.88888888888888884</v>
      </c>
      <c r="BP265" s="67">
        <f t="shared" si="10"/>
        <v>0.88888888888888884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24</v>
      </c>
      <c r="Y266" s="269">
        <f t="shared" si="6"/>
        <v>24</v>
      </c>
      <c r="Z266" s="36">
        <f>IFERROR(IF(X266="","",X266*0.0155),"")</f>
        <v>0.372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137.64000000000001</v>
      </c>
      <c r="BN266" s="67">
        <f t="shared" si="8"/>
        <v>137.64000000000001</v>
      </c>
      <c r="BO266" s="67">
        <f t="shared" si="9"/>
        <v>0.2857142857142857</v>
      </c>
      <c r="BP266" s="67">
        <f t="shared" si="10"/>
        <v>0.2857142857142857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84</v>
      </c>
      <c r="Y267" s="269">
        <f t="shared" si="6"/>
        <v>84</v>
      </c>
      <c r="Z267" s="36">
        <f t="shared" ref="Z267:Z272" si="11">IFERROR(IF(X267="","",X267*0.00936),"")</f>
        <v>0.78624000000000005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268.12800000000004</v>
      </c>
      <c r="BN267" s="67">
        <f t="shared" si="8"/>
        <v>268.12800000000004</v>
      </c>
      <c r="BO267" s="67">
        <f t="shared" si="9"/>
        <v>0.66666666666666663</v>
      </c>
      <c r="BP267" s="67">
        <f t="shared" si="10"/>
        <v>0.66666666666666663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112</v>
      </c>
      <c r="Y268" s="269">
        <f t="shared" si="6"/>
        <v>112</v>
      </c>
      <c r="Z268" s="36">
        <f t="shared" si="11"/>
        <v>1.0483199999999999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435.904</v>
      </c>
      <c r="BN268" s="67">
        <f t="shared" si="8"/>
        <v>435.904</v>
      </c>
      <c r="BO268" s="67">
        <f t="shared" si="9"/>
        <v>0.88888888888888884</v>
      </c>
      <c r="BP268" s="67">
        <f t="shared" si="10"/>
        <v>0.88888888888888884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332</v>
      </c>
      <c r="Y275" s="270">
        <f>IFERROR(SUM(Y264:Y274),"0")</f>
        <v>332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3.2548799999999996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1212.8000000000002</v>
      </c>
      <c r="Y276" s="270">
        <f>IFERROR(SUMPRODUCT(Y264:Y274*H264:H274),"0")</f>
        <v>1212.8000000000002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6227.72</v>
      </c>
      <c r="Y277" s="270">
        <f>IFERROR(Y24+Y31+Y38+Y46+Y51+Y55+Y59+Y64+Y70+Y76+Y81+Y87+Y97+Y103+Y112+Y116+Y120+Y126+Y132+Y138+Y143+Y148+Y153+Y158+Y165+Y173+Y177+Y183+Y190+Y199+Y204+Y209+Y215+Y221+Y227+Y233+Y239+Y243+Y251+Y256+Y262+Y276,"0")</f>
        <v>6227.72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6847.93</v>
      </c>
      <c r="Y278" s="270">
        <f>IFERROR(SUM(BN22:BN274),"0")</f>
        <v>6847.93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19</v>
      </c>
      <c r="Y279" s="38">
        <f>ROUNDUP(SUM(BP22:BP274),0)</f>
        <v>19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7322.93</v>
      </c>
      <c r="Y280" s="270">
        <f>GrossWeightTotalR+PalletQtyTotalR*25</f>
        <v>7322.93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1626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1626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22.409399999999998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21</v>
      </c>
      <c r="D287" s="46">
        <f>IFERROR(X34*H34,"0")+IFERROR(X35*H35,"0")+IFERROR(X36*H36,"0")</f>
        <v>201.59999999999997</v>
      </c>
      <c r="E287" s="46">
        <f>IFERROR(X41*H41,"0")+IFERROR(X42*H42,"0")+IFERROR(X43*H43,"0")+IFERROR(X44*H44,"0")</f>
        <v>84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420</v>
      </c>
      <c r="H287" s="46">
        <f>IFERROR(X79*H79,"0")</f>
        <v>50.4</v>
      </c>
      <c r="I287" s="46">
        <f>IFERROR(X84*H84,"0")+IFERROR(X85*H85,"0")</f>
        <v>50.4</v>
      </c>
      <c r="J287" s="46">
        <f>IFERROR(X90*H90,"0")+IFERROR(X91*H91,"0")+IFERROR(X92*H92,"0")+IFERROR(X93*H93,"0")+IFERROR(X94*H94,"0")+IFERROR(X95*H95,"0")</f>
        <v>94.08</v>
      </c>
      <c r="K287" s="46">
        <f>IFERROR(X100*H100,"0")+IFERROR(X101*H101,"0")</f>
        <v>100.8</v>
      </c>
      <c r="L287" s="46">
        <f>IFERROR(X106*H106,"0")+IFERROR(X107*H107,"0")+IFERROR(X108*H108,"0")+IFERROR(X109*H109,"0")+IFERROR(X110*H110,"0")+IFERROR(X114*H114,"0")+IFERROR(X118*H118,"0")</f>
        <v>120.96000000000001</v>
      </c>
      <c r="M287" s="46">
        <f>IFERROR(X123*H123,"0")+IFERROR(X124*H124,"0")</f>
        <v>924</v>
      </c>
      <c r="N287" s="266"/>
      <c r="O287" s="46">
        <f>IFERROR(X129*H129,"0")+IFERROR(X130*H130,"0")</f>
        <v>126</v>
      </c>
      <c r="P287" s="46">
        <f>IFERROR(X135*H135,"0")+IFERROR(X136*H136,"0")</f>
        <v>134.4</v>
      </c>
      <c r="Q287" s="46">
        <f>IFERROR(X141*H141,"0")</f>
        <v>0</v>
      </c>
      <c r="R287" s="46">
        <f>IFERROR(X146*H146,"0")</f>
        <v>0</v>
      </c>
      <c r="S287" s="46">
        <f>IFERROR(X151*H151,"0")</f>
        <v>28.8</v>
      </c>
      <c r="T287" s="46">
        <f>IFERROR(X156*H156,"0")</f>
        <v>47.04</v>
      </c>
      <c r="U287" s="46">
        <f>IFERROR(X162*H162,"0")+IFERROR(X163*H163,"0")</f>
        <v>420</v>
      </c>
      <c r="V287" s="46">
        <f>IFERROR(X169*H169,"0")+IFERROR(X170*H170,"0")+IFERROR(X171*H171,"0")+IFERROR(X175*H175,"0")</f>
        <v>210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259.20000000000005</v>
      </c>
      <c r="Y287" s="46">
        <f>IFERROR(X202*H202,"0")</f>
        <v>420</v>
      </c>
      <c r="Z287" s="46">
        <f>IFERROR(X207*H207,"0")+IFERROR(X211*H211,"0")+IFERROR(X212*H212,"0")+IFERROR(X213*H213,"0")</f>
        <v>33.6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2442.8000000000002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1972.8</v>
      </c>
      <c r="B290" s="60">
        <f>SUMPRODUCT(--(BB:BB="ПГП"),--(W:W="кор"),H:H,Y:Y)+SUMPRODUCT(--(BB:BB="ПГП"),--(W:W="кг"),Y:Y)</f>
        <v>4254.92</v>
      </c>
      <c r="C290" s="60">
        <f>SUMPRODUCT(--(BB:BB="КИЗ"),--(W:W="кор"),H:H,Y:Y)+SUMPRODUCT(--(BB:BB="КИЗ"),--(W:W="кг"),Y:Y)</f>
        <v>0</v>
      </c>
    </row>
  </sheetData>
  <sheetProtection algorithmName="SHA-512" hashValue="eyrpeYxy7DhtwCKrHwVYHhbDfVohhTSeU4y9B92xfsTvGjX6ku/CM0TX78R5TYJqlxhqk1nglgqYDxX/BO8IaA==" saltValue="XprWyD27H5yMTS+HRuPe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4 X118 X135 X162 X175 X186 X188 X193:X197 X207 X211:X213 X218:X219 X225 X231 X237 X241 X247 X249 X254 X260 X264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23 X129:X130 X136 X141 X146 X151 X156 X163 X169:X171 X181 X185 X187 X202 X248 X253 X258:X259 X265: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iOKuvLXkOAsIF0mlTgp2+xGDLhTRbAHonudqg5C+zjCLh3d2UH6kvOpQSlQX8u2dNZyfo76AJBDuuC8vHKK7qA==" saltValue="tTysW5nrTxDiEslNoYJT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