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Mel\"/>
    </mc:Choice>
  </mc:AlternateContent>
  <xr:revisionPtr revIDLastSave="0" documentId="13_ncr:1_{E422C3EC-13CC-4885-9830-36C5086169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Z275" i="1" s="1"/>
  <c r="Y264" i="1"/>
  <c r="Y276" i="1" s="1"/>
  <c r="P264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Y259" i="1"/>
  <c r="P259" i="1"/>
  <c r="BP258" i="1"/>
  <c r="BO258" i="1"/>
  <c r="BN258" i="1"/>
  <c r="BM258" i="1"/>
  <c r="Z258" i="1"/>
  <c r="Z261" i="1" s="1"/>
  <c r="Y258" i="1"/>
  <c r="Y262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Z255" i="1" s="1"/>
  <c r="Y253" i="1"/>
  <c r="P253" i="1"/>
  <c r="X251" i="1"/>
  <c r="X250" i="1"/>
  <c r="BO249" i="1"/>
  <c r="BM249" i="1"/>
  <c r="Z249" i="1"/>
  <c r="Y249" i="1"/>
  <c r="P249" i="1"/>
  <c r="BP248" i="1"/>
  <c r="BO248" i="1"/>
  <c r="BN248" i="1"/>
  <c r="BM248" i="1"/>
  <c r="Z248" i="1"/>
  <c r="Z250" i="1" s="1"/>
  <c r="Y248" i="1"/>
  <c r="P248" i="1"/>
  <c r="BO247" i="1"/>
  <c r="BM247" i="1"/>
  <c r="Z247" i="1"/>
  <c r="Y247" i="1"/>
  <c r="P247" i="1"/>
  <c r="Y243" i="1"/>
  <c r="X243" i="1"/>
  <c r="Z242" i="1"/>
  <c r="X242" i="1"/>
  <c r="BO241" i="1"/>
  <c r="BM241" i="1"/>
  <c r="Z241" i="1"/>
  <c r="Y241" i="1"/>
  <c r="P241" i="1"/>
  <c r="X239" i="1"/>
  <c r="Z238" i="1"/>
  <c r="X238" i="1"/>
  <c r="BO237" i="1"/>
  <c r="BM237" i="1"/>
  <c r="Z237" i="1"/>
  <c r="Y237" i="1"/>
  <c r="P237" i="1"/>
  <c r="Y233" i="1"/>
  <c r="X233" i="1"/>
  <c r="Z232" i="1"/>
  <c r="X232" i="1"/>
  <c r="BO231" i="1"/>
  <c r="BM231" i="1"/>
  <c r="Z231" i="1"/>
  <c r="Y231" i="1"/>
  <c r="P231" i="1"/>
  <c r="X227" i="1"/>
  <c r="Z226" i="1"/>
  <c r="X226" i="1"/>
  <c r="BO225" i="1"/>
  <c r="BM225" i="1"/>
  <c r="Z225" i="1"/>
  <c r="Y225" i="1"/>
  <c r="P225" i="1"/>
  <c r="Y221" i="1"/>
  <c r="X221" i="1"/>
  <c r="Z220" i="1"/>
  <c r="X220" i="1"/>
  <c r="BO219" i="1"/>
  <c r="BM219" i="1"/>
  <c r="Z219" i="1"/>
  <c r="Y219" i="1"/>
  <c r="BO218" i="1"/>
  <c r="BM218" i="1"/>
  <c r="Z218" i="1"/>
  <c r="Y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4" i="1" s="1"/>
  <c r="Y211" i="1"/>
  <c r="Y215" i="1" s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Y203" i="1"/>
  <c r="X203" i="1"/>
  <c r="BP202" i="1"/>
  <c r="BO202" i="1"/>
  <c r="BN202" i="1"/>
  <c r="BM202" i="1"/>
  <c r="Z202" i="1"/>
  <c r="Z203" i="1" s="1"/>
  <c r="Y202" i="1"/>
  <c r="Y204" i="1" s="1"/>
  <c r="X199" i="1"/>
  <c r="Z198" i="1"/>
  <c r="X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BO193" i="1"/>
  <c r="BM193" i="1"/>
  <c r="Z193" i="1"/>
  <c r="Y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P162" i="1"/>
  <c r="BO162" i="1"/>
  <c r="BN162" i="1"/>
  <c r="BM162" i="1"/>
  <c r="Z162" i="1"/>
  <c r="Z164" i="1" s="1"/>
  <c r="Y162" i="1"/>
  <c r="X158" i="1"/>
  <c r="Z157" i="1"/>
  <c r="X157" i="1"/>
  <c r="BO156" i="1"/>
  <c r="BM156" i="1"/>
  <c r="Z156" i="1"/>
  <c r="Y156" i="1"/>
  <c r="Y157" i="1" s="1"/>
  <c r="P156" i="1"/>
  <c r="X153" i="1"/>
  <c r="Z152" i="1"/>
  <c r="X152" i="1"/>
  <c r="BO151" i="1"/>
  <c r="BM151" i="1"/>
  <c r="Z151" i="1"/>
  <c r="Y151" i="1"/>
  <c r="Y152" i="1" s="1"/>
  <c r="P151" i="1"/>
  <c r="X148" i="1"/>
  <c r="Z147" i="1"/>
  <c r="X147" i="1"/>
  <c r="BO146" i="1"/>
  <c r="BM146" i="1"/>
  <c r="Z146" i="1"/>
  <c r="Y146" i="1"/>
  <c r="Y147" i="1" s="1"/>
  <c r="P146" i="1"/>
  <c r="X143" i="1"/>
  <c r="Z142" i="1"/>
  <c r="X142" i="1"/>
  <c r="BO141" i="1"/>
  <c r="BM141" i="1"/>
  <c r="Z141" i="1"/>
  <c r="Y141" i="1"/>
  <c r="Y142" i="1" s="1"/>
  <c r="P141" i="1"/>
  <c r="X138" i="1"/>
  <c r="X137" i="1"/>
  <c r="BO136" i="1"/>
  <c r="BM136" i="1"/>
  <c r="Z136" i="1"/>
  <c r="Y136" i="1"/>
  <c r="BP136" i="1" s="1"/>
  <c r="P136" i="1"/>
  <c r="BP135" i="1"/>
  <c r="BO135" i="1"/>
  <c r="BN135" i="1"/>
  <c r="BM135" i="1"/>
  <c r="Z135" i="1"/>
  <c r="Z137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3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Z80" i="1"/>
  <c r="X80" i="1"/>
  <c r="BO79" i="1"/>
  <c r="BM79" i="1"/>
  <c r="Z79" i="1"/>
  <c r="Y79" i="1"/>
  <c r="Y80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X277" i="1" s="1"/>
  <c r="Z23" i="1"/>
  <c r="X23" i="1"/>
  <c r="X281" i="1" s="1"/>
  <c r="BO22" i="1"/>
  <c r="X279" i="1" s="1"/>
  <c r="BM22" i="1"/>
  <c r="X278" i="1" s="1"/>
  <c r="Z22" i="1"/>
  <c r="Y22" i="1"/>
  <c r="Y23" i="1" s="1"/>
  <c r="P22" i="1"/>
  <c r="H10" i="1"/>
  <c r="A9" i="1"/>
  <c r="F10" i="1" s="1"/>
  <c r="D7" i="1"/>
  <c r="Q6" i="1"/>
  <c r="P2" i="1"/>
  <c r="X280" i="1" l="1"/>
  <c r="H9" i="1"/>
  <c r="A10" i="1"/>
  <c r="Y24" i="1"/>
  <c r="Y30" i="1"/>
  <c r="Y281" i="1" s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16" i="1"/>
  <c r="Y126" i="1"/>
  <c r="Y131" i="1"/>
  <c r="Y138" i="1"/>
  <c r="Y143" i="1"/>
  <c r="Y148" i="1"/>
  <c r="Y153" i="1"/>
  <c r="Y158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Y198" i="1"/>
  <c r="BP193" i="1"/>
  <c r="BN193" i="1"/>
  <c r="BP194" i="1"/>
  <c r="BN194" i="1"/>
  <c r="BP195" i="1"/>
  <c r="BN195" i="1"/>
  <c r="BP196" i="1"/>
  <c r="BN196" i="1"/>
  <c r="BP197" i="1"/>
  <c r="BN197" i="1"/>
  <c r="Y226" i="1"/>
  <c r="BP225" i="1"/>
  <c r="BN225" i="1"/>
  <c r="Y238" i="1"/>
  <c r="BP237" i="1"/>
  <c r="BN237" i="1"/>
  <c r="Y250" i="1"/>
  <c r="BP247" i="1"/>
  <c r="BN247" i="1"/>
  <c r="BP249" i="1"/>
  <c r="BN249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4" i="1"/>
  <c r="BP114" i="1"/>
  <c r="BN124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BN163" i="1"/>
  <c r="Y173" i="1"/>
  <c r="Y182" i="1"/>
  <c r="BP181" i="1"/>
  <c r="BN181" i="1"/>
  <c r="Z189" i="1"/>
  <c r="Z282" i="1" s="1"/>
  <c r="Y199" i="1"/>
  <c r="BP212" i="1"/>
  <c r="BN212" i="1"/>
  <c r="Y214" i="1"/>
  <c r="Y220" i="1"/>
  <c r="BP218" i="1"/>
  <c r="BN218" i="1"/>
  <c r="BP219" i="1"/>
  <c r="BN219" i="1"/>
  <c r="Y227" i="1"/>
  <c r="Y232" i="1"/>
  <c r="BP231" i="1"/>
  <c r="BN231" i="1"/>
  <c r="Y239" i="1"/>
  <c r="Y242" i="1"/>
  <c r="BP241" i="1"/>
  <c r="BN241" i="1"/>
  <c r="Y251" i="1"/>
  <c r="Y256" i="1"/>
  <c r="BP253" i="1"/>
  <c r="BN253" i="1"/>
  <c r="Y255" i="1"/>
  <c r="BP259" i="1"/>
  <c r="BN259" i="1"/>
  <c r="Y261" i="1"/>
  <c r="BP265" i="1"/>
  <c r="BN265" i="1"/>
  <c r="BP267" i="1"/>
  <c r="BN267" i="1"/>
  <c r="BP269" i="1"/>
  <c r="BN269" i="1"/>
  <c r="BP271" i="1"/>
  <c r="BN271" i="1"/>
  <c r="BP273" i="1"/>
  <c r="BN273" i="1"/>
  <c r="Y275" i="1"/>
  <c r="Y279" i="1" l="1"/>
  <c r="Y277" i="1"/>
  <c r="C290" i="1" s="1"/>
  <c r="Y278" i="1"/>
  <c r="Y280" i="1" s="1"/>
  <c r="B290" i="1" l="1"/>
  <c r="A290" i="1"/>
</calcChain>
</file>

<file path=xl/sharedStrings.xml><?xml version="1.0" encoding="utf-8"?>
<sst xmlns="http://schemas.openxmlformats.org/spreadsheetml/2006/main" count="1245" uniqueCount="407">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</sst>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64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2" t="s">
        <v>0</v>
      </c>
      <c r="E1" s="294"/>
      <c r="F1" s="294"/>
      <c r="G1" s="12" t="s">
        <v>1</v>
      </c>
      <c r="H1" s="322" t="s">
        <v>2</v>
      </c>
      <c r="I1" s="294"/>
      <c r="J1" s="294"/>
      <c r="K1" s="294"/>
      <c r="L1" s="294"/>
      <c r="M1" s="294"/>
      <c r="N1" s="294"/>
      <c r="O1" s="294"/>
      <c r="P1" s="294"/>
      <c r="Q1" s="294"/>
      <c r="R1" s="293" t="s">
        <v>3</v>
      </c>
      <c r="S1" s="294"/>
      <c r="T1" s="2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3"/>
      <c r="R2" s="283"/>
      <c r="S2" s="283"/>
      <c r="T2" s="283"/>
      <c r="U2" s="283"/>
      <c r="V2" s="283"/>
      <c r="W2" s="28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3"/>
      <c r="Q3" s="283"/>
      <c r="R3" s="283"/>
      <c r="S3" s="283"/>
      <c r="T3" s="283"/>
      <c r="U3" s="283"/>
      <c r="V3" s="283"/>
      <c r="W3" s="28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45" t="s">
        <v>8</v>
      </c>
      <c r="B5" s="315"/>
      <c r="C5" s="316"/>
      <c r="D5" s="324"/>
      <c r="E5" s="325"/>
      <c r="F5" s="437" t="s">
        <v>9</v>
      </c>
      <c r="G5" s="316"/>
      <c r="H5" s="324"/>
      <c r="I5" s="404"/>
      <c r="J5" s="404"/>
      <c r="K5" s="404"/>
      <c r="L5" s="404"/>
      <c r="M5" s="325"/>
      <c r="N5" s="61"/>
      <c r="P5" s="24" t="s">
        <v>10</v>
      </c>
      <c r="Q5" s="446">
        <v>45943</v>
      </c>
      <c r="R5" s="344"/>
      <c r="T5" s="367" t="s">
        <v>11</v>
      </c>
      <c r="U5" s="368"/>
      <c r="V5" s="369" t="s">
        <v>12</v>
      </c>
      <c r="W5" s="344"/>
      <c r="AB5" s="51"/>
      <c r="AC5" s="51"/>
      <c r="AD5" s="51"/>
      <c r="AE5" s="51"/>
    </row>
    <row r="6" spans="1:32" s="262" customFormat="1" ht="24" customHeight="1" x14ac:dyDescent="0.2">
      <c r="A6" s="345" t="s">
        <v>13</v>
      </c>
      <c r="B6" s="315"/>
      <c r="C6" s="316"/>
      <c r="D6" s="406" t="s">
        <v>14</v>
      </c>
      <c r="E6" s="407"/>
      <c r="F6" s="407"/>
      <c r="G6" s="407"/>
      <c r="H6" s="407"/>
      <c r="I6" s="407"/>
      <c r="J6" s="407"/>
      <c r="K6" s="407"/>
      <c r="L6" s="407"/>
      <c r="M6" s="344"/>
      <c r="N6" s="62"/>
      <c r="P6" s="24" t="s">
        <v>15</v>
      </c>
      <c r="Q6" s="448" t="str">
        <f>IF(Q5=0," ",CHOOSE(WEEKDAY(Q5,2),"Понедельник","Вторник","Среда","Четверг","Пятница","Суббота","Воскресенье"))</f>
        <v>Понедельник</v>
      </c>
      <c r="R6" s="277"/>
      <c r="T6" s="371" t="s">
        <v>16</v>
      </c>
      <c r="U6" s="368"/>
      <c r="V6" s="392" t="s">
        <v>17</v>
      </c>
      <c r="W6" s="299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1" t="str">
        <f>IFERROR(VLOOKUP(DeliveryAddress,Table,3,0),1)</f>
        <v>1</v>
      </c>
      <c r="E7" s="302"/>
      <c r="F7" s="302"/>
      <c r="G7" s="302"/>
      <c r="H7" s="302"/>
      <c r="I7" s="302"/>
      <c r="J7" s="302"/>
      <c r="K7" s="302"/>
      <c r="L7" s="302"/>
      <c r="M7" s="303"/>
      <c r="N7" s="63"/>
      <c r="P7" s="24"/>
      <c r="Q7" s="42"/>
      <c r="R7" s="42"/>
      <c r="T7" s="283"/>
      <c r="U7" s="368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3" t="s">
        <v>18</v>
      </c>
      <c r="B8" s="280"/>
      <c r="C8" s="281"/>
      <c r="D8" s="310" t="s">
        <v>19</v>
      </c>
      <c r="E8" s="311"/>
      <c r="F8" s="311"/>
      <c r="G8" s="311"/>
      <c r="H8" s="311"/>
      <c r="I8" s="311"/>
      <c r="J8" s="311"/>
      <c r="K8" s="311"/>
      <c r="L8" s="311"/>
      <c r="M8" s="312"/>
      <c r="N8" s="64"/>
      <c r="P8" s="24" t="s">
        <v>20</v>
      </c>
      <c r="Q8" s="347">
        <v>0.41666666666666669</v>
      </c>
      <c r="R8" s="303"/>
      <c r="T8" s="283"/>
      <c r="U8" s="368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352"/>
      <c r="E9" s="285"/>
      <c r="F9" s="3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284" t="str">
        <f>IF(AND($A$9="Тип доверенности/получателя при получении в адресе перегруза:",$D$9="Разовая доверенность"),"Введите ФИО","")</f>
        <v/>
      </c>
      <c r="I9" s="285"/>
      <c r="J9" s="2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5"/>
      <c r="L9" s="285"/>
      <c r="M9" s="285"/>
      <c r="N9" s="260"/>
      <c r="P9" s="26" t="s">
        <v>21</v>
      </c>
      <c r="Q9" s="341"/>
      <c r="R9" s="342"/>
      <c r="T9" s="283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352"/>
      <c r="E10" s="285"/>
      <c r="F10" s="3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389" t="str">
        <f>IFERROR(VLOOKUP($D$10,Proxy,2,FALSE),"")</f>
        <v/>
      </c>
      <c r="I10" s="283"/>
      <c r="J10" s="283"/>
      <c r="K10" s="283"/>
      <c r="L10" s="283"/>
      <c r="M10" s="283"/>
      <c r="N10" s="261"/>
      <c r="P10" s="26" t="s">
        <v>22</v>
      </c>
      <c r="Q10" s="372"/>
      <c r="R10" s="373"/>
      <c r="U10" s="24" t="s">
        <v>23</v>
      </c>
      <c r="V10" s="298" t="s">
        <v>24</v>
      </c>
      <c r="W10" s="299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4" t="s">
        <v>29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5"/>
      <c r="L12" s="315"/>
      <c r="M12" s="316"/>
      <c r="N12" s="65"/>
      <c r="P12" s="24" t="s">
        <v>30</v>
      </c>
      <c r="Q12" s="347"/>
      <c r="R12" s="303"/>
      <c r="S12" s="23"/>
      <c r="U12" s="24"/>
      <c r="V12" s="294"/>
      <c r="W12" s="283"/>
      <c r="AB12" s="51"/>
      <c r="AC12" s="51"/>
      <c r="AD12" s="51"/>
      <c r="AE12" s="51"/>
    </row>
    <row r="13" spans="1:32" s="262" customFormat="1" ht="23.25" customHeight="1" x14ac:dyDescent="0.2">
      <c r="A13" s="364" t="s">
        <v>31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5"/>
      <c r="M13" s="316"/>
      <c r="N13" s="65"/>
      <c r="O13" s="26"/>
      <c r="P13" s="26" t="s">
        <v>32</v>
      </c>
      <c r="Q13" s="41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4" t="s">
        <v>33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5"/>
      <c r="L14" s="315"/>
      <c r="M14" s="31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76" t="s">
        <v>34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5"/>
      <c r="L15" s="315"/>
      <c r="M15" s="316"/>
      <c r="N15" s="66"/>
      <c r="P15" s="358" t="s">
        <v>35</v>
      </c>
      <c r="Q15" s="294"/>
      <c r="R15" s="294"/>
      <c r="S15" s="294"/>
      <c r="T15" s="2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9"/>
      <c r="Q16" s="359"/>
      <c r="R16" s="359"/>
      <c r="S16" s="359"/>
      <c r="T16" s="3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6" t="s">
        <v>36</v>
      </c>
      <c r="B17" s="296" t="s">
        <v>37</v>
      </c>
      <c r="C17" s="350" t="s">
        <v>38</v>
      </c>
      <c r="D17" s="296" t="s">
        <v>39</v>
      </c>
      <c r="E17" s="333"/>
      <c r="F17" s="296" t="s">
        <v>40</v>
      </c>
      <c r="G17" s="296" t="s">
        <v>41</v>
      </c>
      <c r="H17" s="296" t="s">
        <v>42</v>
      </c>
      <c r="I17" s="296" t="s">
        <v>43</v>
      </c>
      <c r="J17" s="296" t="s">
        <v>44</v>
      </c>
      <c r="K17" s="296" t="s">
        <v>45</v>
      </c>
      <c r="L17" s="296" t="s">
        <v>46</v>
      </c>
      <c r="M17" s="296" t="s">
        <v>47</v>
      </c>
      <c r="N17" s="296" t="s">
        <v>48</v>
      </c>
      <c r="O17" s="296" t="s">
        <v>49</v>
      </c>
      <c r="P17" s="296" t="s">
        <v>50</v>
      </c>
      <c r="Q17" s="332"/>
      <c r="R17" s="332"/>
      <c r="S17" s="332"/>
      <c r="T17" s="333"/>
      <c r="U17" s="450" t="s">
        <v>51</v>
      </c>
      <c r="V17" s="316"/>
      <c r="W17" s="296" t="s">
        <v>52</v>
      </c>
      <c r="X17" s="296" t="s">
        <v>53</v>
      </c>
      <c r="Y17" s="451" t="s">
        <v>54</v>
      </c>
      <c r="Z17" s="402" t="s">
        <v>55</v>
      </c>
      <c r="AA17" s="387" t="s">
        <v>56</v>
      </c>
      <c r="AB17" s="387" t="s">
        <v>57</v>
      </c>
      <c r="AC17" s="387" t="s">
        <v>58</v>
      </c>
      <c r="AD17" s="387" t="s">
        <v>59</v>
      </c>
      <c r="AE17" s="432"/>
      <c r="AF17" s="433"/>
      <c r="AG17" s="69"/>
      <c r="BD17" s="68" t="s">
        <v>60</v>
      </c>
    </row>
    <row r="18" spans="1:68" ht="14.25" customHeight="1" x14ac:dyDescent="0.2">
      <c r="A18" s="297"/>
      <c r="B18" s="297"/>
      <c r="C18" s="297"/>
      <c r="D18" s="334"/>
      <c r="E18" s="336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97"/>
      <c r="X18" s="297"/>
      <c r="Y18" s="452"/>
      <c r="Z18" s="403"/>
      <c r="AA18" s="388"/>
      <c r="AB18" s="388"/>
      <c r="AC18" s="388"/>
      <c r="AD18" s="434"/>
      <c r="AE18" s="435"/>
      <c r="AF18" s="436"/>
      <c r="AG18" s="69"/>
      <c r="BD18" s="68"/>
    </row>
    <row r="19" spans="1:68" ht="27.75" customHeight="1" x14ac:dyDescent="0.2">
      <c r="A19" s="318" t="s">
        <v>63</v>
      </c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319"/>
      <c r="Z19" s="319"/>
      <c r="AA19" s="48"/>
      <c r="AB19" s="48"/>
      <c r="AC19" s="48"/>
    </row>
    <row r="20" spans="1:68" ht="16.5" customHeight="1" x14ac:dyDescent="0.25">
      <c r="A20" s="286" t="s">
        <v>63</v>
      </c>
      <c r="B20" s="283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63"/>
      <c r="AB20" s="263"/>
      <c r="AC20" s="263"/>
    </row>
    <row r="21" spans="1:68" ht="14.25" customHeight="1" x14ac:dyDescent="0.25">
      <c r="A21" s="282" t="s">
        <v>64</v>
      </c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6">
        <v>4607111035752</v>
      </c>
      <c r="E22" s="277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7"/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8"/>
      <c r="P23" s="279" t="s">
        <v>73</v>
      </c>
      <c r="Q23" s="280"/>
      <c r="R23" s="280"/>
      <c r="S23" s="280"/>
      <c r="T23" s="280"/>
      <c r="U23" s="280"/>
      <c r="V23" s="281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3"/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8"/>
      <c r="P24" s="279" t="s">
        <v>73</v>
      </c>
      <c r="Q24" s="280"/>
      <c r="R24" s="280"/>
      <c r="S24" s="280"/>
      <c r="T24" s="280"/>
      <c r="U24" s="280"/>
      <c r="V24" s="281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18" t="s">
        <v>75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48"/>
      <c r="AB25" s="48"/>
      <c r="AC25" s="48"/>
    </row>
    <row r="26" spans="1:68" ht="16.5" customHeight="1" x14ac:dyDescent="0.25">
      <c r="A26" s="286" t="s">
        <v>76</v>
      </c>
      <c r="B26" s="283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63"/>
      <c r="AB26" s="263"/>
      <c r="AC26" s="263"/>
    </row>
    <row r="27" spans="1:68" ht="14.25" customHeight="1" x14ac:dyDescent="0.25">
      <c r="A27" s="282" t="s">
        <v>77</v>
      </c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6">
        <v>4607111036537</v>
      </c>
      <c r="E28" s="277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4"/>
      <c r="V28" s="34"/>
      <c r="W28" s="35" t="s">
        <v>70</v>
      </c>
      <c r="X28" s="268">
        <v>112</v>
      </c>
      <c r="Y28" s="269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6">
        <v>4607111036605</v>
      </c>
      <c r="E29" s="277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4"/>
      <c r="V29" s="34"/>
      <c r="W29" s="35" t="s">
        <v>70</v>
      </c>
      <c r="X29" s="268">
        <v>14</v>
      </c>
      <c r="Y29" s="26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287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8"/>
      <c r="P30" s="279" t="s">
        <v>73</v>
      </c>
      <c r="Q30" s="280"/>
      <c r="R30" s="280"/>
      <c r="S30" s="280"/>
      <c r="T30" s="280"/>
      <c r="U30" s="280"/>
      <c r="V30" s="281"/>
      <c r="W30" s="37" t="s">
        <v>70</v>
      </c>
      <c r="X30" s="270">
        <f>IFERROR(SUM(X28:X29),"0")</f>
        <v>126</v>
      </c>
      <c r="Y30" s="270">
        <f>IFERROR(SUM(Y28:Y29),"0")</f>
        <v>126</v>
      </c>
      <c r="Z30" s="270">
        <f>IFERROR(IF(Z28="",0,Z28),"0")+IFERROR(IF(Z29="",0,Z29),"0")</f>
        <v>1.1856599999999999</v>
      </c>
      <c r="AA30" s="271"/>
      <c r="AB30" s="271"/>
      <c r="AC30" s="271"/>
    </row>
    <row r="31" spans="1:68" x14ac:dyDescent="0.2">
      <c r="A31" s="28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8"/>
      <c r="P31" s="279" t="s">
        <v>73</v>
      </c>
      <c r="Q31" s="280"/>
      <c r="R31" s="280"/>
      <c r="S31" s="280"/>
      <c r="T31" s="280"/>
      <c r="U31" s="280"/>
      <c r="V31" s="281"/>
      <c r="W31" s="37" t="s">
        <v>74</v>
      </c>
      <c r="X31" s="270">
        <f>IFERROR(SUMPRODUCT(X28:X29*H28:H29),"0")</f>
        <v>189</v>
      </c>
      <c r="Y31" s="270">
        <f>IFERROR(SUMPRODUCT(Y28:Y29*H28:H29),"0")</f>
        <v>189</v>
      </c>
      <c r="Z31" s="37"/>
      <c r="AA31" s="271"/>
      <c r="AB31" s="271"/>
      <c r="AC31" s="271"/>
    </row>
    <row r="32" spans="1:68" ht="16.5" customHeight="1" x14ac:dyDescent="0.25">
      <c r="A32" s="286" t="s">
        <v>87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63"/>
      <c r="AB32" s="263"/>
      <c r="AC32" s="263"/>
    </row>
    <row r="33" spans="1:68" ht="14.25" customHeight="1" x14ac:dyDescent="0.25">
      <c r="A33" s="282" t="s">
        <v>64</v>
      </c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6">
        <v>4620207490075</v>
      </c>
      <c r="E34" s="277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4"/>
      <c r="V34" s="34"/>
      <c r="W34" s="35" t="s">
        <v>70</v>
      </c>
      <c r="X34" s="268">
        <v>24</v>
      </c>
      <c r="Y34" s="26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6">
        <v>4620207490174</v>
      </c>
      <c r="E35" s="277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4"/>
      <c r="V35" s="34"/>
      <c r="W35" s="35" t="s">
        <v>70</v>
      </c>
      <c r="X35" s="268">
        <v>0</v>
      </c>
      <c r="Y35" s="26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6">
        <v>4620207490044</v>
      </c>
      <c r="E36" s="277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4"/>
      <c r="V36" s="34"/>
      <c r="W36" s="35" t="s">
        <v>70</v>
      </c>
      <c r="X36" s="268">
        <v>12</v>
      </c>
      <c r="Y36" s="26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87"/>
      <c r="B37" s="283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8"/>
      <c r="P37" s="279" t="s">
        <v>73</v>
      </c>
      <c r="Q37" s="280"/>
      <c r="R37" s="280"/>
      <c r="S37" s="280"/>
      <c r="T37" s="280"/>
      <c r="U37" s="280"/>
      <c r="V37" s="281"/>
      <c r="W37" s="37" t="s">
        <v>70</v>
      </c>
      <c r="X37" s="270">
        <f>IFERROR(SUM(X34:X36),"0")</f>
        <v>36</v>
      </c>
      <c r="Y37" s="270">
        <f>IFERROR(SUM(Y34:Y36),"0")</f>
        <v>36</v>
      </c>
      <c r="Z37" s="270">
        <f>IFERROR(IF(Z34="",0,Z34),"0")+IFERROR(IF(Z35="",0,Z35),"0")+IFERROR(IF(Z36="",0,Z36),"0")</f>
        <v>0.55800000000000005</v>
      </c>
      <c r="AA37" s="271"/>
      <c r="AB37" s="271"/>
      <c r="AC37" s="271"/>
    </row>
    <row r="38" spans="1:68" x14ac:dyDescent="0.2">
      <c r="A38" s="283"/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8"/>
      <c r="P38" s="279" t="s">
        <v>73</v>
      </c>
      <c r="Q38" s="280"/>
      <c r="R38" s="280"/>
      <c r="S38" s="280"/>
      <c r="T38" s="280"/>
      <c r="U38" s="280"/>
      <c r="V38" s="281"/>
      <c r="W38" s="37" t="s">
        <v>74</v>
      </c>
      <c r="X38" s="270">
        <f>IFERROR(SUMPRODUCT(X34:X36*H34:H36),"0")</f>
        <v>201.59999999999997</v>
      </c>
      <c r="Y38" s="270">
        <f>IFERROR(SUMPRODUCT(Y34:Y36*H34:H36),"0")</f>
        <v>201.59999999999997</v>
      </c>
      <c r="Z38" s="37"/>
      <c r="AA38" s="271"/>
      <c r="AB38" s="271"/>
      <c r="AC38" s="271"/>
    </row>
    <row r="39" spans="1:68" ht="16.5" customHeight="1" x14ac:dyDescent="0.25">
      <c r="A39" s="286" t="s">
        <v>97</v>
      </c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63"/>
      <c r="AB39" s="263"/>
      <c r="AC39" s="263"/>
    </row>
    <row r="40" spans="1:68" ht="14.25" customHeight="1" x14ac:dyDescent="0.25">
      <c r="A40" s="282" t="s">
        <v>64</v>
      </c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6">
        <v>4607111039385</v>
      </c>
      <c r="E41" s="277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4"/>
      <c r="V41" s="34"/>
      <c r="W41" s="35" t="s">
        <v>70</v>
      </c>
      <c r="X41" s="268">
        <v>84</v>
      </c>
      <c r="Y41" s="269">
        <f>IFERROR(IF(X41="","",X41),"")</f>
        <v>84</v>
      </c>
      <c r="Z41" s="36">
        <f>IFERROR(IF(X41="","",X41*0.0155),"")</f>
        <v>1.302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613.19999999999993</v>
      </c>
      <c r="BN41" s="67">
        <f>IFERROR(Y41*I41,"0")</f>
        <v>613.19999999999993</v>
      </c>
      <c r="BO41" s="67">
        <f>IFERROR(X41/J41,"0")</f>
        <v>1</v>
      </c>
      <c r="BP41" s="67">
        <f>IFERROR(Y41/J41,"0")</f>
        <v>1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6">
        <v>4607111038982</v>
      </c>
      <c r="E42" s="277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4"/>
      <c r="V42" s="34"/>
      <c r="W42" s="35" t="s">
        <v>70</v>
      </c>
      <c r="X42" s="268">
        <v>60</v>
      </c>
      <c r="Y42" s="269">
        <f>IFERROR(IF(X42="","",X42),"")</f>
        <v>60</v>
      </c>
      <c r="Z42" s="36">
        <f>IFERROR(IF(X42="","",X42*0.0155),"")</f>
        <v>0.92999999999999994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437.15999999999997</v>
      </c>
      <c r="BN42" s="67">
        <f>IFERROR(Y42*I42,"0")</f>
        <v>437.15999999999997</v>
      </c>
      <c r="BO42" s="67">
        <f>IFERROR(X42/J42,"0")</f>
        <v>0.7142857142857143</v>
      </c>
      <c r="BP42" s="67">
        <f>IFERROR(Y42/J42,"0")</f>
        <v>0.7142857142857143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6">
        <v>4607111039354</v>
      </c>
      <c r="E43" s="277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6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6">
        <v>4607111039330</v>
      </c>
      <c r="E44" s="277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7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8"/>
      <c r="P45" s="279" t="s">
        <v>73</v>
      </c>
      <c r="Q45" s="280"/>
      <c r="R45" s="280"/>
      <c r="S45" s="280"/>
      <c r="T45" s="280"/>
      <c r="U45" s="280"/>
      <c r="V45" s="281"/>
      <c r="W45" s="37" t="s">
        <v>70</v>
      </c>
      <c r="X45" s="270">
        <f>IFERROR(SUM(X41:X44),"0")</f>
        <v>144</v>
      </c>
      <c r="Y45" s="270">
        <f>IFERROR(SUM(Y41:Y44),"0")</f>
        <v>144</v>
      </c>
      <c r="Z45" s="270">
        <f>IFERROR(IF(Z41="",0,Z41),"0")+IFERROR(IF(Z42="",0,Z42),"0")+IFERROR(IF(Z43="",0,Z43),"0")+IFERROR(IF(Z44="",0,Z44),"0")</f>
        <v>2.2320000000000002</v>
      </c>
      <c r="AA45" s="271"/>
      <c r="AB45" s="271"/>
      <c r="AC45" s="271"/>
    </row>
    <row r="46" spans="1:68" x14ac:dyDescent="0.2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8"/>
      <c r="P46" s="279" t="s">
        <v>73</v>
      </c>
      <c r="Q46" s="280"/>
      <c r="R46" s="280"/>
      <c r="S46" s="280"/>
      <c r="T46" s="280"/>
      <c r="U46" s="280"/>
      <c r="V46" s="281"/>
      <c r="W46" s="37" t="s">
        <v>74</v>
      </c>
      <c r="X46" s="270">
        <f>IFERROR(SUMPRODUCT(X41:X44*H41:H44),"0")</f>
        <v>1008</v>
      </c>
      <c r="Y46" s="270">
        <f>IFERROR(SUMPRODUCT(Y41:Y44*H41:H44),"0")</f>
        <v>1008</v>
      </c>
      <c r="Z46" s="37"/>
      <c r="AA46" s="271"/>
      <c r="AB46" s="271"/>
      <c r="AC46" s="271"/>
    </row>
    <row r="47" spans="1:68" ht="16.5" customHeight="1" x14ac:dyDescent="0.25">
      <c r="A47" s="286" t="s">
        <v>108</v>
      </c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63"/>
      <c r="AB47" s="263"/>
      <c r="AC47" s="263"/>
    </row>
    <row r="48" spans="1:68" ht="14.25" customHeight="1" x14ac:dyDescent="0.25">
      <c r="A48" s="282" t="s">
        <v>64</v>
      </c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76">
        <v>4620207490822</v>
      </c>
      <c r="E49" s="277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7"/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88"/>
      <c r="P50" s="279" t="s">
        <v>73</v>
      </c>
      <c r="Q50" s="280"/>
      <c r="R50" s="280"/>
      <c r="S50" s="280"/>
      <c r="T50" s="280"/>
      <c r="U50" s="280"/>
      <c r="V50" s="281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288"/>
      <c r="P51" s="279" t="s">
        <v>73</v>
      </c>
      <c r="Q51" s="280"/>
      <c r="R51" s="280"/>
      <c r="S51" s="280"/>
      <c r="T51" s="280"/>
      <c r="U51" s="280"/>
      <c r="V51" s="281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282" t="s">
        <v>112</v>
      </c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64"/>
      <c r="AB52" s="264"/>
      <c r="AC52" s="264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76">
        <v>4607111039743</v>
      </c>
      <c r="E53" s="277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3"/>
      <c r="R53" s="273"/>
      <c r="S53" s="273"/>
      <c r="T53" s="274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7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288"/>
      <c r="P54" s="279" t="s">
        <v>73</v>
      </c>
      <c r="Q54" s="280"/>
      <c r="R54" s="280"/>
      <c r="S54" s="280"/>
      <c r="T54" s="280"/>
      <c r="U54" s="280"/>
      <c r="V54" s="281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3"/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8"/>
      <c r="P55" s="279" t="s">
        <v>73</v>
      </c>
      <c r="Q55" s="280"/>
      <c r="R55" s="280"/>
      <c r="S55" s="280"/>
      <c r="T55" s="280"/>
      <c r="U55" s="280"/>
      <c r="V55" s="281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282" t="s">
        <v>77</v>
      </c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64"/>
      <c r="AB56" s="264"/>
      <c r="AC56" s="264"/>
    </row>
    <row r="57" spans="1:68" ht="27" customHeight="1" x14ac:dyDescent="0.25">
      <c r="A57" s="54" t="s">
        <v>116</v>
      </c>
      <c r="B57" s="54" t="s">
        <v>117</v>
      </c>
      <c r="C57" s="31">
        <v>4301132194</v>
      </c>
      <c r="D57" s="276">
        <v>4607111039712</v>
      </c>
      <c r="E57" s="277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81</v>
      </c>
      <c r="M57" s="33" t="s">
        <v>69</v>
      </c>
      <c r="N57" s="33"/>
      <c r="O57" s="32">
        <v>365</v>
      </c>
      <c r="P57" s="44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3"/>
      <c r="R57" s="273"/>
      <c r="S57" s="273"/>
      <c r="T57" s="274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83</v>
      </c>
      <c r="AK57" s="71">
        <v>14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7"/>
      <c r="B58" s="283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3"/>
      <c r="N58" s="283"/>
      <c r="O58" s="288"/>
      <c r="P58" s="279" t="s">
        <v>73</v>
      </c>
      <c r="Q58" s="280"/>
      <c r="R58" s="280"/>
      <c r="S58" s="280"/>
      <c r="T58" s="280"/>
      <c r="U58" s="280"/>
      <c r="V58" s="281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x14ac:dyDescent="0.2">
      <c r="A59" s="283"/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288"/>
      <c r="P59" s="279" t="s">
        <v>73</v>
      </c>
      <c r="Q59" s="280"/>
      <c r="R59" s="280"/>
      <c r="S59" s="280"/>
      <c r="T59" s="280"/>
      <c r="U59" s="280"/>
      <c r="V59" s="281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customHeight="1" x14ac:dyDescent="0.25">
      <c r="A60" s="282" t="s">
        <v>119</v>
      </c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  <c r="N60" s="283"/>
      <c r="O60" s="283"/>
      <c r="P60" s="283"/>
      <c r="Q60" s="283"/>
      <c r="R60" s="283"/>
      <c r="S60" s="283"/>
      <c r="T60" s="283"/>
      <c r="U60" s="283"/>
      <c r="V60" s="283"/>
      <c r="W60" s="283"/>
      <c r="X60" s="283"/>
      <c r="Y60" s="283"/>
      <c r="Z60" s="283"/>
      <c r="AA60" s="264"/>
      <c r="AB60" s="264"/>
      <c r="AC60" s="264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76">
        <v>4607111037008</v>
      </c>
      <c r="E61" s="277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3"/>
      <c r="R61" s="273"/>
      <c r="S61" s="273"/>
      <c r="T61" s="274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76">
        <v>4607111037398</v>
      </c>
      <c r="E62" s="277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3"/>
      <c r="R62" s="273"/>
      <c r="S62" s="273"/>
      <c r="T62" s="274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7"/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  <c r="N63" s="283"/>
      <c r="O63" s="288"/>
      <c r="P63" s="279" t="s">
        <v>73</v>
      </c>
      <c r="Q63" s="280"/>
      <c r="R63" s="280"/>
      <c r="S63" s="280"/>
      <c r="T63" s="280"/>
      <c r="U63" s="280"/>
      <c r="V63" s="281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x14ac:dyDescent="0.2">
      <c r="A64" s="283"/>
      <c r="B64" s="283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3"/>
      <c r="N64" s="283"/>
      <c r="O64" s="288"/>
      <c r="P64" s="279" t="s">
        <v>73</v>
      </c>
      <c r="Q64" s="280"/>
      <c r="R64" s="280"/>
      <c r="S64" s="280"/>
      <c r="T64" s="280"/>
      <c r="U64" s="280"/>
      <c r="V64" s="281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customHeight="1" x14ac:dyDescent="0.25">
      <c r="A65" s="282" t="s">
        <v>125</v>
      </c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64"/>
      <c r="AB65" s="264"/>
      <c r="AC65" s="264"/>
    </row>
    <row r="66" spans="1:68" ht="27" customHeight="1" x14ac:dyDescent="0.25">
      <c r="A66" s="54" t="s">
        <v>126</v>
      </c>
      <c r="B66" s="54" t="s">
        <v>127</v>
      </c>
      <c r="C66" s="31">
        <v>4301135664</v>
      </c>
      <c r="D66" s="276">
        <v>4607111039705</v>
      </c>
      <c r="E66" s="277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128</v>
      </c>
      <c r="M66" s="33" t="s">
        <v>69</v>
      </c>
      <c r="N66" s="33"/>
      <c r="O66" s="32">
        <v>365</v>
      </c>
      <c r="P66" s="35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3"/>
      <c r="R66" s="273"/>
      <c r="S66" s="273"/>
      <c r="T66" s="274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129</v>
      </c>
      <c r="AK66" s="71">
        <v>140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76">
        <v>4607111039729</v>
      </c>
      <c r="E67" s="277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128</v>
      </c>
      <c r="M67" s="33" t="s">
        <v>69</v>
      </c>
      <c r="N67" s="33"/>
      <c r="O67" s="32">
        <v>365</v>
      </c>
      <c r="P67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3"/>
      <c r="R67" s="273"/>
      <c r="S67" s="273"/>
      <c r="T67" s="274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129</v>
      </c>
      <c r="AK67" s="71">
        <v>140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76">
        <v>4620207490228</v>
      </c>
      <c r="E68" s="277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128</v>
      </c>
      <c r="M68" s="33" t="s">
        <v>69</v>
      </c>
      <c r="N68" s="33"/>
      <c r="O68" s="32">
        <v>365</v>
      </c>
      <c r="P68" s="35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3"/>
      <c r="R68" s="273"/>
      <c r="S68" s="273"/>
      <c r="T68" s="274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129</v>
      </c>
      <c r="AK68" s="71">
        <v>140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7"/>
      <c r="B69" s="283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3"/>
      <c r="N69" s="283"/>
      <c r="O69" s="288"/>
      <c r="P69" s="279" t="s">
        <v>73</v>
      </c>
      <c r="Q69" s="280"/>
      <c r="R69" s="280"/>
      <c r="S69" s="280"/>
      <c r="T69" s="280"/>
      <c r="U69" s="280"/>
      <c r="V69" s="281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x14ac:dyDescent="0.2">
      <c r="A70" s="283"/>
      <c r="B70" s="283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3"/>
      <c r="N70" s="283"/>
      <c r="O70" s="288"/>
      <c r="P70" s="279" t="s">
        <v>73</v>
      </c>
      <c r="Q70" s="280"/>
      <c r="R70" s="280"/>
      <c r="S70" s="280"/>
      <c r="T70" s="280"/>
      <c r="U70" s="280"/>
      <c r="V70" s="281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customHeight="1" x14ac:dyDescent="0.25">
      <c r="A71" s="286" t="s">
        <v>135</v>
      </c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63"/>
      <c r="AB71" s="263"/>
      <c r="AC71" s="263"/>
    </row>
    <row r="72" spans="1:68" ht="14.25" customHeight="1" x14ac:dyDescent="0.25">
      <c r="A72" s="282" t="s">
        <v>64</v>
      </c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64"/>
      <c r="AB72" s="264"/>
      <c r="AC72" s="264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76">
        <v>4607111037411</v>
      </c>
      <c r="E73" s="277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138</v>
      </c>
      <c r="L73" s="32" t="s">
        <v>81</v>
      </c>
      <c r="M73" s="33" t="s">
        <v>69</v>
      </c>
      <c r="N73" s="33"/>
      <c r="O73" s="32">
        <v>180</v>
      </c>
      <c r="P73" s="2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3"/>
      <c r="R73" s="273"/>
      <c r="S73" s="273"/>
      <c r="T73" s="274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76">
        <v>4607111036728</v>
      </c>
      <c r="E74" s="277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6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3"/>
      <c r="R74" s="273"/>
      <c r="S74" s="273"/>
      <c r="T74" s="274"/>
      <c r="U74" s="34"/>
      <c r="V74" s="34"/>
      <c r="W74" s="35" t="s">
        <v>70</v>
      </c>
      <c r="X74" s="268">
        <v>36</v>
      </c>
      <c r="Y74" s="269">
        <f>IFERROR(IF(X74="","",X74),"")</f>
        <v>36</v>
      </c>
      <c r="Z74" s="36">
        <f>IFERROR(IF(X74="","",X74*0.00866),"")</f>
        <v>0.31175999999999998</v>
      </c>
      <c r="AA74" s="56"/>
      <c r="AB74" s="57"/>
      <c r="AC74" s="110" t="s">
        <v>139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187.67519999999999</v>
      </c>
      <c r="BN74" s="67">
        <f>IFERROR(Y74*I74,"0")</f>
        <v>187.67519999999999</v>
      </c>
      <c r="BO74" s="67">
        <f>IFERROR(X74/J74,"0")</f>
        <v>0.25</v>
      </c>
      <c r="BP74" s="67">
        <f>IFERROR(Y74/J74,"0")</f>
        <v>0.25</v>
      </c>
    </row>
    <row r="75" spans="1:68" x14ac:dyDescent="0.2">
      <c r="A75" s="287"/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  <c r="O75" s="288"/>
      <c r="P75" s="279" t="s">
        <v>73</v>
      </c>
      <c r="Q75" s="280"/>
      <c r="R75" s="280"/>
      <c r="S75" s="280"/>
      <c r="T75" s="280"/>
      <c r="U75" s="280"/>
      <c r="V75" s="281"/>
      <c r="W75" s="37" t="s">
        <v>70</v>
      </c>
      <c r="X75" s="270">
        <f>IFERROR(SUM(X73:X74),"0")</f>
        <v>36</v>
      </c>
      <c r="Y75" s="270">
        <f>IFERROR(SUM(Y73:Y74),"0")</f>
        <v>36</v>
      </c>
      <c r="Z75" s="270">
        <f>IFERROR(IF(Z73="",0,Z73),"0")+IFERROR(IF(Z74="",0,Z74),"0")</f>
        <v>0.31175999999999998</v>
      </c>
      <c r="AA75" s="271"/>
      <c r="AB75" s="271"/>
      <c r="AC75" s="271"/>
    </row>
    <row r="76" spans="1:68" x14ac:dyDescent="0.2">
      <c r="A76" s="283"/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288"/>
      <c r="P76" s="279" t="s">
        <v>73</v>
      </c>
      <c r="Q76" s="280"/>
      <c r="R76" s="280"/>
      <c r="S76" s="280"/>
      <c r="T76" s="280"/>
      <c r="U76" s="280"/>
      <c r="V76" s="281"/>
      <c r="W76" s="37" t="s">
        <v>74</v>
      </c>
      <c r="X76" s="270">
        <f>IFERROR(SUMPRODUCT(X73:X74*H73:H74),"0")</f>
        <v>180</v>
      </c>
      <c r="Y76" s="270">
        <f>IFERROR(SUMPRODUCT(Y73:Y74*H73:H74),"0")</f>
        <v>180</v>
      </c>
      <c r="Z76" s="37"/>
      <c r="AA76" s="271"/>
      <c r="AB76" s="271"/>
      <c r="AC76" s="271"/>
    </row>
    <row r="77" spans="1:68" ht="16.5" customHeight="1" x14ac:dyDescent="0.25">
      <c r="A77" s="286" t="s">
        <v>142</v>
      </c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263"/>
      <c r="AB77" s="263"/>
      <c r="AC77" s="263"/>
    </row>
    <row r="78" spans="1:68" ht="14.25" customHeight="1" x14ac:dyDescent="0.25">
      <c r="A78" s="282" t="s">
        <v>125</v>
      </c>
      <c r="B78" s="283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64"/>
      <c r="AB78" s="264"/>
      <c r="AC78" s="264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6">
        <v>4607111033659</v>
      </c>
      <c r="E79" s="277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3"/>
      <c r="R79" s="273"/>
      <c r="S79" s="273"/>
      <c r="T79" s="274"/>
      <c r="U79" s="34"/>
      <c r="V79" s="34"/>
      <c r="W79" s="35" t="s">
        <v>70</v>
      </c>
      <c r="X79" s="268">
        <v>14</v>
      </c>
      <c r="Y79" s="26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7"/>
      <c r="B80" s="283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  <c r="N80" s="283"/>
      <c r="O80" s="288"/>
      <c r="P80" s="279" t="s">
        <v>73</v>
      </c>
      <c r="Q80" s="280"/>
      <c r="R80" s="280"/>
      <c r="S80" s="280"/>
      <c r="T80" s="280"/>
      <c r="U80" s="280"/>
      <c r="V80" s="281"/>
      <c r="W80" s="37" t="s">
        <v>70</v>
      </c>
      <c r="X80" s="270">
        <f>IFERROR(SUM(X79:X79),"0")</f>
        <v>14</v>
      </c>
      <c r="Y80" s="270">
        <f>IFERROR(SUM(Y79:Y79),"0")</f>
        <v>14</v>
      </c>
      <c r="Z80" s="270">
        <f>IFERROR(IF(Z79="",0,Z79),"0")</f>
        <v>0.25031999999999999</v>
      </c>
      <c r="AA80" s="271"/>
      <c r="AB80" s="271"/>
      <c r="AC80" s="271"/>
    </row>
    <row r="81" spans="1:68" x14ac:dyDescent="0.2">
      <c r="A81" s="283"/>
      <c r="B81" s="283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  <c r="N81" s="283"/>
      <c r="O81" s="288"/>
      <c r="P81" s="279" t="s">
        <v>73</v>
      </c>
      <c r="Q81" s="280"/>
      <c r="R81" s="280"/>
      <c r="S81" s="280"/>
      <c r="T81" s="280"/>
      <c r="U81" s="280"/>
      <c r="V81" s="281"/>
      <c r="W81" s="37" t="s">
        <v>74</v>
      </c>
      <c r="X81" s="270">
        <f>IFERROR(SUMPRODUCT(X79:X79*H79:H79),"0")</f>
        <v>50.4</v>
      </c>
      <c r="Y81" s="270">
        <f>IFERROR(SUMPRODUCT(Y79:Y79*H79:H79),"0")</f>
        <v>50.4</v>
      </c>
      <c r="Z81" s="37"/>
      <c r="AA81" s="271"/>
      <c r="AB81" s="271"/>
      <c r="AC81" s="271"/>
    </row>
    <row r="82" spans="1:68" ht="16.5" customHeight="1" x14ac:dyDescent="0.25">
      <c r="A82" s="286" t="s">
        <v>146</v>
      </c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63"/>
      <c r="AB82" s="263"/>
      <c r="AC82" s="263"/>
    </row>
    <row r="83" spans="1:68" ht="14.25" customHeight="1" x14ac:dyDescent="0.25">
      <c r="A83" s="282" t="s">
        <v>147</v>
      </c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64"/>
      <c r="AB83" s="264"/>
      <c r="AC83" s="264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6">
        <v>4607111034120</v>
      </c>
      <c r="E84" s="277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3"/>
      <c r="R84" s="273"/>
      <c r="S84" s="273"/>
      <c r="T84" s="274"/>
      <c r="U84" s="34"/>
      <c r="V84" s="34"/>
      <c r="W84" s="35" t="s">
        <v>70</v>
      </c>
      <c r="X84" s="268">
        <v>56</v>
      </c>
      <c r="Y84" s="269">
        <f>IFERROR(IF(X84="","",X84),"")</f>
        <v>56</v>
      </c>
      <c r="Z84" s="36">
        <f>IFERROR(IF(X84="","",X84*0.01788),"")</f>
        <v>1.0012799999999999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241.00160000000002</v>
      </c>
      <c r="BN84" s="67">
        <f>IFERROR(Y84*I84,"0")</f>
        <v>241.00160000000002</v>
      </c>
      <c r="BO84" s="67">
        <f>IFERROR(X84/J84,"0")</f>
        <v>0.8</v>
      </c>
      <c r="BP84" s="67">
        <f>IFERROR(Y84/J84,"0")</f>
        <v>0.8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6">
        <v>4607111034137</v>
      </c>
      <c r="E85" s="277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3"/>
      <c r="R85" s="273"/>
      <c r="S85" s="273"/>
      <c r="T85" s="274"/>
      <c r="U85" s="34"/>
      <c r="V85" s="34"/>
      <c r="W85" s="35" t="s">
        <v>70</v>
      </c>
      <c r="X85" s="268">
        <v>42</v>
      </c>
      <c r="Y85" s="269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153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x14ac:dyDescent="0.2">
      <c r="A86" s="287"/>
      <c r="B86" s="283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  <c r="N86" s="283"/>
      <c r="O86" s="288"/>
      <c r="P86" s="279" t="s">
        <v>73</v>
      </c>
      <c r="Q86" s="280"/>
      <c r="R86" s="280"/>
      <c r="S86" s="280"/>
      <c r="T86" s="280"/>
      <c r="U86" s="280"/>
      <c r="V86" s="281"/>
      <c r="W86" s="37" t="s">
        <v>70</v>
      </c>
      <c r="X86" s="270">
        <f>IFERROR(SUM(X84:X85),"0")</f>
        <v>98</v>
      </c>
      <c r="Y86" s="270">
        <f>IFERROR(SUM(Y84:Y85),"0")</f>
        <v>98</v>
      </c>
      <c r="Z86" s="270">
        <f>IFERROR(IF(Z84="",0,Z84),"0")+IFERROR(IF(Z85="",0,Z85),"0")</f>
        <v>1.75224</v>
      </c>
      <c r="AA86" s="271"/>
      <c r="AB86" s="271"/>
      <c r="AC86" s="271"/>
    </row>
    <row r="87" spans="1:68" x14ac:dyDescent="0.2">
      <c r="A87" s="283"/>
      <c r="B87" s="283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  <c r="N87" s="283"/>
      <c r="O87" s="288"/>
      <c r="P87" s="279" t="s">
        <v>73</v>
      </c>
      <c r="Q87" s="280"/>
      <c r="R87" s="280"/>
      <c r="S87" s="280"/>
      <c r="T87" s="280"/>
      <c r="U87" s="280"/>
      <c r="V87" s="281"/>
      <c r="W87" s="37" t="s">
        <v>74</v>
      </c>
      <c r="X87" s="270">
        <f>IFERROR(SUMPRODUCT(X84:X85*H84:H85),"0")</f>
        <v>352.8</v>
      </c>
      <c r="Y87" s="270">
        <f>IFERROR(SUMPRODUCT(Y84:Y85*H84:H85),"0")</f>
        <v>352.8</v>
      </c>
      <c r="Z87" s="37"/>
      <c r="AA87" s="271"/>
      <c r="AB87" s="271"/>
      <c r="AC87" s="271"/>
    </row>
    <row r="88" spans="1:68" ht="16.5" customHeight="1" x14ac:dyDescent="0.25">
      <c r="A88" s="286" t="s">
        <v>154</v>
      </c>
      <c r="B88" s="283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63"/>
      <c r="AB88" s="263"/>
      <c r="AC88" s="263"/>
    </row>
    <row r="89" spans="1:68" ht="14.25" customHeight="1" x14ac:dyDescent="0.25">
      <c r="A89" s="282" t="s">
        <v>125</v>
      </c>
      <c r="B89" s="283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64"/>
      <c r="AB89" s="264"/>
      <c r="AC89" s="264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76">
        <v>4620207491027</v>
      </c>
      <c r="E90" s="277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3"/>
      <c r="R90" s="273"/>
      <c r="S90" s="273"/>
      <c r="T90" s="274"/>
      <c r="U90" s="34"/>
      <c r="V90" s="34"/>
      <c r="W90" s="35" t="s">
        <v>70</v>
      </c>
      <c r="X90" s="268">
        <v>14</v>
      </c>
      <c r="Y90" s="269">
        <f t="shared" ref="Y90:Y95" si="0">IFERROR(IF(X90="","",X90),"")</f>
        <v>14</v>
      </c>
      <c r="Z90" s="36">
        <f t="shared" ref="Z90:Z95" si="1">IFERROR(IF(X90="","",X90*0.01788),"")</f>
        <v>0.25031999999999999</v>
      </c>
      <c r="AA90" s="56"/>
      <c r="AB90" s="57"/>
      <c r="AC90" s="118" t="s">
        <v>145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50.170400000000001</v>
      </c>
      <c r="BN90" s="67">
        <f t="shared" ref="BN90:BN95" si="3">IFERROR(Y90*I90,"0")</f>
        <v>50.170400000000001</v>
      </c>
      <c r="BO90" s="67">
        <f t="shared" ref="BO90:BO95" si="4">IFERROR(X90/J90,"0")</f>
        <v>0.2</v>
      </c>
      <c r="BP90" s="67">
        <f t="shared" ref="BP90:BP95" si="5">IFERROR(Y90/J90,"0")</f>
        <v>0.2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6">
        <v>4620207491003</v>
      </c>
      <c r="E91" s="277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3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3"/>
      <c r="R91" s="273"/>
      <c r="S91" s="273"/>
      <c r="T91" s="274"/>
      <c r="U91" s="34"/>
      <c r="V91" s="34"/>
      <c r="W91" s="35" t="s">
        <v>70</v>
      </c>
      <c r="X91" s="268">
        <v>112</v>
      </c>
      <c r="Y91" s="269">
        <f t="shared" si="0"/>
        <v>112</v>
      </c>
      <c r="Z91" s="36">
        <f t="shared" si="1"/>
        <v>2.0025599999999999</v>
      </c>
      <c r="AA91" s="56"/>
      <c r="AB91" s="57"/>
      <c r="AC91" s="120" t="s">
        <v>145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401.36320000000001</v>
      </c>
      <c r="BN91" s="67">
        <f t="shared" si="3"/>
        <v>401.36320000000001</v>
      </c>
      <c r="BO91" s="67">
        <f t="shared" si="4"/>
        <v>1.6</v>
      </c>
      <c r="BP91" s="67">
        <f t="shared" si="5"/>
        <v>1.6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76">
        <v>4620207491034</v>
      </c>
      <c r="E92" s="277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3"/>
      <c r="R92" s="273"/>
      <c r="S92" s="273"/>
      <c r="T92" s="274"/>
      <c r="U92" s="34"/>
      <c r="V92" s="34"/>
      <c r="W92" s="35" t="s">
        <v>70</v>
      </c>
      <c r="X92" s="268">
        <v>28</v>
      </c>
      <c r="Y92" s="269">
        <f t="shared" si="0"/>
        <v>28</v>
      </c>
      <c r="Z92" s="36">
        <f t="shared" si="1"/>
        <v>0.50063999999999997</v>
      </c>
      <c r="AA92" s="56"/>
      <c r="AB92" s="57"/>
      <c r="AC92" s="122" t="s">
        <v>161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100.3408</v>
      </c>
      <c r="BN92" s="67">
        <f t="shared" si="3"/>
        <v>100.3408</v>
      </c>
      <c r="BO92" s="67">
        <f t="shared" si="4"/>
        <v>0.4</v>
      </c>
      <c r="BP92" s="67">
        <f t="shared" si="5"/>
        <v>0.4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6">
        <v>4620207491010</v>
      </c>
      <c r="E93" s="277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3"/>
      <c r="R93" s="273"/>
      <c r="S93" s="273"/>
      <c r="T93" s="274"/>
      <c r="U93" s="34"/>
      <c r="V93" s="34"/>
      <c r="W93" s="35" t="s">
        <v>70</v>
      </c>
      <c r="X93" s="268">
        <v>56</v>
      </c>
      <c r="Y93" s="269">
        <f t="shared" si="0"/>
        <v>56</v>
      </c>
      <c r="Z93" s="36">
        <f t="shared" si="1"/>
        <v>1.0012799999999999</v>
      </c>
      <c r="AA93" s="56"/>
      <c r="AB93" s="57"/>
      <c r="AC93" s="124" t="s">
        <v>145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200.6816</v>
      </c>
      <c r="BN93" s="67">
        <f t="shared" si="3"/>
        <v>200.6816</v>
      </c>
      <c r="BO93" s="67">
        <f t="shared" si="4"/>
        <v>0.8</v>
      </c>
      <c r="BP93" s="67">
        <f t="shared" si="5"/>
        <v>0.8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76">
        <v>4607111035028</v>
      </c>
      <c r="E94" s="277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0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3"/>
      <c r="R94" s="273"/>
      <c r="S94" s="273"/>
      <c r="T94" s="274"/>
      <c r="U94" s="34"/>
      <c r="V94" s="34"/>
      <c r="W94" s="35" t="s">
        <v>70</v>
      </c>
      <c r="X94" s="268">
        <v>28</v>
      </c>
      <c r="Y94" s="269">
        <f t="shared" si="0"/>
        <v>28</v>
      </c>
      <c r="Z94" s="36">
        <f t="shared" si="1"/>
        <v>0.50063999999999997</v>
      </c>
      <c r="AA94" s="56"/>
      <c r="AB94" s="57"/>
      <c r="AC94" s="126" t="s">
        <v>145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124.56640000000002</v>
      </c>
      <c r="BN94" s="67">
        <f t="shared" si="3"/>
        <v>124.56640000000002</v>
      </c>
      <c r="BO94" s="67">
        <f t="shared" si="4"/>
        <v>0.4</v>
      </c>
      <c r="BP94" s="67">
        <f t="shared" si="5"/>
        <v>0.4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76">
        <v>4607111036407</v>
      </c>
      <c r="E95" s="277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3"/>
      <c r="R95" s="273"/>
      <c r="S95" s="273"/>
      <c r="T95" s="274"/>
      <c r="U95" s="34"/>
      <c r="V95" s="34"/>
      <c r="W95" s="35" t="s">
        <v>70</v>
      </c>
      <c r="X95" s="268">
        <v>14</v>
      </c>
      <c r="Y95" s="269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87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8"/>
      <c r="P96" s="279" t="s">
        <v>73</v>
      </c>
      <c r="Q96" s="280"/>
      <c r="R96" s="280"/>
      <c r="S96" s="280"/>
      <c r="T96" s="280"/>
      <c r="U96" s="280"/>
      <c r="V96" s="281"/>
      <c r="W96" s="37" t="s">
        <v>70</v>
      </c>
      <c r="X96" s="270">
        <f>IFERROR(SUM(X90:X95),"0")</f>
        <v>252</v>
      </c>
      <c r="Y96" s="270">
        <f>IFERROR(SUM(Y90:Y95),"0")</f>
        <v>252</v>
      </c>
      <c r="Z96" s="270">
        <f>IFERROR(IF(Z90="",0,Z90),"0")+IFERROR(IF(Z91="",0,Z91),"0")+IFERROR(IF(Z92="",0,Z92),"0")+IFERROR(IF(Z93="",0,Z93),"0")+IFERROR(IF(Z94="",0,Z94),"0")+IFERROR(IF(Z95="",0,Z95),"0")</f>
        <v>4.5057600000000004</v>
      </c>
      <c r="AA96" s="271"/>
      <c r="AB96" s="271"/>
      <c r="AC96" s="271"/>
    </row>
    <row r="97" spans="1:68" x14ac:dyDescent="0.2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8"/>
      <c r="P97" s="279" t="s">
        <v>73</v>
      </c>
      <c r="Q97" s="280"/>
      <c r="R97" s="280"/>
      <c r="S97" s="280"/>
      <c r="T97" s="280"/>
      <c r="U97" s="280"/>
      <c r="V97" s="281"/>
      <c r="W97" s="37" t="s">
        <v>74</v>
      </c>
      <c r="X97" s="270">
        <f>IFERROR(SUMPRODUCT(X90:X95*H90:H95),"0")</f>
        <v>771.11999999999989</v>
      </c>
      <c r="Y97" s="270">
        <f>IFERROR(SUMPRODUCT(Y90:Y95*H90:H95),"0")</f>
        <v>771.11999999999989</v>
      </c>
      <c r="Z97" s="37"/>
      <c r="AA97" s="271"/>
      <c r="AB97" s="271"/>
      <c r="AC97" s="271"/>
    </row>
    <row r="98" spans="1:68" ht="16.5" customHeight="1" x14ac:dyDescent="0.25">
      <c r="A98" s="286" t="s">
        <v>169</v>
      </c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63"/>
      <c r="AB98" s="263"/>
      <c r="AC98" s="263"/>
    </row>
    <row r="99" spans="1:68" ht="14.25" customHeight="1" x14ac:dyDescent="0.25">
      <c r="A99" s="282" t="s">
        <v>119</v>
      </c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64"/>
      <c r="AB99" s="264"/>
      <c r="AC99" s="264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76">
        <v>4607025784012</v>
      </c>
      <c r="E100" s="277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0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3"/>
      <c r="R100" s="273"/>
      <c r="S100" s="273"/>
      <c r="T100" s="274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76">
        <v>4607025784319</v>
      </c>
      <c r="E101" s="277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2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3"/>
      <c r="R101" s="273"/>
      <c r="S101" s="273"/>
      <c r="T101" s="274"/>
      <c r="U101" s="34"/>
      <c r="V101" s="34"/>
      <c r="W101" s="35" t="s">
        <v>70</v>
      </c>
      <c r="X101" s="268">
        <v>56</v>
      </c>
      <c r="Y101" s="269">
        <f>IFERROR(IF(X101="","",X101),"")</f>
        <v>56</v>
      </c>
      <c r="Z101" s="36">
        <f>IFERROR(IF(X101="","",X101*0.01788),"")</f>
        <v>1.0012799999999999</v>
      </c>
      <c r="AA101" s="56"/>
      <c r="AB101" s="57"/>
      <c r="AC101" s="132" t="s">
        <v>145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237.66399999999999</v>
      </c>
      <c r="BN101" s="67">
        <f>IFERROR(Y101*I101,"0")</f>
        <v>237.66399999999999</v>
      </c>
      <c r="BO101" s="67">
        <f>IFERROR(X101/J101,"0")</f>
        <v>0.8</v>
      </c>
      <c r="BP101" s="67">
        <f>IFERROR(Y101/J101,"0")</f>
        <v>0.8</v>
      </c>
    </row>
    <row r="102" spans="1:68" x14ac:dyDescent="0.2">
      <c r="A102" s="287"/>
      <c r="B102" s="283"/>
      <c r="C102" s="283"/>
      <c r="D102" s="283"/>
      <c r="E102" s="283"/>
      <c r="F102" s="283"/>
      <c r="G102" s="283"/>
      <c r="H102" s="283"/>
      <c r="I102" s="283"/>
      <c r="J102" s="283"/>
      <c r="K102" s="283"/>
      <c r="L102" s="283"/>
      <c r="M102" s="283"/>
      <c r="N102" s="283"/>
      <c r="O102" s="288"/>
      <c r="P102" s="279" t="s">
        <v>73</v>
      </c>
      <c r="Q102" s="280"/>
      <c r="R102" s="280"/>
      <c r="S102" s="280"/>
      <c r="T102" s="280"/>
      <c r="U102" s="280"/>
      <c r="V102" s="281"/>
      <c r="W102" s="37" t="s">
        <v>70</v>
      </c>
      <c r="X102" s="270">
        <f>IFERROR(SUM(X100:X101),"0")</f>
        <v>56</v>
      </c>
      <c r="Y102" s="270">
        <f>IFERROR(SUM(Y100:Y101),"0")</f>
        <v>56</v>
      </c>
      <c r="Z102" s="270">
        <f>IFERROR(IF(Z100="",0,Z100),"0")+IFERROR(IF(Z101="",0,Z101),"0")</f>
        <v>1.0012799999999999</v>
      </c>
      <c r="AA102" s="271"/>
      <c r="AB102" s="271"/>
      <c r="AC102" s="271"/>
    </row>
    <row r="103" spans="1:68" x14ac:dyDescent="0.2">
      <c r="A103" s="283"/>
      <c r="B103" s="283"/>
      <c r="C103" s="283"/>
      <c r="D103" s="283"/>
      <c r="E103" s="283"/>
      <c r="F103" s="283"/>
      <c r="G103" s="283"/>
      <c r="H103" s="283"/>
      <c r="I103" s="283"/>
      <c r="J103" s="283"/>
      <c r="K103" s="283"/>
      <c r="L103" s="283"/>
      <c r="M103" s="283"/>
      <c r="N103" s="283"/>
      <c r="O103" s="288"/>
      <c r="P103" s="279" t="s">
        <v>73</v>
      </c>
      <c r="Q103" s="280"/>
      <c r="R103" s="280"/>
      <c r="S103" s="280"/>
      <c r="T103" s="280"/>
      <c r="U103" s="280"/>
      <c r="V103" s="281"/>
      <c r="W103" s="37" t="s">
        <v>74</v>
      </c>
      <c r="X103" s="270">
        <f>IFERROR(SUMPRODUCT(X100:X101*H100:H101),"0")</f>
        <v>201.6</v>
      </c>
      <c r="Y103" s="270">
        <f>IFERROR(SUMPRODUCT(Y100:Y101*H100:H101),"0")</f>
        <v>201.6</v>
      </c>
      <c r="Z103" s="37"/>
      <c r="AA103" s="271"/>
      <c r="AB103" s="271"/>
      <c r="AC103" s="271"/>
    </row>
    <row r="104" spans="1:68" ht="16.5" customHeight="1" x14ac:dyDescent="0.25">
      <c r="A104" s="286" t="s">
        <v>175</v>
      </c>
      <c r="B104" s="283"/>
      <c r="C104" s="283"/>
      <c r="D104" s="283"/>
      <c r="E104" s="283"/>
      <c r="F104" s="283"/>
      <c r="G104" s="283"/>
      <c r="H104" s="283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63"/>
      <c r="AB104" s="263"/>
      <c r="AC104" s="263"/>
    </row>
    <row r="105" spans="1:68" ht="14.25" customHeight="1" x14ac:dyDescent="0.25">
      <c r="A105" s="282" t="s">
        <v>64</v>
      </c>
      <c r="B105" s="283"/>
      <c r="C105" s="283"/>
      <c r="D105" s="283"/>
      <c r="E105" s="283"/>
      <c r="F105" s="283"/>
      <c r="G105" s="283"/>
      <c r="H105" s="283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64"/>
      <c r="AB105" s="264"/>
      <c r="AC105" s="264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76">
        <v>4620207491157</v>
      </c>
      <c r="E106" s="277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3"/>
      <c r="R106" s="273"/>
      <c r="S106" s="273"/>
      <c r="T106" s="274"/>
      <c r="U106" s="34"/>
      <c r="V106" s="34"/>
      <c r="W106" s="35" t="s">
        <v>70</v>
      </c>
      <c r="X106" s="268">
        <v>12</v>
      </c>
      <c r="Y106" s="269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178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76">
        <v>4607111039262</v>
      </c>
      <c r="E107" s="277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3"/>
      <c r="R107" s="273"/>
      <c r="S107" s="273"/>
      <c r="T107" s="274"/>
      <c r="U107" s="34"/>
      <c r="V107" s="34"/>
      <c r="W107" s="35" t="s">
        <v>70</v>
      </c>
      <c r="X107" s="268">
        <v>24</v>
      </c>
      <c r="Y107" s="269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139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161.2704</v>
      </c>
      <c r="BN107" s="67">
        <f>IFERROR(Y107*I107,"0")</f>
        <v>161.2704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6">
        <v>4607111039248</v>
      </c>
      <c r="E108" s="277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3"/>
      <c r="R108" s="273"/>
      <c r="S108" s="273"/>
      <c r="T108" s="274"/>
      <c r="U108" s="34"/>
      <c r="V108" s="34"/>
      <c r="W108" s="35" t="s">
        <v>70</v>
      </c>
      <c r="X108" s="268">
        <v>96</v>
      </c>
      <c r="Y108" s="269">
        <f>IFERROR(IF(X108="","",X108),"")</f>
        <v>96</v>
      </c>
      <c r="Z108" s="36">
        <f>IFERROR(IF(X108="","",X108*0.0155),"")</f>
        <v>1.488</v>
      </c>
      <c r="AA108" s="56"/>
      <c r="AB108" s="57"/>
      <c r="AC108" s="138" t="s">
        <v>139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700.8</v>
      </c>
      <c r="BN108" s="67">
        <f>IFERROR(Y108*I108,"0")</f>
        <v>700.8</v>
      </c>
      <c r="BO108" s="67">
        <f>IFERROR(X108/J108,"0")</f>
        <v>1.1428571428571428</v>
      </c>
      <c r="BP108" s="67">
        <f>IFERROR(Y108/J108,"0")</f>
        <v>1.1428571428571428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76">
        <v>4607111039293</v>
      </c>
      <c r="E109" s="277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3"/>
      <c r="R109" s="273"/>
      <c r="S109" s="273"/>
      <c r="T109" s="274"/>
      <c r="U109" s="34"/>
      <c r="V109" s="34"/>
      <c r="W109" s="35" t="s">
        <v>70</v>
      </c>
      <c r="X109" s="268">
        <v>0</v>
      </c>
      <c r="Y109" s="26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139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6">
        <v>4607111039279</v>
      </c>
      <c r="E110" s="277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3"/>
      <c r="R110" s="273"/>
      <c r="S110" s="273"/>
      <c r="T110" s="274"/>
      <c r="U110" s="34"/>
      <c r="V110" s="34"/>
      <c r="W110" s="35" t="s">
        <v>70</v>
      </c>
      <c r="X110" s="268">
        <v>108</v>
      </c>
      <c r="Y110" s="269">
        <f>IFERROR(IF(X110="","",X110),"")</f>
        <v>108</v>
      </c>
      <c r="Z110" s="36">
        <f>IFERROR(IF(X110="","",X110*0.0155),"")</f>
        <v>1.6739999999999999</v>
      </c>
      <c r="AA110" s="56"/>
      <c r="AB110" s="57"/>
      <c r="AC110" s="142" t="s">
        <v>139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788.4</v>
      </c>
      <c r="BN110" s="67">
        <f>IFERROR(Y110*I110,"0")</f>
        <v>788.4</v>
      </c>
      <c r="BO110" s="67">
        <f>IFERROR(X110/J110,"0")</f>
        <v>1.2857142857142858</v>
      </c>
      <c r="BP110" s="67">
        <f>IFERROR(Y110/J110,"0")</f>
        <v>1.2857142857142858</v>
      </c>
    </row>
    <row r="111" spans="1:68" x14ac:dyDescent="0.2">
      <c r="A111" s="287"/>
      <c r="B111" s="283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  <c r="O111" s="288"/>
      <c r="P111" s="279" t="s">
        <v>73</v>
      </c>
      <c r="Q111" s="280"/>
      <c r="R111" s="280"/>
      <c r="S111" s="280"/>
      <c r="T111" s="280"/>
      <c r="U111" s="280"/>
      <c r="V111" s="281"/>
      <c r="W111" s="37" t="s">
        <v>70</v>
      </c>
      <c r="X111" s="270">
        <f>IFERROR(SUM(X106:X110),"0")</f>
        <v>240</v>
      </c>
      <c r="Y111" s="270">
        <f>IFERROR(SUM(Y106:Y110),"0")</f>
        <v>240</v>
      </c>
      <c r="Z111" s="270">
        <f>IFERROR(IF(Z106="",0,Z106),"0")+IFERROR(IF(Z107="",0,Z107),"0")+IFERROR(IF(Z108="",0,Z108),"0")+IFERROR(IF(Z109="",0,Z109),"0")+IFERROR(IF(Z110="",0,Z110),"0")</f>
        <v>3.72</v>
      </c>
      <c r="AA111" s="271"/>
      <c r="AB111" s="271"/>
      <c r="AC111" s="271"/>
    </row>
    <row r="112" spans="1:68" x14ac:dyDescent="0.2">
      <c r="A112" s="283"/>
      <c r="B112" s="283"/>
      <c r="C112" s="283"/>
      <c r="D112" s="283"/>
      <c r="E112" s="283"/>
      <c r="F112" s="283"/>
      <c r="G112" s="283"/>
      <c r="H112" s="283"/>
      <c r="I112" s="283"/>
      <c r="J112" s="283"/>
      <c r="K112" s="283"/>
      <c r="L112" s="283"/>
      <c r="M112" s="283"/>
      <c r="N112" s="283"/>
      <c r="O112" s="288"/>
      <c r="P112" s="279" t="s">
        <v>73</v>
      </c>
      <c r="Q112" s="280"/>
      <c r="R112" s="280"/>
      <c r="S112" s="280"/>
      <c r="T112" s="280"/>
      <c r="U112" s="280"/>
      <c r="V112" s="281"/>
      <c r="W112" s="37" t="s">
        <v>74</v>
      </c>
      <c r="X112" s="270">
        <f>IFERROR(SUMPRODUCT(X106:X110*H106:H110),"0")</f>
        <v>1665.6</v>
      </c>
      <c r="Y112" s="270">
        <f>IFERROR(SUMPRODUCT(Y106:Y110*H106:H110),"0")</f>
        <v>1665.6</v>
      </c>
      <c r="Z112" s="37"/>
      <c r="AA112" s="271"/>
      <c r="AB112" s="271"/>
      <c r="AC112" s="271"/>
    </row>
    <row r="113" spans="1:68" ht="14.25" customHeight="1" x14ac:dyDescent="0.25">
      <c r="A113" s="282" t="s">
        <v>125</v>
      </c>
      <c r="B113" s="283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3"/>
      <c r="N113" s="283"/>
      <c r="O113" s="283"/>
      <c r="P113" s="283"/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64"/>
      <c r="AB113" s="264"/>
      <c r="AC113" s="264"/>
    </row>
    <row r="114" spans="1:68" ht="27" customHeight="1" x14ac:dyDescent="0.25">
      <c r="A114" s="54" t="s">
        <v>187</v>
      </c>
      <c r="B114" s="54" t="s">
        <v>188</v>
      </c>
      <c r="C114" s="31">
        <v>4301135826</v>
      </c>
      <c r="D114" s="276">
        <v>4620207490983</v>
      </c>
      <c r="E114" s="277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19" t="s">
        <v>189</v>
      </c>
      <c r="Q114" s="273"/>
      <c r="R114" s="273"/>
      <c r="S114" s="273"/>
      <c r="T114" s="274"/>
      <c r="U114" s="34"/>
      <c r="V114" s="34"/>
      <c r="W114" s="35" t="s">
        <v>70</v>
      </c>
      <c r="X114" s="268">
        <v>14</v>
      </c>
      <c r="Y114" s="269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44" t="s">
        <v>190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46.810400000000001</v>
      </c>
      <c r="BN114" s="67">
        <f>IFERROR(Y114*I114,"0")</f>
        <v>46.810400000000001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87"/>
      <c r="B115" s="283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3"/>
      <c r="N115" s="283"/>
      <c r="O115" s="288"/>
      <c r="P115" s="279" t="s">
        <v>73</v>
      </c>
      <c r="Q115" s="280"/>
      <c r="R115" s="280"/>
      <c r="S115" s="280"/>
      <c r="T115" s="280"/>
      <c r="U115" s="280"/>
      <c r="V115" s="281"/>
      <c r="W115" s="37" t="s">
        <v>70</v>
      </c>
      <c r="X115" s="270">
        <f>IFERROR(SUM(X114:X114),"0")</f>
        <v>14</v>
      </c>
      <c r="Y115" s="270">
        <f>IFERROR(SUM(Y114:Y114),"0")</f>
        <v>14</v>
      </c>
      <c r="Z115" s="270">
        <f>IFERROR(IF(Z114="",0,Z114),"0")</f>
        <v>0.25031999999999999</v>
      </c>
      <c r="AA115" s="271"/>
      <c r="AB115" s="271"/>
      <c r="AC115" s="271"/>
    </row>
    <row r="116" spans="1:68" x14ac:dyDescent="0.2">
      <c r="A116" s="283"/>
      <c r="B116" s="283"/>
      <c r="C116" s="283"/>
      <c r="D116" s="283"/>
      <c r="E116" s="283"/>
      <c r="F116" s="283"/>
      <c r="G116" s="283"/>
      <c r="H116" s="283"/>
      <c r="I116" s="283"/>
      <c r="J116" s="283"/>
      <c r="K116" s="283"/>
      <c r="L116" s="283"/>
      <c r="M116" s="283"/>
      <c r="N116" s="283"/>
      <c r="O116" s="288"/>
      <c r="P116" s="279" t="s">
        <v>73</v>
      </c>
      <c r="Q116" s="280"/>
      <c r="R116" s="280"/>
      <c r="S116" s="280"/>
      <c r="T116" s="280"/>
      <c r="U116" s="280"/>
      <c r="V116" s="281"/>
      <c r="W116" s="37" t="s">
        <v>74</v>
      </c>
      <c r="X116" s="270">
        <f>IFERROR(SUMPRODUCT(X114:X114*H114:H114),"0")</f>
        <v>36.96</v>
      </c>
      <c r="Y116" s="270">
        <f>IFERROR(SUMPRODUCT(Y114:Y114*H114:H114),"0")</f>
        <v>36.96</v>
      </c>
      <c r="Z116" s="37"/>
      <c r="AA116" s="271"/>
      <c r="AB116" s="271"/>
      <c r="AC116" s="271"/>
    </row>
    <row r="117" spans="1:68" ht="14.25" customHeight="1" x14ac:dyDescent="0.25">
      <c r="A117" s="282" t="s">
        <v>191</v>
      </c>
      <c r="B117" s="283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3"/>
      <c r="N117" s="283"/>
      <c r="O117" s="283"/>
      <c r="P117" s="283"/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64"/>
      <c r="AB117" s="264"/>
      <c r="AC117" s="264"/>
    </row>
    <row r="118" spans="1:68" ht="27" customHeight="1" x14ac:dyDescent="0.25">
      <c r="A118" s="54" t="s">
        <v>192</v>
      </c>
      <c r="B118" s="54" t="s">
        <v>193</v>
      </c>
      <c r="C118" s="31">
        <v>4301071094</v>
      </c>
      <c r="D118" s="276">
        <v>4620207491140</v>
      </c>
      <c r="E118" s="277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46" t="s">
        <v>194</v>
      </c>
      <c r="Q118" s="273"/>
      <c r="R118" s="273"/>
      <c r="S118" s="273"/>
      <c r="T118" s="274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195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87"/>
      <c r="B119" s="283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3"/>
      <c r="N119" s="283"/>
      <c r="O119" s="288"/>
      <c r="P119" s="279" t="s">
        <v>73</v>
      </c>
      <c r="Q119" s="280"/>
      <c r="R119" s="280"/>
      <c r="S119" s="280"/>
      <c r="T119" s="280"/>
      <c r="U119" s="280"/>
      <c r="V119" s="281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x14ac:dyDescent="0.2">
      <c r="A120" s="283"/>
      <c r="B120" s="283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3"/>
      <c r="N120" s="283"/>
      <c r="O120" s="288"/>
      <c r="P120" s="279" t="s">
        <v>73</v>
      </c>
      <c r="Q120" s="280"/>
      <c r="R120" s="280"/>
      <c r="S120" s="280"/>
      <c r="T120" s="280"/>
      <c r="U120" s="280"/>
      <c r="V120" s="281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customHeight="1" x14ac:dyDescent="0.25">
      <c r="A121" s="286" t="s">
        <v>196</v>
      </c>
      <c r="B121" s="283"/>
      <c r="C121" s="283"/>
      <c r="D121" s="283"/>
      <c r="E121" s="283"/>
      <c r="F121" s="283"/>
      <c r="G121" s="283"/>
      <c r="H121" s="283"/>
      <c r="I121" s="283"/>
      <c r="J121" s="283"/>
      <c r="K121" s="283"/>
      <c r="L121" s="283"/>
      <c r="M121" s="283"/>
      <c r="N121" s="283"/>
      <c r="O121" s="283"/>
      <c r="P121" s="283"/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63"/>
      <c r="AB121" s="263"/>
      <c r="AC121" s="263"/>
    </row>
    <row r="122" spans="1:68" ht="14.25" customHeight="1" x14ac:dyDescent="0.25">
      <c r="A122" s="282" t="s">
        <v>125</v>
      </c>
      <c r="B122" s="283"/>
      <c r="C122" s="283"/>
      <c r="D122" s="283"/>
      <c r="E122" s="283"/>
      <c r="F122" s="283"/>
      <c r="G122" s="283"/>
      <c r="H122" s="283"/>
      <c r="I122" s="283"/>
      <c r="J122" s="283"/>
      <c r="K122" s="283"/>
      <c r="L122" s="283"/>
      <c r="M122" s="283"/>
      <c r="N122" s="283"/>
      <c r="O122" s="283"/>
      <c r="P122" s="283"/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64"/>
      <c r="AB122" s="264"/>
      <c r="AC122" s="264"/>
    </row>
    <row r="123" spans="1:68" ht="27" customHeight="1" x14ac:dyDescent="0.25">
      <c r="A123" s="54" t="s">
        <v>197</v>
      </c>
      <c r="B123" s="54" t="s">
        <v>198</v>
      </c>
      <c r="C123" s="31">
        <v>4301135555</v>
      </c>
      <c r="D123" s="276">
        <v>4607111034014</v>
      </c>
      <c r="E123" s="277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3"/>
      <c r="R123" s="273"/>
      <c r="S123" s="273"/>
      <c r="T123" s="274"/>
      <c r="U123" s="34"/>
      <c r="V123" s="34"/>
      <c r="W123" s="35" t="s">
        <v>70</v>
      </c>
      <c r="X123" s="268">
        <v>182</v>
      </c>
      <c r="Y123" s="269">
        <f>IFERROR(IF(X123="","",X123),"")</f>
        <v>182</v>
      </c>
      <c r="Z123" s="36">
        <f>IFERROR(IF(X123="","",X123*0.01788),"")</f>
        <v>3.2541600000000002</v>
      </c>
      <c r="AA123" s="56"/>
      <c r="AB123" s="57"/>
      <c r="AC123" s="148" t="s">
        <v>199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674.05520000000001</v>
      </c>
      <c r="BN123" s="67">
        <f>IFERROR(Y123*I123,"0")</f>
        <v>674.05520000000001</v>
      </c>
      <c r="BO123" s="67">
        <f>IFERROR(X123/J123,"0")</f>
        <v>2.6</v>
      </c>
      <c r="BP123" s="67">
        <f>IFERROR(Y123/J123,"0")</f>
        <v>2.6</v>
      </c>
    </row>
    <row r="124" spans="1:68" ht="27" customHeight="1" x14ac:dyDescent="0.25">
      <c r="A124" s="54" t="s">
        <v>200</v>
      </c>
      <c r="B124" s="54" t="s">
        <v>201</v>
      </c>
      <c r="C124" s="31">
        <v>4301135532</v>
      </c>
      <c r="D124" s="276">
        <v>4607111033994</v>
      </c>
      <c r="E124" s="277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128</v>
      </c>
      <c r="M124" s="33" t="s">
        <v>69</v>
      </c>
      <c r="N124" s="33"/>
      <c r="O124" s="32">
        <v>180</v>
      </c>
      <c r="P124" s="45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3"/>
      <c r="R124" s="273"/>
      <c r="S124" s="273"/>
      <c r="T124" s="274"/>
      <c r="U124" s="34"/>
      <c r="V124" s="34"/>
      <c r="W124" s="35" t="s">
        <v>70</v>
      </c>
      <c r="X124" s="268">
        <v>112</v>
      </c>
      <c r="Y124" s="269">
        <f>IFERROR(IF(X124="","",X124),"")</f>
        <v>112</v>
      </c>
      <c r="Z124" s="36">
        <f>IFERROR(IF(X124="","",X124*0.01788),"")</f>
        <v>2.0025599999999999</v>
      </c>
      <c r="AA124" s="56"/>
      <c r="AB124" s="57"/>
      <c r="AC124" s="150" t="s">
        <v>145</v>
      </c>
      <c r="AG124" s="67"/>
      <c r="AJ124" s="71" t="s">
        <v>129</v>
      </c>
      <c r="AK124" s="71">
        <v>70</v>
      </c>
      <c r="BB124" s="151" t="s">
        <v>84</v>
      </c>
      <c r="BM124" s="67">
        <f>IFERROR(X124*I124,"0")</f>
        <v>414.80319999999995</v>
      </c>
      <c r="BN124" s="67">
        <f>IFERROR(Y124*I124,"0")</f>
        <v>414.80319999999995</v>
      </c>
      <c r="BO124" s="67">
        <f>IFERROR(X124/J124,"0")</f>
        <v>1.6</v>
      </c>
      <c r="BP124" s="67">
        <f>IFERROR(Y124/J124,"0")</f>
        <v>1.6</v>
      </c>
    </row>
    <row r="125" spans="1:68" x14ac:dyDescent="0.2">
      <c r="A125" s="287"/>
      <c r="B125" s="283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3"/>
      <c r="N125" s="283"/>
      <c r="O125" s="288"/>
      <c r="P125" s="279" t="s">
        <v>73</v>
      </c>
      <c r="Q125" s="280"/>
      <c r="R125" s="280"/>
      <c r="S125" s="280"/>
      <c r="T125" s="280"/>
      <c r="U125" s="280"/>
      <c r="V125" s="281"/>
      <c r="W125" s="37" t="s">
        <v>70</v>
      </c>
      <c r="X125" s="270">
        <f>IFERROR(SUM(X123:X124),"0")</f>
        <v>294</v>
      </c>
      <c r="Y125" s="270">
        <f>IFERROR(SUM(Y123:Y124),"0")</f>
        <v>294</v>
      </c>
      <c r="Z125" s="270">
        <f>IFERROR(IF(Z123="",0,Z123),"0")+IFERROR(IF(Z124="",0,Z124),"0")</f>
        <v>5.2567199999999996</v>
      </c>
      <c r="AA125" s="271"/>
      <c r="AB125" s="271"/>
      <c r="AC125" s="271"/>
    </row>
    <row r="126" spans="1:68" x14ac:dyDescent="0.2">
      <c r="A126" s="283"/>
      <c r="B126" s="283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288"/>
      <c r="P126" s="279" t="s">
        <v>73</v>
      </c>
      <c r="Q126" s="280"/>
      <c r="R126" s="280"/>
      <c r="S126" s="280"/>
      <c r="T126" s="280"/>
      <c r="U126" s="280"/>
      <c r="V126" s="281"/>
      <c r="W126" s="37" t="s">
        <v>74</v>
      </c>
      <c r="X126" s="270">
        <f>IFERROR(SUMPRODUCT(X123:X124*H123:H124),"0")</f>
        <v>882</v>
      </c>
      <c r="Y126" s="270">
        <f>IFERROR(SUMPRODUCT(Y123:Y124*H123:H124),"0")</f>
        <v>882</v>
      </c>
      <c r="Z126" s="37"/>
      <c r="AA126" s="271"/>
      <c r="AB126" s="271"/>
      <c r="AC126" s="271"/>
    </row>
    <row r="127" spans="1:68" ht="16.5" customHeight="1" x14ac:dyDescent="0.25">
      <c r="A127" s="286" t="s">
        <v>202</v>
      </c>
      <c r="B127" s="283"/>
      <c r="C127" s="283"/>
      <c r="D127" s="283"/>
      <c r="E127" s="283"/>
      <c r="F127" s="283"/>
      <c r="G127" s="283"/>
      <c r="H127" s="283"/>
      <c r="I127" s="283"/>
      <c r="J127" s="283"/>
      <c r="K127" s="283"/>
      <c r="L127" s="283"/>
      <c r="M127" s="283"/>
      <c r="N127" s="283"/>
      <c r="O127" s="283"/>
      <c r="P127" s="283"/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63"/>
      <c r="AB127" s="263"/>
      <c r="AC127" s="263"/>
    </row>
    <row r="128" spans="1:68" ht="14.25" customHeight="1" x14ac:dyDescent="0.25">
      <c r="A128" s="282" t="s">
        <v>125</v>
      </c>
      <c r="B128" s="283"/>
      <c r="C128" s="283"/>
      <c r="D128" s="283"/>
      <c r="E128" s="283"/>
      <c r="F128" s="283"/>
      <c r="G128" s="283"/>
      <c r="H128" s="283"/>
      <c r="I128" s="283"/>
      <c r="J128" s="283"/>
      <c r="K128" s="283"/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76">
        <v>4607111039095</v>
      </c>
      <c r="E129" s="277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3"/>
      <c r="R129" s="273"/>
      <c r="S129" s="273"/>
      <c r="T129" s="274"/>
      <c r="U129" s="34"/>
      <c r="V129" s="34"/>
      <c r="W129" s="35" t="s">
        <v>70</v>
      </c>
      <c r="X129" s="268">
        <v>42</v>
      </c>
      <c r="Y129" s="269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157.416</v>
      </c>
      <c r="BN129" s="67">
        <f>IFERROR(Y129*I129,"0")</f>
        <v>157.416</v>
      </c>
      <c r="BO129" s="67">
        <f>IFERROR(X129/J129,"0")</f>
        <v>0.6</v>
      </c>
      <c r="BP129" s="67">
        <f>IFERROR(Y129/J129,"0")</f>
        <v>0.6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6">
        <v>4607111034199</v>
      </c>
      <c r="E130" s="277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3"/>
      <c r="R130" s="273"/>
      <c r="S130" s="273"/>
      <c r="T130" s="274"/>
      <c r="U130" s="34"/>
      <c r="V130" s="34"/>
      <c r="W130" s="35" t="s">
        <v>70</v>
      </c>
      <c r="X130" s="268">
        <v>98</v>
      </c>
      <c r="Y130" s="269">
        <f>IFERROR(IF(X130="","",X130),"")</f>
        <v>98</v>
      </c>
      <c r="Z130" s="36">
        <f>IFERROR(IF(X130="","",X130*0.01788),"")</f>
        <v>1.75224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362.95279999999997</v>
      </c>
      <c r="BN130" s="67">
        <f>IFERROR(Y130*I130,"0")</f>
        <v>362.95279999999997</v>
      </c>
      <c r="BO130" s="67">
        <f>IFERROR(X130/J130,"0")</f>
        <v>1.4</v>
      </c>
      <c r="BP130" s="67">
        <f>IFERROR(Y130/J130,"0")</f>
        <v>1.4</v>
      </c>
    </row>
    <row r="131" spans="1:68" x14ac:dyDescent="0.2">
      <c r="A131" s="287"/>
      <c r="B131" s="283"/>
      <c r="C131" s="283"/>
      <c r="D131" s="283"/>
      <c r="E131" s="283"/>
      <c r="F131" s="283"/>
      <c r="G131" s="283"/>
      <c r="H131" s="283"/>
      <c r="I131" s="283"/>
      <c r="J131" s="283"/>
      <c r="K131" s="283"/>
      <c r="L131" s="283"/>
      <c r="M131" s="283"/>
      <c r="N131" s="283"/>
      <c r="O131" s="288"/>
      <c r="P131" s="279" t="s">
        <v>73</v>
      </c>
      <c r="Q131" s="280"/>
      <c r="R131" s="280"/>
      <c r="S131" s="280"/>
      <c r="T131" s="280"/>
      <c r="U131" s="280"/>
      <c r="V131" s="281"/>
      <c r="W131" s="37" t="s">
        <v>70</v>
      </c>
      <c r="X131" s="270">
        <f>IFERROR(SUM(X129:X130),"0")</f>
        <v>140</v>
      </c>
      <c r="Y131" s="270">
        <f>IFERROR(SUM(Y129:Y130),"0")</f>
        <v>140</v>
      </c>
      <c r="Z131" s="270">
        <f>IFERROR(IF(Z129="",0,Z129),"0")+IFERROR(IF(Z130="",0,Z130),"0")</f>
        <v>2.5032000000000001</v>
      </c>
      <c r="AA131" s="271"/>
      <c r="AB131" s="271"/>
      <c r="AC131" s="271"/>
    </row>
    <row r="132" spans="1:68" x14ac:dyDescent="0.2">
      <c r="A132" s="283"/>
      <c r="B132" s="283"/>
      <c r="C132" s="283"/>
      <c r="D132" s="283"/>
      <c r="E132" s="283"/>
      <c r="F132" s="283"/>
      <c r="G132" s="283"/>
      <c r="H132" s="283"/>
      <c r="I132" s="283"/>
      <c r="J132" s="283"/>
      <c r="K132" s="283"/>
      <c r="L132" s="283"/>
      <c r="M132" s="283"/>
      <c r="N132" s="283"/>
      <c r="O132" s="288"/>
      <c r="P132" s="279" t="s">
        <v>73</v>
      </c>
      <c r="Q132" s="280"/>
      <c r="R132" s="280"/>
      <c r="S132" s="280"/>
      <c r="T132" s="280"/>
      <c r="U132" s="280"/>
      <c r="V132" s="281"/>
      <c r="W132" s="37" t="s">
        <v>74</v>
      </c>
      <c r="X132" s="270">
        <f>IFERROR(SUMPRODUCT(X129:X130*H129:H130),"0")</f>
        <v>420</v>
      </c>
      <c r="Y132" s="270">
        <f>IFERROR(SUMPRODUCT(Y129:Y130*H129:H130),"0")</f>
        <v>420</v>
      </c>
      <c r="Z132" s="37"/>
      <c r="AA132" s="271"/>
      <c r="AB132" s="271"/>
      <c r="AC132" s="271"/>
    </row>
    <row r="133" spans="1:68" ht="16.5" customHeight="1" x14ac:dyDescent="0.25">
      <c r="A133" s="286" t="s">
        <v>209</v>
      </c>
      <c r="B133" s="283"/>
      <c r="C133" s="283"/>
      <c r="D133" s="283"/>
      <c r="E133" s="283"/>
      <c r="F133" s="283"/>
      <c r="G133" s="283"/>
      <c r="H133" s="283"/>
      <c r="I133" s="283"/>
      <c r="J133" s="283"/>
      <c r="K133" s="283"/>
      <c r="L133" s="283"/>
      <c r="M133" s="283"/>
      <c r="N133" s="283"/>
      <c r="O133" s="283"/>
      <c r="P133" s="283"/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63"/>
      <c r="AB133" s="263"/>
      <c r="AC133" s="263"/>
    </row>
    <row r="134" spans="1:68" ht="14.25" customHeight="1" x14ac:dyDescent="0.25">
      <c r="A134" s="282" t="s">
        <v>125</v>
      </c>
      <c r="B134" s="283"/>
      <c r="C134" s="283"/>
      <c r="D134" s="283"/>
      <c r="E134" s="283"/>
      <c r="F134" s="283"/>
      <c r="G134" s="283"/>
      <c r="H134" s="283"/>
      <c r="I134" s="283"/>
      <c r="J134" s="283"/>
      <c r="K134" s="283"/>
      <c r="L134" s="283"/>
      <c r="M134" s="283"/>
      <c r="N134" s="283"/>
      <c r="O134" s="283"/>
      <c r="P134" s="283"/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6">
        <v>4620207490914</v>
      </c>
      <c r="E135" s="277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3"/>
      <c r="R135" s="273"/>
      <c r="S135" s="273"/>
      <c r="T135" s="274"/>
      <c r="U135" s="34"/>
      <c r="V135" s="34"/>
      <c r="W135" s="35" t="s">
        <v>70</v>
      </c>
      <c r="X135" s="268">
        <v>28</v>
      </c>
      <c r="Y135" s="269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199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6">
        <v>4620207490853</v>
      </c>
      <c r="E136" s="277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3"/>
      <c r="R136" s="273"/>
      <c r="S136" s="273"/>
      <c r="T136" s="274"/>
      <c r="U136" s="34"/>
      <c r="V136" s="34"/>
      <c r="W136" s="35" t="s">
        <v>70</v>
      </c>
      <c r="X136" s="268">
        <v>0</v>
      </c>
      <c r="Y136" s="26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87"/>
      <c r="B137" s="283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288"/>
      <c r="P137" s="279" t="s">
        <v>73</v>
      </c>
      <c r="Q137" s="280"/>
      <c r="R137" s="280"/>
      <c r="S137" s="280"/>
      <c r="T137" s="280"/>
      <c r="U137" s="280"/>
      <c r="V137" s="281"/>
      <c r="W137" s="37" t="s">
        <v>70</v>
      </c>
      <c r="X137" s="270">
        <f>IFERROR(SUM(X135:X136),"0")</f>
        <v>28</v>
      </c>
      <c r="Y137" s="270">
        <f>IFERROR(SUM(Y135:Y136),"0")</f>
        <v>28</v>
      </c>
      <c r="Z137" s="270">
        <f>IFERROR(IF(Z135="",0,Z135),"0")+IFERROR(IF(Z136="",0,Z136),"0")</f>
        <v>0.50063999999999997</v>
      </c>
      <c r="AA137" s="271"/>
      <c r="AB137" s="271"/>
      <c r="AC137" s="271"/>
    </row>
    <row r="138" spans="1:68" x14ac:dyDescent="0.2">
      <c r="A138" s="283"/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8"/>
      <c r="P138" s="279" t="s">
        <v>73</v>
      </c>
      <c r="Q138" s="280"/>
      <c r="R138" s="280"/>
      <c r="S138" s="280"/>
      <c r="T138" s="280"/>
      <c r="U138" s="280"/>
      <c r="V138" s="281"/>
      <c r="W138" s="37" t="s">
        <v>74</v>
      </c>
      <c r="X138" s="270">
        <f>IFERROR(SUMPRODUCT(X135:X136*H135:H136),"0")</f>
        <v>67.2</v>
      </c>
      <c r="Y138" s="270">
        <f>IFERROR(SUMPRODUCT(Y135:Y136*H135:H136),"0")</f>
        <v>67.2</v>
      </c>
      <c r="Z138" s="37"/>
      <c r="AA138" s="271"/>
      <c r="AB138" s="271"/>
      <c r="AC138" s="271"/>
    </row>
    <row r="139" spans="1:68" ht="16.5" customHeight="1" x14ac:dyDescent="0.25">
      <c r="A139" s="286" t="s">
        <v>214</v>
      </c>
      <c r="B139" s="283"/>
      <c r="C139" s="283"/>
      <c r="D139" s="283"/>
      <c r="E139" s="283"/>
      <c r="F139" s="283"/>
      <c r="G139" s="283"/>
      <c r="H139" s="283"/>
      <c r="I139" s="283"/>
      <c r="J139" s="283"/>
      <c r="K139" s="283"/>
      <c r="L139" s="283"/>
      <c r="M139" s="283"/>
      <c r="N139" s="283"/>
      <c r="O139" s="283"/>
      <c r="P139" s="283"/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63"/>
      <c r="AB139" s="263"/>
      <c r="AC139" s="263"/>
    </row>
    <row r="140" spans="1:68" ht="14.25" customHeight="1" x14ac:dyDescent="0.25">
      <c r="A140" s="282" t="s">
        <v>125</v>
      </c>
      <c r="B140" s="283"/>
      <c r="C140" s="283"/>
      <c r="D140" s="283"/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3"/>
      <c r="P140" s="283"/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76">
        <v>4607111035806</v>
      </c>
      <c r="E141" s="277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3"/>
      <c r="R141" s="273"/>
      <c r="S141" s="273"/>
      <c r="T141" s="274"/>
      <c r="U141" s="34"/>
      <c r="V141" s="34"/>
      <c r="W141" s="35" t="s">
        <v>70</v>
      </c>
      <c r="X141" s="268">
        <v>0</v>
      </c>
      <c r="Y141" s="26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87"/>
      <c r="B142" s="283"/>
      <c r="C142" s="283"/>
      <c r="D142" s="283"/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288"/>
      <c r="P142" s="279" t="s">
        <v>73</v>
      </c>
      <c r="Q142" s="280"/>
      <c r="R142" s="280"/>
      <c r="S142" s="280"/>
      <c r="T142" s="280"/>
      <c r="U142" s="280"/>
      <c r="V142" s="281"/>
      <c r="W142" s="37" t="s">
        <v>70</v>
      </c>
      <c r="X142" s="270">
        <f>IFERROR(SUM(X141:X141),"0")</f>
        <v>0</v>
      </c>
      <c r="Y142" s="270">
        <f>IFERROR(SUM(Y141:Y141),"0")</f>
        <v>0</v>
      </c>
      <c r="Z142" s="270">
        <f>IFERROR(IF(Z141="",0,Z141),"0")</f>
        <v>0</v>
      </c>
      <c r="AA142" s="271"/>
      <c r="AB142" s="271"/>
      <c r="AC142" s="271"/>
    </row>
    <row r="143" spans="1:68" x14ac:dyDescent="0.2">
      <c r="A143" s="283"/>
      <c r="B143" s="283"/>
      <c r="C143" s="283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8"/>
      <c r="P143" s="279" t="s">
        <v>73</v>
      </c>
      <c r="Q143" s="280"/>
      <c r="R143" s="280"/>
      <c r="S143" s="280"/>
      <c r="T143" s="280"/>
      <c r="U143" s="280"/>
      <c r="V143" s="281"/>
      <c r="W143" s="37" t="s">
        <v>74</v>
      </c>
      <c r="X143" s="270">
        <f>IFERROR(SUMPRODUCT(X141:X141*H141:H141),"0")</f>
        <v>0</v>
      </c>
      <c r="Y143" s="270">
        <f>IFERROR(SUMPRODUCT(Y141:Y141*H141:H141),"0")</f>
        <v>0</v>
      </c>
      <c r="Z143" s="37"/>
      <c r="AA143" s="271"/>
      <c r="AB143" s="271"/>
      <c r="AC143" s="271"/>
    </row>
    <row r="144" spans="1:68" ht="16.5" customHeight="1" x14ac:dyDescent="0.25">
      <c r="A144" s="286" t="s">
        <v>218</v>
      </c>
      <c r="B144" s="283"/>
      <c r="C144" s="283"/>
      <c r="D144" s="283"/>
      <c r="E144" s="28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  <c r="P144" s="283"/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63"/>
      <c r="AB144" s="263"/>
      <c r="AC144" s="263"/>
    </row>
    <row r="145" spans="1:68" ht="14.25" customHeight="1" x14ac:dyDescent="0.25">
      <c r="A145" s="282" t="s">
        <v>125</v>
      </c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  <c r="P145" s="283"/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64"/>
      <c r="AB145" s="264"/>
      <c r="AC145" s="264"/>
    </row>
    <row r="146" spans="1:68" ht="16.5" customHeight="1" x14ac:dyDescent="0.25">
      <c r="A146" s="54" t="s">
        <v>219</v>
      </c>
      <c r="B146" s="54" t="s">
        <v>220</v>
      </c>
      <c r="C146" s="31">
        <v>4301135607</v>
      </c>
      <c r="D146" s="276">
        <v>4607111039613</v>
      </c>
      <c r="E146" s="277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3"/>
      <c r="R146" s="273"/>
      <c r="S146" s="273"/>
      <c r="T146" s="274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87"/>
      <c r="B147" s="283"/>
      <c r="C147" s="283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8"/>
      <c r="P147" s="279" t="s">
        <v>73</v>
      </c>
      <c r="Q147" s="280"/>
      <c r="R147" s="280"/>
      <c r="S147" s="280"/>
      <c r="T147" s="280"/>
      <c r="U147" s="280"/>
      <c r="V147" s="281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x14ac:dyDescent="0.2">
      <c r="A148" s="283"/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8"/>
      <c r="P148" s="279" t="s">
        <v>73</v>
      </c>
      <c r="Q148" s="280"/>
      <c r="R148" s="280"/>
      <c r="S148" s="280"/>
      <c r="T148" s="280"/>
      <c r="U148" s="280"/>
      <c r="V148" s="281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customHeight="1" x14ac:dyDescent="0.25">
      <c r="A149" s="286" t="s">
        <v>221</v>
      </c>
      <c r="B149" s="283"/>
      <c r="C149" s="283"/>
      <c r="D149" s="283"/>
      <c r="E149" s="283"/>
      <c r="F149" s="283"/>
      <c r="G149" s="283"/>
      <c r="H149" s="283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63"/>
      <c r="AB149" s="263"/>
      <c r="AC149" s="263"/>
    </row>
    <row r="150" spans="1:68" ht="14.25" customHeight="1" x14ac:dyDescent="0.25">
      <c r="A150" s="282" t="s">
        <v>191</v>
      </c>
      <c r="B150" s="283"/>
      <c r="C150" s="283"/>
      <c r="D150" s="283"/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64"/>
      <c r="AB150" s="264"/>
      <c r="AC150" s="264"/>
    </row>
    <row r="151" spans="1:68" ht="27" customHeight="1" x14ac:dyDescent="0.25">
      <c r="A151" s="54" t="s">
        <v>222</v>
      </c>
      <c r="B151" s="54" t="s">
        <v>223</v>
      </c>
      <c r="C151" s="31">
        <v>4301135540</v>
      </c>
      <c r="D151" s="276">
        <v>4607111035646</v>
      </c>
      <c r="E151" s="277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81</v>
      </c>
      <c r="M151" s="33" t="s">
        <v>69</v>
      </c>
      <c r="N151" s="33"/>
      <c r="O151" s="32">
        <v>180</v>
      </c>
      <c r="P151" s="4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3"/>
      <c r="R151" s="273"/>
      <c r="S151" s="273"/>
      <c r="T151" s="274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87"/>
      <c r="B152" s="283"/>
      <c r="C152" s="283"/>
      <c r="D152" s="283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  <c r="O152" s="288"/>
      <c r="P152" s="279" t="s">
        <v>73</v>
      </c>
      <c r="Q152" s="280"/>
      <c r="R152" s="280"/>
      <c r="S152" s="280"/>
      <c r="T152" s="280"/>
      <c r="U152" s="280"/>
      <c r="V152" s="281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x14ac:dyDescent="0.2">
      <c r="A153" s="283"/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288"/>
      <c r="P153" s="279" t="s">
        <v>73</v>
      </c>
      <c r="Q153" s="280"/>
      <c r="R153" s="280"/>
      <c r="S153" s="280"/>
      <c r="T153" s="280"/>
      <c r="U153" s="280"/>
      <c r="V153" s="281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customHeight="1" x14ac:dyDescent="0.25">
      <c r="A154" s="286" t="s">
        <v>226</v>
      </c>
      <c r="B154" s="283"/>
      <c r="C154" s="283"/>
      <c r="D154" s="283"/>
      <c r="E154" s="283"/>
      <c r="F154" s="283"/>
      <c r="G154" s="283"/>
      <c r="H154" s="283"/>
      <c r="I154" s="283"/>
      <c r="J154" s="283"/>
      <c r="K154" s="283"/>
      <c r="L154" s="283"/>
      <c r="M154" s="283"/>
      <c r="N154" s="283"/>
      <c r="O154" s="283"/>
      <c r="P154" s="283"/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63"/>
      <c r="AB154" s="263"/>
      <c r="AC154" s="263"/>
    </row>
    <row r="155" spans="1:68" ht="14.25" customHeight="1" x14ac:dyDescent="0.25">
      <c r="A155" s="282" t="s">
        <v>125</v>
      </c>
      <c r="B155" s="283"/>
      <c r="C155" s="283"/>
      <c r="D155" s="283"/>
      <c r="E155" s="283"/>
      <c r="F155" s="283"/>
      <c r="G155" s="283"/>
      <c r="H155" s="283"/>
      <c r="I155" s="283"/>
      <c r="J155" s="283"/>
      <c r="K155" s="283"/>
      <c r="L155" s="283"/>
      <c r="M155" s="283"/>
      <c r="N155" s="283"/>
      <c r="O155" s="283"/>
      <c r="P155" s="283"/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6">
        <v>4607111036568</v>
      </c>
      <c r="E156" s="277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3"/>
      <c r="R156" s="273"/>
      <c r="S156" s="273"/>
      <c r="T156" s="274"/>
      <c r="U156" s="34"/>
      <c r="V156" s="34"/>
      <c r="W156" s="35" t="s">
        <v>70</v>
      </c>
      <c r="X156" s="268">
        <v>0</v>
      </c>
      <c r="Y156" s="26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287"/>
      <c r="B157" s="283"/>
      <c r="C157" s="283"/>
      <c r="D157" s="283"/>
      <c r="E157" s="283"/>
      <c r="F157" s="283"/>
      <c r="G157" s="283"/>
      <c r="H157" s="283"/>
      <c r="I157" s="283"/>
      <c r="J157" s="283"/>
      <c r="K157" s="283"/>
      <c r="L157" s="283"/>
      <c r="M157" s="283"/>
      <c r="N157" s="283"/>
      <c r="O157" s="288"/>
      <c r="P157" s="279" t="s">
        <v>73</v>
      </c>
      <c r="Q157" s="280"/>
      <c r="R157" s="280"/>
      <c r="S157" s="280"/>
      <c r="T157" s="280"/>
      <c r="U157" s="280"/>
      <c r="V157" s="281"/>
      <c r="W157" s="37" t="s">
        <v>70</v>
      </c>
      <c r="X157" s="270">
        <f>IFERROR(SUM(X156:X156),"0")</f>
        <v>0</v>
      </c>
      <c r="Y157" s="270">
        <f>IFERROR(SUM(Y156:Y156),"0")</f>
        <v>0</v>
      </c>
      <c r="Z157" s="270">
        <f>IFERROR(IF(Z156="",0,Z156),"0")</f>
        <v>0</v>
      </c>
      <c r="AA157" s="271"/>
      <c r="AB157" s="271"/>
      <c r="AC157" s="271"/>
    </row>
    <row r="158" spans="1:68" x14ac:dyDescent="0.2">
      <c r="A158" s="283"/>
      <c r="B158" s="283"/>
      <c r="C158" s="283"/>
      <c r="D158" s="283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  <c r="O158" s="288"/>
      <c r="P158" s="279" t="s">
        <v>73</v>
      </c>
      <c r="Q158" s="280"/>
      <c r="R158" s="280"/>
      <c r="S158" s="280"/>
      <c r="T158" s="280"/>
      <c r="U158" s="280"/>
      <c r="V158" s="281"/>
      <c r="W158" s="37" t="s">
        <v>74</v>
      </c>
      <c r="X158" s="270">
        <f>IFERROR(SUMPRODUCT(X156:X156*H156:H156),"0")</f>
        <v>0</v>
      </c>
      <c r="Y158" s="270">
        <f>IFERROR(SUMPRODUCT(Y156:Y156*H156:H156),"0")</f>
        <v>0</v>
      </c>
      <c r="Z158" s="37"/>
      <c r="AA158" s="271"/>
      <c r="AB158" s="271"/>
      <c r="AC158" s="271"/>
    </row>
    <row r="159" spans="1:68" ht="27.75" customHeight="1" x14ac:dyDescent="0.2">
      <c r="A159" s="318" t="s">
        <v>230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  <c r="AA159" s="48"/>
      <c r="AB159" s="48"/>
      <c r="AC159" s="48"/>
    </row>
    <row r="160" spans="1:68" ht="16.5" customHeight="1" x14ac:dyDescent="0.25">
      <c r="A160" s="286" t="s">
        <v>231</v>
      </c>
      <c r="B160" s="283"/>
      <c r="C160" s="283"/>
      <c r="D160" s="283"/>
      <c r="E160" s="283"/>
      <c r="F160" s="283"/>
      <c r="G160" s="283"/>
      <c r="H160" s="283"/>
      <c r="I160" s="283"/>
      <c r="J160" s="283"/>
      <c r="K160" s="283"/>
      <c r="L160" s="283"/>
      <c r="M160" s="283"/>
      <c r="N160" s="283"/>
      <c r="O160" s="283"/>
      <c r="P160" s="283"/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63"/>
      <c r="AB160" s="263"/>
      <c r="AC160" s="263"/>
    </row>
    <row r="161" spans="1:68" ht="14.25" customHeight="1" x14ac:dyDescent="0.25">
      <c r="A161" s="282" t="s">
        <v>64</v>
      </c>
      <c r="B161" s="283"/>
      <c r="C161" s="283"/>
      <c r="D161" s="283"/>
      <c r="E161" s="283"/>
      <c r="F161" s="283"/>
      <c r="G161" s="283"/>
      <c r="H161" s="283"/>
      <c r="I161" s="283"/>
      <c r="J161" s="283"/>
      <c r="K161" s="283"/>
      <c r="L161" s="283"/>
      <c r="M161" s="283"/>
      <c r="N161" s="283"/>
      <c r="O161" s="283"/>
      <c r="P161" s="283"/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64"/>
      <c r="AB161" s="264"/>
      <c r="AC161" s="264"/>
    </row>
    <row r="162" spans="1:68" ht="16.5" customHeight="1" x14ac:dyDescent="0.25">
      <c r="A162" s="54" t="s">
        <v>232</v>
      </c>
      <c r="B162" s="54" t="s">
        <v>233</v>
      </c>
      <c r="C162" s="31">
        <v>4301071062</v>
      </c>
      <c r="D162" s="276">
        <v>4607111036384</v>
      </c>
      <c r="E162" s="277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09" t="s">
        <v>234</v>
      </c>
      <c r="Q162" s="273"/>
      <c r="R162" s="273"/>
      <c r="S162" s="273"/>
      <c r="T162" s="274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76">
        <v>4607111036216</v>
      </c>
      <c r="E163" s="277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3"/>
      <c r="R163" s="273"/>
      <c r="S163" s="273"/>
      <c r="T163" s="274"/>
      <c r="U163" s="34"/>
      <c r="V163" s="34"/>
      <c r="W163" s="35" t="s">
        <v>70</v>
      </c>
      <c r="X163" s="268">
        <v>72</v>
      </c>
      <c r="Y163" s="269">
        <f>IFERROR(IF(X163="","",X163),"")</f>
        <v>72</v>
      </c>
      <c r="Z163" s="36">
        <f>IFERROR(IF(X163="","",X163*0.00866),"")</f>
        <v>0.62351999999999996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375.35039999999998</v>
      </c>
      <c r="BN163" s="67">
        <f>IFERROR(Y163*I163,"0")</f>
        <v>375.35039999999998</v>
      </c>
      <c r="BO163" s="67">
        <f>IFERROR(X163/J163,"0")</f>
        <v>0.5</v>
      </c>
      <c r="BP163" s="67">
        <f>IFERROR(Y163/J163,"0")</f>
        <v>0.5</v>
      </c>
    </row>
    <row r="164" spans="1:68" x14ac:dyDescent="0.2">
      <c r="A164" s="287"/>
      <c r="B164" s="283"/>
      <c r="C164" s="283"/>
      <c r="D164" s="283"/>
      <c r="E164" s="283"/>
      <c r="F164" s="283"/>
      <c r="G164" s="283"/>
      <c r="H164" s="283"/>
      <c r="I164" s="283"/>
      <c r="J164" s="283"/>
      <c r="K164" s="283"/>
      <c r="L164" s="283"/>
      <c r="M164" s="283"/>
      <c r="N164" s="283"/>
      <c r="O164" s="288"/>
      <c r="P164" s="279" t="s">
        <v>73</v>
      </c>
      <c r="Q164" s="280"/>
      <c r="R164" s="280"/>
      <c r="S164" s="280"/>
      <c r="T164" s="280"/>
      <c r="U164" s="280"/>
      <c r="V164" s="281"/>
      <c r="W164" s="37" t="s">
        <v>70</v>
      </c>
      <c r="X164" s="270">
        <f>IFERROR(SUM(X162:X163),"0")</f>
        <v>72</v>
      </c>
      <c r="Y164" s="270">
        <f>IFERROR(SUM(Y162:Y163),"0")</f>
        <v>72</v>
      </c>
      <c r="Z164" s="270">
        <f>IFERROR(IF(Z162="",0,Z162),"0")+IFERROR(IF(Z163="",0,Z163),"0")</f>
        <v>0.62351999999999996</v>
      </c>
      <c r="AA164" s="271"/>
      <c r="AB164" s="271"/>
      <c r="AC164" s="271"/>
    </row>
    <row r="165" spans="1:68" x14ac:dyDescent="0.2">
      <c r="A165" s="283"/>
      <c r="B165" s="283"/>
      <c r="C165" s="283"/>
      <c r="D165" s="283"/>
      <c r="E165" s="283"/>
      <c r="F165" s="283"/>
      <c r="G165" s="283"/>
      <c r="H165" s="283"/>
      <c r="I165" s="283"/>
      <c r="J165" s="283"/>
      <c r="K165" s="283"/>
      <c r="L165" s="283"/>
      <c r="M165" s="283"/>
      <c r="N165" s="283"/>
      <c r="O165" s="288"/>
      <c r="P165" s="279" t="s">
        <v>73</v>
      </c>
      <c r="Q165" s="280"/>
      <c r="R165" s="280"/>
      <c r="S165" s="280"/>
      <c r="T165" s="280"/>
      <c r="U165" s="280"/>
      <c r="V165" s="281"/>
      <c r="W165" s="37" t="s">
        <v>74</v>
      </c>
      <c r="X165" s="270">
        <f>IFERROR(SUMPRODUCT(X162:X163*H162:H163),"0")</f>
        <v>360</v>
      </c>
      <c r="Y165" s="270">
        <f>IFERROR(SUMPRODUCT(Y162:Y163*H162:H163),"0")</f>
        <v>360</v>
      </c>
      <c r="Z165" s="37"/>
      <c r="AA165" s="271"/>
      <c r="AB165" s="271"/>
      <c r="AC165" s="271"/>
    </row>
    <row r="166" spans="1:68" ht="27.75" customHeight="1" x14ac:dyDescent="0.2">
      <c r="A166" s="318" t="s">
        <v>239</v>
      </c>
      <c r="B166" s="319"/>
      <c r="C166" s="319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19"/>
      <c r="S166" s="319"/>
      <c r="T166" s="319"/>
      <c r="U166" s="319"/>
      <c r="V166" s="319"/>
      <c r="W166" s="319"/>
      <c r="X166" s="319"/>
      <c r="Y166" s="319"/>
      <c r="Z166" s="319"/>
      <c r="AA166" s="48"/>
      <c r="AB166" s="48"/>
      <c r="AC166" s="48"/>
    </row>
    <row r="167" spans="1:68" ht="16.5" customHeight="1" x14ac:dyDescent="0.25">
      <c r="A167" s="286" t="s">
        <v>240</v>
      </c>
      <c r="B167" s="283"/>
      <c r="C167" s="283"/>
      <c r="D167" s="283"/>
      <c r="E167" s="283"/>
      <c r="F167" s="283"/>
      <c r="G167" s="283"/>
      <c r="H167" s="283"/>
      <c r="I167" s="283"/>
      <c r="J167" s="283"/>
      <c r="K167" s="283"/>
      <c r="L167" s="283"/>
      <c r="M167" s="283"/>
      <c r="N167" s="283"/>
      <c r="O167" s="283"/>
      <c r="P167" s="283"/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63"/>
      <c r="AB167" s="263"/>
      <c r="AC167" s="263"/>
    </row>
    <row r="168" spans="1:68" ht="14.25" customHeight="1" x14ac:dyDescent="0.25">
      <c r="A168" s="282" t="s">
        <v>77</v>
      </c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6">
        <v>4607111035691</v>
      </c>
      <c r="E169" s="277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3"/>
      <c r="R169" s="273"/>
      <c r="S169" s="273"/>
      <c r="T169" s="274"/>
      <c r="U169" s="34"/>
      <c r="V169" s="34"/>
      <c r="W169" s="35" t="s">
        <v>70</v>
      </c>
      <c r="X169" s="268">
        <v>42</v>
      </c>
      <c r="Y169" s="269">
        <f>IFERROR(IF(X169="","",X169),"")</f>
        <v>42</v>
      </c>
      <c r="Z169" s="36">
        <f>IFERROR(IF(X169="","",X169*0.01788),"")</f>
        <v>0.75095999999999996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142.29599999999999</v>
      </c>
      <c r="BN169" s="67">
        <f>IFERROR(Y169*I169,"0")</f>
        <v>142.29599999999999</v>
      </c>
      <c r="BO169" s="67">
        <f>IFERROR(X169/J169,"0")</f>
        <v>0.6</v>
      </c>
      <c r="BP169" s="67">
        <f>IFERROR(Y169/J169,"0")</f>
        <v>0.6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6">
        <v>4607111035721</v>
      </c>
      <c r="E170" s="277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3"/>
      <c r="R170" s="273"/>
      <c r="S170" s="273"/>
      <c r="T170" s="274"/>
      <c r="U170" s="34"/>
      <c r="V170" s="34"/>
      <c r="W170" s="35" t="s">
        <v>70</v>
      </c>
      <c r="X170" s="268">
        <v>84</v>
      </c>
      <c r="Y170" s="269">
        <f>IFERROR(IF(X170="","",X170),"")</f>
        <v>84</v>
      </c>
      <c r="Z170" s="36">
        <f>IFERROR(IF(X170="","",X170*0.01788),"")</f>
        <v>1.5019199999999999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284.59199999999998</v>
      </c>
      <c r="BN170" s="67">
        <f>IFERROR(Y170*I170,"0")</f>
        <v>284.59199999999998</v>
      </c>
      <c r="BO170" s="67">
        <f>IFERROR(X170/J170,"0")</f>
        <v>1.2</v>
      </c>
      <c r="BP170" s="67">
        <f>IFERROR(Y170/J170,"0")</f>
        <v>1.2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6">
        <v>4607111038487</v>
      </c>
      <c r="E171" s="277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3"/>
      <c r="R171" s="273"/>
      <c r="S171" s="273"/>
      <c r="T171" s="274"/>
      <c r="U171" s="34"/>
      <c r="V171" s="34"/>
      <c r="W171" s="35" t="s">
        <v>70</v>
      </c>
      <c r="X171" s="268">
        <v>112</v>
      </c>
      <c r="Y171" s="269">
        <f>IFERROR(IF(X171="","",X171),"")</f>
        <v>112</v>
      </c>
      <c r="Z171" s="36">
        <f>IFERROR(IF(X171="","",X171*0.01788),"")</f>
        <v>2.0025599999999999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418.43200000000002</v>
      </c>
      <c r="BN171" s="67">
        <f>IFERROR(Y171*I171,"0")</f>
        <v>418.43200000000002</v>
      </c>
      <c r="BO171" s="67">
        <f>IFERROR(X171/J171,"0")</f>
        <v>1.6</v>
      </c>
      <c r="BP171" s="67">
        <f>IFERROR(Y171/J171,"0")</f>
        <v>1.6</v>
      </c>
    </row>
    <row r="172" spans="1:68" x14ac:dyDescent="0.2">
      <c r="A172" s="287"/>
      <c r="B172" s="283"/>
      <c r="C172" s="283"/>
      <c r="D172" s="283"/>
      <c r="E172" s="283"/>
      <c r="F172" s="283"/>
      <c r="G172" s="283"/>
      <c r="H172" s="283"/>
      <c r="I172" s="283"/>
      <c r="J172" s="283"/>
      <c r="K172" s="283"/>
      <c r="L172" s="283"/>
      <c r="M172" s="283"/>
      <c r="N172" s="283"/>
      <c r="O172" s="288"/>
      <c r="P172" s="279" t="s">
        <v>73</v>
      </c>
      <c r="Q172" s="280"/>
      <c r="R172" s="280"/>
      <c r="S172" s="280"/>
      <c r="T172" s="280"/>
      <c r="U172" s="280"/>
      <c r="V172" s="281"/>
      <c r="W172" s="37" t="s">
        <v>70</v>
      </c>
      <c r="X172" s="270">
        <f>IFERROR(SUM(X169:X171),"0")</f>
        <v>238</v>
      </c>
      <c r="Y172" s="270">
        <f>IFERROR(SUM(Y169:Y171),"0")</f>
        <v>238</v>
      </c>
      <c r="Z172" s="270">
        <f>IFERROR(IF(Z169="",0,Z169),"0")+IFERROR(IF(Z170="",0,Z170),"0")+IFERROR(IF(Z171="",0,Z171),"0")</f>
        <v>4.2554400000000001</v>
      </c>
      <c r="AA172" s="271"/>
      <c r="AB172" s="271"/>
      <c r="AC172" s="271"/>
    </row>
    <row r="173" spans="1:68" x14ac:dyDescent="0.2">
      <c r="A173" s="283"/>
      <c r="B173" s="283"/>
      <c r="C173" s="283"/>
      <c r="D173" s="283"/>
      <c r="E173" s="283"/>
      <c r="F173" s="283"/>
      <c r="G173" s="283"/>
      <c r="H173" s="283"/>
      <c r="I173" s="283"/>
      <c r="J173" s="283"/>
      <c r="K173" s="283"/>
      <c r="L173" s="283"/>
      <c r="M173" s="283"/>
      <c r="N173" s="283"/>
      <c r="O173" s="288"/>
      <c r="P173" s="279" t="s">
        <v>73</v>
      </c>
      <c r="Q173" s="280"/>
      <c r="R173" s="280"/>
      <c r="S173" s="280"/>
      <c r="T173" s="280"/>
      <c r="U173" s="280"/>
      <c r="V173" s="281"/>
      <c r="W173" s="37" t="s">
        <v>74</v>
      </c>
      <c r="X173" s="270">
        <f>IFERROR(SUMPRODUCT(X169:X171*H169:H171),"0")</f>
        <v>714</v>
      </c>
      <c r="Y173" s="270">
        <f>IFERROR(SUMPRODUCT(Y169:Y171*H169:H171),"0")</f>
        <v>714</v>
      </c>
      <c r="Z173" s="37"/>
      <c r="AA173" s="271"/>
      <c r="AB173" s="271"/>
      <c r="AC173" s="271"/>
    </row>
    <row r="174" spans="1:68" ht="14.25" customHeight="1" x14ac:dyDescent="0.25">
      <c r="A174" s="282" t="s">
        <v>250</v>
      </c>
      <c r="B174" s="283"/>
      <c r="C174" s="283"/>
      <c r="D174" s="283"/>
      <c r="E174" s="283"/>
      <c r="F174" s="283"/>
      <c r="G174" s="283"/>
      <c r="H174" s="283"/>
      <c r="I174" s="283"/>
      <c r="J174" s="283"/>
      <c r="K174" s="283"/>
      <c r="L174" s="283"/>
      <c r="M174" s="283"/>
      <c r="N174" s="283"/>
      <c r="O174" s="283"/>
      <c r="P174" s="283"/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64"/>
      <c r="AB174" s="264"/>
      <c r="AC174" s="264"/>
    </row>
    <row r="175" spans="1:68" ht="27" customHeight="1" x14ac:dyDescent="0.25">
      <c r="A175" s="54" t="s">
        <v>251</v>
      </c>
      <c r="B175" s="54" t="s">
        <v>252</v>
      </c>
      <c r="C175" s="31">
        <v>4301051855</v>
      </c>
      <c r="D175" s="276">
        <v>4680115885875</v>
      </c>
      <c r="E175" s="277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8" t="s">
        <v>255</v>
      </c>
      <c r="Q175" s="273"/>
      <c r="R175" s="273"/>
      <c r="S175" s="273"/>
      <c r="T175" s="274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87"/>
      <c r="B176" s="283"/>
      <c r="C176" s="283"/>
      <c r="D176" s="283"/>
      <c r="E176" s="283"/>
      <c r="F176" s="283"/>
      <c r="G176" s="283"/>
      <c r="H176" s="283"/>
      <c r="I176" s="283"/>
      <c r="J176" s="283"/>
      <c r="K176" s="283"/>
      <c r="L176" s="283"/>
      <c r="M176" s="283"/>
      <c r="N176" s="283"/>
      <c r="O176" s="288"/>
      <c r="P176" s="279" t="s">
        <v>73</v>
      </c>
      <c r="Q176" s="280"/>
      <c r="R176" s="280"/>
      <c r="S176" s="280"/>
      <c r="T176" s="280"/>
      <c r="U176" s="280"/>
      <c r="V176" s="281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x14ac:dyDescent="0.2">
      <c r="A177" s="283"/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288"/>
      <c r="P177" s="279" t="s">
        <v>73</v>
      </c>
      <c r="Q177" s="280"/>
      <c r="R177" s="280"/>
      <c r="S177" s="280"/>
      <c r="T177" s="280"/>
      <c r="U177" s="280"/>
      <c r="V177" s="281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customHeight="1" x14ac:dyDescent="0.2">
      <c r="A178" s="318" t="s">
        <v>258</v>
      </c>
      <c r="B178" s="319"/>
      <c r="C178" s="319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19"/>
      <c r="P178" s="319"/>
      <c r="Q178" s="319"/>
      <c r="R178" s="319"/>
      <c r="S178" s="319"/>
      <c r="T178" s="319"/>
      <c r="U178" s="319"/>
      <c r="V178" s="319"/>
      <c r="W178" s="319"/>
      <c r="X178" s="319"/>
      <c r="Y178" s="319"/>
      <c r="Z178" s="319"/>
      <c r="AA178" s="48"/>
      <c r="AB178" s="48"/>
      <c r="AC178" s="48"/>
    </row>
    <row r="179" spans="1:68" ht="16.5" customHeight="1" x14ac:dyDescent="0.25">
      <c r="A179" s="286" t="s">
        <v>259</v>
      </c>
      <c r="B179" s="283"/>
      <c r="C179" s="283"/>
      <c r="D179" s="283"/>
      <c r="E179" s="283"/>
      <c r="F179" s="283"/>
      <c r="G179" s="283"/>
      <c r="H179" s="283"/>
      <c r="I179" s="283"/>
      <c r="J179" s="283"/>
      <c r="K179" s="283"/>
      <c r="L179" s="283"/>
      <c r="M179" s="283"/>
      <c r="N179" s="283"/>
      <c r="O179" s="283"/>
      <c r="P179" s="283"/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63"/>
      <c r="AB179" s="263"/>
      <c r="AC179" s="263"/>
    </row>
    <row r="180" spans="1:68" ht="14.25" customHeight="1" x14ac:dyDescent="0.25">
      <c r="A180" s="282" t="s">
        <v>77</v>
      </c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76">
        <v>4620207491133</v>
      </c>
      <c r="E181" s="277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3" t="s">
        <v>262</v>
      </c>
      <c r="Q181" s="273"/>
      <c r="R181" s="273"/>
      <c r="S181" s="273"/>
      <c r="T181" s="274"/>
      <c r="U181" s="34"/>
      <c r="V181" s="34"/>
      <c r="W181" s="35" t="s">
        <v>70</v>
      </c>
      <c r="X181" s="268">
        <v>14</v>
      </c>
      <c r="Y181" s="26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87"/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3"/>
      <c r="N182" s="283"/>
      <c r="O182" s="288"/>
      <c r="P182" s="279" t="s">
        <v>73</v>
      </c>
      <c r="Q182" s="280"/>
      <c r="R182" s="280"/>
      <c r="S182" s="280"/>
      <c r="T182" s="280"/>
      <c r="U182" s="280"/>
      <c r="V182" s="281"/>
      <c r="W182" s="37" t="s">
        <v>70</v>
      </c>
      <c r="X182" s="270">
        <f>IFERROR(SUM(X181:X181),"0")</f>
        <v>14</v>
      </c>
      <c r="Y182" s="270">
        <f>IFERROR(SUM(Y181:Y181),"0")</f>
        <v>14</v>
      </c>
      <c r="Z182" s="270">
        <f>IFERROR(IF(Z181="",0,Z181),"0")</f>
        <v>0.25031999999999999</v>
      </c>
      <c r="AA182" s="271"/>
      <c r="AB182" s="271"/>
      <c r="AC182" s="271"/>
    </row>
    <row r="183" spans="1:68" x14ac:dyDescent="0.2">
      <c r="A183" s="283"/>
      <c r="B183" s="283"/>
      <c r="C183" s="283"/>
      <c r="D183" s="283"/>
      <c r="E183" s="283"/>
      <c r="F183" s="283"/>
      <c r="G183" s="283"/>
      <c r="H183" s="283"/>
      <c r="I183" s="283"/>
      <c r="J183" s="283"/>
      <c r="K183" s="283"/>
      <c r="L183" s="283"/>
      <c r="M183" s="283"/>
      <c r="N183" s="283"/>
      <c r="O183" s="288"/>
      <c r="P183" s="279" t="s">
        <v>73</v>
      </c>
      <c r="Q183" s="280"/>
      <c r="R183" s="280"/>
      <c r="S183" s="280"/>
      <c r="T183" s="280"/>
      <c r="U183" s="280"/>
      <c r="V183" s="281"/>
      <c r="W183" s="37" t="s">
        <v>74</v>
      </c>
      <c r="X183" s="270">
        <f>IFERROR(SUMPRODUCT(X181:X181*H181:H181),"0")</f>
        <v>38.64</v>
      </c>
      <c r="Y183" s="270">
        <f>IFERROR(SUMPRODUCT(Y181:Y181*H181:H181),"0")</f>
        <v>38.64</v>
      </c>
      <c r="Z183" s="37"/>
      <c r="AA183" s="271"/>
      <c r="AB183" s="271"/>
      <c r="AC183" s="271"/>
    </row>
    <row r="184" spans="1:68" ht="14.25" customHeight="1" x14ac:dyDescent="0.25">
      <c r="A184" s="282" t="s">
        <v>125</v>
      </c>
      <c r="B184" s="283"/>
      <c r="C184" s="283"/>
      <c r="D184" s="283"/>
      <c r="E184" s="283"/>
      <c r="F184" s="283"/>
      <c r="G184" s="283"/>
      <c r="H184" s="283"/>
      <c r="I184" s="283"/>
      <c r="J184" s="283"/>
      <c r="K184" s="283"/>
      <c r="L184" s="283"/>
      <c r="M184" s="283"/>
      <c r="N184" s="283"/>
      <c r="O184" s="283"/>
      <c r="P184" s="283"/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64"/>
      <c r="AB184" s="264"/>
      <c r="AC184" s="264"/>
    </row>
    <row r="185" spans="1:68" ht="27" customHeight="1" x14ac:dyDescent="0.25">
      <c r="A185" s="54" t="s">
        <v>264</v>
      </c>
      <c r="B185" s="54" t="s">
        <v>265</v>
      </c>
      <c r="C185" s="31">
        <v>4301135707</v>
      </c>
      <c r="D185" s="276">
        <v>4620207490198</v>
      </c>
      <c r="E185" s="277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3"/>
      <c r="R185" s="273"/>
      <c r="S185" s="273"/>
      <c r="T185" s="274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267</v>
      </c>
      <c r="B186" s="54" t="s">
        <v>268</v>
      </c>
      <c r="C186" s="31">
        <v>4301135696</v>
      </c>
      <c r="D186" s="276">
        <v>4620207490235</v>
      </c>
      <c r="E186" s="277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3"/>
      <c r="R186" s="273"/>
      <c r="S186" s="273"/>
      <c r="T186" s="274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4301135697</v>
      </c>
      <c r="D187" s="276">
        <v>4620207490259</v>
      </c>
      <c r="E187" s="277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3"/>
      <c r="R187" s="273"/>
      <c r="S187" s="273"/>
      <c r="T187" s="274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4301135681</v>
      </c>
      <c r="D188" s="276">
        <v>4620207490143</v>
      </c>
      <c r="E188" s="277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3"/>
      <c r="R188" s="273"/>
      <c r="S188" s="273"/>
      <c r="T188" s="274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87"/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288"/>
      <c r="P189" s="279" t="s">
        <v>73</v>
      </c>
      <c r="Q189" s="280"/>
      <c r="R189" s="280"/>
      <c r="S189" s="280"/>
      <c r="T189" s="280"/>
      <c r="U189" s="280"/>
      <c r="V189" s="281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x14ac:dyDescent="0.2">
      <c r="A190" s="283"/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3"/>
      <c r="N190" s="283"/>
      <c r="O190" s="288"/>
      <c r="P190" s="279" t="s">
        <v>73</v>
      </c>
      <c r="Q190" s="280"/>
      <c r="R190" s="280"/>
      <c r="S190" s="280"/>
      <c r="T190" s="280"/>
      <c r="U190" s="280"/>
      <c r="V190" s="281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customHeight="1" x14ac:dyDescent="0.25">
      <c r="A191" s="286" t="s">
        <v>275</v>
      </c>
      <c r="B191" s="283"/>
      <c r="C191" s="283"/>
      <c r="D191" s="283"/>
      <c r="E191" s="283"/>
      <c r="F191" s="283"/>
      <c r="G191" s="283"/>
      <c r="H191" s="283"/>
      <c r="I191" s="283"/>
      <c r="J191" s="283"/>
      <c r="K191" s="283"/>
      <c r="L191" s="283"/>
      <c r="M191" s="283"/>
      <c r="N191" s="283"/>
      <c r="O191" s="283"/>
      <c r="P191" s="283"/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63"/>
      <c r="AB191" s="263"/>
      <c r="AC191" s="263"/>
    </row>
    <row r="192" spans="1:68" ht="14.25" customHeight="1" x14ac:dyDescent="0.25">
      <c r="A192" s="282" t="s">
        <v>64</v>
      </c>
      <c r="B192" s="283"/>
      <c r="C192" s="283"/>
      <c r="D192" s="283"/>
      <c r="E192" s="283"/>
      <c r="F192" s="283"/>
      <c r="G192" s="283"/>
      <c r="H192" s="283"/>
      <c r="I192" s="283"/>
      <c r="J192" s="283"/>
      <c r="K192" s="283"/>
      <c r="L192" s="283"/>
      <c r="M192" s="283"/>
      <c r="N192" s="283"/>
      <c r="O192" s="283"/>
      <c r="P192" s="283"/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64"/>
      <c r="AB192" s="264"/>
      <c r="AC192" s="264"/>
    </row>
    <row r="193" spans="1:68" ht="27" customHeight="1" x14ac:dyDescent="0.25">
      <c r="A193" s="54" t="s">
        <v>276</v>
      </c>
      <c r="B193" s="54" t="s">
        <v>277</v>
      </c>
      <c r="C193" s="31">
        <v>4301071108</v>
      </c>
      <c r="D193" s="276">
        <v>4607111035912</v>
      </c>
      <c r="E193" s="277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0" t="s">
        <v>278</v>
      </c>
      <c r="Q193" s="273"/>
      <c r="R193" s="273"/>
      <c r="S193" s="273"/>
      <c r="T193" s="274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4301071110</v>
      </c>
      <c r="D194" s="276">
        <v>4607111035103</v>
      </c>
      <c r="E194" s="277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73"/>
      <c r="R194" s="273"/>
      <c r="S194" s="273"/>
      <c r="T194" s="274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4301071109</v>
      </c>
      <c r="D195" s="276">
        <v>4607111035929</v>
      </c>
      <c r="E195" s="277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49" t="s">
        <v>285</v>
      </c>
      <c r="Q195" s="273"/>
      <c r="R195" s="273"/>
      <c r="S195" s="273"/>
      <c r="T195" s="274"/>
      <c r="U195" s="34"/>
      <c r="V195" s="34"/>
      <c r="W195" s="35" t="s">
        <v>70</v>
      </c>
      <c r="X195" s="268">
        <v>24</v>
      </c>
      <c r="Y195" s="269">
        <f>IFERROR(IF(X195="","",X195),"")</f>
        <v>24</v>
      </c>
      <c r="Z195" s="36">
        <f>IFERROR(IF(X195="","",X195*0.0155),"")</f>
        <v>0.372</v>
      </c>
      <c r="AA195" s="56"/>
      <c r="AB195" s="57"/>
      <c r="AC195" s="194" t="s">
        <v>279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179.28</v>
      </c>
      <c r="BN195" s="67">
        <f>IFERROR(Y195*I195,"0")</f>
        <v>179.28</v>
      </c>
      <c r="BO195" s="67">
        <f>IFERROR(X195/J195,"0")</f>
        <v>0.2857142857142857</v>
      </c>
      <c r="BP195" s="67">
        <f>IFERROR(Y195/J195,"0")</f>
        <v>0.2857142857142857</v>
      </c>
    </row>
    <row r="196" spans="1:68" ht="27" customHeight="1" x14ac:dyDescent="0.25">
      <c r="A196" s="54" t="s">
        <v>286</v>
      </c>
      <c r="B196" s="54" t="s">
        <v>287</v>
      </c>
      <c r="C196" s="31">
        <v>4301071106</v>
      </c>
      <c r="D196" s="276">
        <v>4607111035882</v>
      </c>
      <c r="E196" s="277"/>
      <c r="F196" s="267">
        <v>0.43</v>
      </c>
      <c r="G196" s="32">
        <v>16</v>
      </c>
      <c r="H196" s="267">
        <v>6.88</v>
      </c>
      <c r="I196" s="267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28" t="s">
        <v>288</v>
      </c>
      <c r="Q196" s="273"/>
      <c r="R196" s="273"/>
      <c r="S196" s="273"/>
      <c r="T196" s="274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289</v>
      </c>
      <c r="B197" s="54" t="s">
        <v>290</v>
      </c>
      <c r="C197" s="31">
        <v>4301071107</v>
      </c>
      <c r="D197" s="276">
        <v>4607111035905</v>
      </c>
      <c r="E197" s="277"/>
      <c r="F197" s="267">
        <v>0.9</v>
      </c>
      <c r="G197" s="32">
        <v>8</v>
      </c>
      <c r="H197" s="267">
        <v>7.2</v>
      </c>
      <c r="I197" s="267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53" t="s">
        <v>291</v>
      </c>
      <c r="Q197" s="273"/>
      <c r="R197" s="273"/>
      <c r="S197" s="273"/>
      <c r="T197" s="274"/>
      <c r="U197" s="34"/>
      <c r="V197" s="34"/>
      <c r="W197" s="35" t="s">
        <v>70</v>
      </c>
      <c r="X197" s="268">
        <v>36</v>
      </c>
      <c r="Y197" s="269">
        <f>IFERROR(IF(X197="","",X197),"")</f>
        <v>36</v>
      </c>
      <c r="Z197" s="36">
        <f>IFERROR(IF(X197="","",X197*0.0155),"")</f>
        <v>0.55800000000000005</v>
      </c>
      <c r="AA197" s="56"/>
      <c r="AB197" s="57"/>
      <c r="AC197" s="198" t="s">
        <v>279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268.92</v>
      </c>
      <c r="BN197" s="67">
        <f>IFERROR(Y197*I197,"0")</f>
        <v>268.92</v>
      </c>
      <c r="BO197" s="67">
        <f>IFERROR(X197/J197,"0")</f>
        <v>0.42857142857142855</v>
      </c>
      <c r="BP197" s="67">
        <f>IFERROR(Y197/J197,"0")</f>
        <v>0.42857142857142855</v>
      </c>
    </row>
    <row r="198" spans="1:68" x14ac:dyDescent="0.2">
      <c r="A198" s="287"/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83"/>
      <c r="M198" s="283"/>
      <c r="N198" s="283"/>
      <c r="O198" s="288"/>
      <c r="P198" s="279" t="s">
        <v>73</v>
      </c>
      <c r="Q198" s="280"/>
      <c r="R198" s="280"/>
      <c r="S198" s="280"/>
      <c r="T198" s="280"/>
      <c r="U198" s="280"/>
      <c r="V198" s="281"/>
      <c r="W198" s="37" t="s">
        <v>70</v>
      </c>
      <c r="X198" s="270">
        <f>IFERROR(SUM(X193:X197),"0")</f>
        <v>60</v>
      </c>
      <c r="Y198" s="270">
        <f>IFERROR(SUM(Y193:Y197),"0")</f>
        <v>60</v>
      </c>
      <c r="Z198" s="270">
        <f>IFERROR(IF(Z193="",0,Z193),"0")+IFERROR(IF(Z194="",0,Z194),"0")+IFERROR(IF(Z195="",0,Z195),"0")+IFERROR(IF(Z196="",0,Z196),"0")+IFERROR(IF(Z197="",0,Z197),"0")</f>
        <v>0.93</v>
      </c>
      <c r="AA198" s="271"/>
      <c r="AB198" s="271"/>
      <c r="AC198" s="271"/>
    </row>
    <row r="199" spans="1:68" x14ac:dyDescent="0.2">
      <c r="A199" s="283"/>
      <c r="B199" s="283"/>
      <c r="C199" s="283"/>
      <c r="D199" s="283"/>
      <c r="E199" s="283"/>
      <c r="F199" s="283"/>
      <c r="G199" s="283"/>
      <c r="H199" s="283"/>
      <c r="I199" s="283"/>
      <c r="J199" s="283"/>
      <c r="K199" s="283"/>
      <c r="L199" s="283"/>
      <c r="M199" s="283"/>
      <c r="N199" s="283"/>
      <c r="O199" s="288"/>
      <c r="P199" s="279" t="s">
        <v>73</v>
      </c>
      <c r="Q199" s="280"/>
      <c r="R199" s="280"/>
      <c r="S199" s="280"/>
      <c r="T199" s="280"/>
      <c r="U199" s="280"/>
      <c r="V199" s="281"/>
      <c r="W199" s="37" t="s">
        <v>74</v>
      </c>
      <c r="X199" s="270">
        <f>IFERROR(SUMPRODUCT(X193:X197*H193:H197),"0")</f>
        <v>432</v>
      </c>
      <c r="Y199" s="270">
        <f>IFERROR(SUMPRODUCT(Y193:Y197*H193:H197),"0")</f>
        <v>432</v>
      </c>
      <c r="Z199" s="37"/>
      <c r="AA199" s="271"/>
      <c r="AB199" s="271"/>
      <c r="AC199" s="271"/>
    </row>
    <row r="200" spans="1:68" ht="16.5" customHeight="1" x14ac:dyDescent="0.25">
      <c r="A200" s="286" t="s">
        <v>292</v>
      </c>
      <c r="B200" s="283"/>
      <c r="C200" s="283"/>
      <c r="D200" s="283"/>
      <c r="E200" s="283"/>
      <c r="F200" s="283"/>
      <c r="G200" s="283"/>
      <c r="H200" s="283"/>
      <c r="I200" s="283"/>
      <c r="J200" s="283"/>
      <c r="K200" s="283"/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63"/>
      <c r="AB200" s="263"/>
      <c r="AC200" s="263"/>
    </row>
    <row r="201" spans="1:68" ht="14.25" customHeight="1" x14ac:dyDescent="0.25">
      <c r="A201" s="282" t="s">
        <v>64</v>
      </c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  <c r="O201" s="283"/>
      <c r="P201" s="283"/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64"/>
      <c r="AB201" s="264"/>
      <c r="AC201" s="264"/>
    </row>
    <row r="202" spans="1:68" ht="27" customHeight="1" x14ac:dyDescent="0.25">
      <c r="A202" s="54" t="s">
        <v>293</v>
      </c>
      <c r="B202" s="54" t="s">
        <v>294</v>
      </c>
      <c r="C202" s="31">
        <v>4301071097</v>
      </c>
      <c r="D202" s="276">
        <v>4620207491096</v>
      </c>
      <c r="E202" s="277"/>
      <c r="F202" s="267">
        <v>1</v>
      </c>
      <c r="G202" s="32">
        <v>5</v>
      </c>
      <c r="H202" s="267">
        <v>5</v>
      </c>
      <c r="I202" s="267">
        <v>5.23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57" t="s">
        <v>295</v>
      </c>
      <c r="Q202" s="273"/>
      <c r="R202" s="273"/>
      <c r="S202" s="273"/>
      <c r="T202" s="274"/>
      <c r="U202" s="34"/>
      <c r="V202" s="34"/>
      <c r="W202" s="35" t="s">
        <v>70</v>
      </c>
      <c r="X202" s="268">
        <v>84</v>
      </c>
      <c r="Y202" s="269">
        <f>IFERROR(IF(X202="","",X202),"")</f>
        <v>84</v>
      </c>
      <c r="Z202" s="36">
        <f>IFERROR(IF(X202="","",X202*0.0155),"")</f>
        <v>1.302</v>
      </c>
      <c r="AA202" s="56"/>
      <c r="AB202" s="57"/>
      <c r="AC202" s="200" t="s">
        <v>296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439.32000000000005</v>
      </c>
      <c r="BN202" s="67">
        <f>IFERROR(Y202*I202,"0")</f>
        <v>439.32000000000005</v>
      </c>
      <c r="BO202" s="67">
        <f>IFERROR(X202/J202,"0")</f>
        <v>1</v>
      </c>
      <c r="BP202" s="67">
        <f>IFERROR(Y202/J202,"0")</f>
        <v>1</v>
      </c>
    </row>
    <row r="203" spans="1:68" x14ac:dyDescent="0.2">
      <c r="A203" s="287"/>
      <c r="B203" s="283"/>
      <c r="C203" s="283"/>
      <c r="D203" s="283"/>
      <c r="E203" s="283"/>
      <c r="F203" s="283"/>
      <c r="G203" s="283"/>
      <c r="H203" s="283"/>
      <c r="I203" s="283"/>
      <c r="J203" s="283"/>
      <c r="K203" s="283"/>
      <c r="L203" s="283"/>
      <c r="M203" s="283"/>
      <c r="N203" s="283"/>
      <c r="O203" s="288"/>
      <c r="P203" s="279" t="s">
        <v>73</v>
      </c>
      <c r="Q203" s="280"/>
      <c r="R203" s="280"/>
      <c r="S203" s="280"/>
      <c r="T203" s="280"/>
      <c r="U203" s="280"/>
      <c r="V203" s="281"/>
      <c r="W203" s="37" t="s">
        <v>70</v>
      </c>
      <c r="X203" s="270">
        <f>IFERROR(SUM(X202:X202),"0")</f>
        <v>84</v>
      </c>
      <c r="Y203" s="270">
        <f>IFERROR(SUM(Y202:Y202),"0")</f>
        <v>84</v>
      </c>
      <c r="Z203" s="270">
        <f>IFERROR(IF(Z202="",0,Z202),"0")</f>
        <v>1.302</v>
      </c>
      <c r="AA203" s="271"/>
      <c r="AB203" s="271"/>
      <c r="AC203" s="271"/>
    </row>
    <row r="204" spans="1:68" x14ac:dyDescent="0.2">
      <c r="A204" s="283"/>
      <c r="B204" s="283"/>
      <c r="C204" s="283"/>
      <c r="D204" s="283"/>
      <c r="E204" s="283"/>
      <c r="F204" s="283"/>
      <c r="G204" s="283"/>
      <c r="H204" s="283"/>
      <c r="I204" s="283"/>
      <c r="J204" s="283"/>
      <c r="K204" s="283"/>
      <c r="L204" s="283"/>
      <c r="M204" s="283"/>
      <c r="N204" s="283"/>
      <c r="O204" s="288"/>
      <c r="P204" s="279" t="s">
        <v>73</v>
      </c>
      <c r="Q204" s="280"/>
      <c r="R204" s="280"/>
      <c r="S204" s="280"/>
      <c r="T204" s="280"/>
      <c r="U204" s="280"/>
      <c r="V204" s="281"/>
      <c r="W204" s="37" t="s">
        <v>74</v>
      </c>
      <c r="X204" s="270">
        <f>IFERROR(SUMPRODUCT(X202:X202*H202:H202),"0")</f>
        <v>420</v>
      </c>
      <c r="Y204" s="270">
        <f>IFERROR(SUMPRODUCT(Y202:Y202*H202:H202),"0")</f>
        <v>420</v>
      </c>
      <c r="Z204" s="37"/>
      <c r="AA204" s="271"/>
      <c r="AB204" s="271"/>
      <c r="AC204" s="271"/>
    </row>
    <row r="205" spans="1:68" ht="16.5" customHeight="1" x14ac:dyDescent="0.25">
      <c r="A205" s="286" t="s">
        <v>297</v>
      </c>
      <c r="B205" s="283"/>
      <c r="C205" s="283"/>
      <c r="D205" s="283"/>
      <c r="E205" s="283"/>
      <c r="F205" s="283"/>
      <c r="G205" s="283"/>
      <c r="H205" s="283"/>
      <c r="I205" s="283"/>
      <c r="J205" s="283"/>
      <c r="K205" s="283"/>
      <c r="L205" s="283"/>
      <c r="M205" s="283"/>
      <c r="N205" s="283"/>
      <c r="O205" s="283"/>
      <c r="P205" s="283"/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63"/>
      <c r="AB205" s="263"/>
      <c r="AC205" s="263"/>
    </row>
    <row r="206" spans="1:68" ht="14.25" customHeight="1" x14ac:dyDescent="0.25">
      <c r="A206" s="282" t="s">
        <v>64</v>
      </c>
      <c r="B206" s="283"/>
      <c r="C206" s="283"/>
      <c r="D206" s="283"/>
      <c r="E206" s="283"/>
      <c r="F206" s="283"/>
      <c r="G206" s="283"/>
      <c r="H206" s="283"/>
      <c r="I206" s="283"/>
      <c r="J206" s="283"/>
      <c r="K206" s="283"/>
      <c r="L206" s="283"/>
      <c r="M206" s="283"/>
      <c r="N206" s="283"/>
      <c r="O206" s="283"/>
      <c r="P206" s="283"/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64"/>
      <c r="AB206" s="264"/>
      <c r="AC206" s="264"/>
    </row>
    <row r="207" spans="1:68" ht="27" customHeight="1" x14ac:dyDescent="0.25">
      <c r="A207" s="54" t="s">
        <v>298</v>
      </c>
      <c r="B207" s="54" t="s">
        <v>299</v>
      </c>
      <c r="C207" s="31">
        <v>4301071093</v>
      </c>
      <c r="D207" s="276">
        <v>4620207490709</v>
      </c>
      <c r="E207" s="277"/>
      <c r="F207" s="267">
        <v>0.65</v>
      </c>
      <c r="G207" s="32">
        <v>8</v>
      </c>
      <c r="H207" s="267">
        <v>5.2</v>
      </c>
      <c r="I207" s="267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3"/>
      <c r="R207" s="273"/>
      <c r="S207" s="273"/>
      <c r="T207" s="274"/>
      <c r="U207" s="34"/>
      <c r="V207" s="34"/>
      <c r="W207" s="35" t="s">
        <v>70</v>
      </c>
      <c r="X207" s="268">
        <v>0</v>
      </c>
      <c r="Y207" s="269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300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87"/>
      <c r="B208" s="283"/>
      <c r="C208" s="283"/>
      <c r="D208" s="283"/>
      <c r="E208" s="283"/>
      <c r="F208" s="283"/>
      <c r="G208" s="283"/>
      <c r="H208" s="283"/>
      <c r="I208" s="283"/>
      <c r="J208" s="283"/>
      <c r="K208" s="283"/>
      <c r="L208" s="283"/>
      <c r="M208" s="283"/>
      <c r="N208" s="283"/>
      <c r="O208" s="288"/>
      <c r="P208" s="279" t="s">
        <v>73</v>
      </c>
      <c r="Q208" s="280"/>
      <c r="R208" s="280"/>
      <c r="S208" s="280"/>
      <c r="T208" s="280"/>
      <c r="U208" s="280"/>
      <c r="V208" s="281"/>
      <c r="W208" s="37" t="s">
        <v>70</v>
      </c>
      <c r="X208" s="270">
        <f>IFERROR(SUM(X207:X207),"0")</f>
        <v>0</v>
      </c>
      <c r="Y208" s="270">
        <f>IFERROR(SUM(Y207:Y207),"0")</f>
        <v>0</v>
      </c>
      <c r="Z208" s="270">
        <f>IFERROR(IF(Z207="",0,Z207),"0")</f>
        <v>0</v>
      </c>
      <c r="AA208" s="271"/>
      <c r="AB208" s="271"/>
      <c r="AC208" s="271"/>
    </row>
    <row r="209" spans="1:68" x14ac:dyDescent="0.2">
      <c r="A209" s="283"/>
      <c r="B209" s="283"/>
      <c r="C209" s="283"/>
      <c r="D209" s="283"/>
      <c r="E209" s="283"/>
      <c r="F209" s="283"/>
      <c r="G209" s="283"/>
      <c r="H209" s="283"/>
      <c r="I209" s="283"/>
      <c r="J209" s="283"/>
      <c r="K209" s="283"/>
      <c r="L209" s="283"/>
      <c r="M209" s="283"/>
      <c r="N209" s="283"/>
      <c r="O209" s="288"/>
      <c r="P209" s="279" t="s">
        <v>73</v>
      </c>
      <c r="Q209" s="280"/>
      <c r="R209" s="280"/>
      <c r="S209" s="280"/>
      <c r="T209" s="280"/>
      <c r="U209" s="280"/>
      <c r="V209" s="281"/>
      <c r="W209" s="37" t="s">
        <v>74</v>
      </c>
      <c r="X209" s="270">
        <f>IFERROR(SUMPRODUCT(X207:X207*H207:H207),"0")</f>
        <v>0</v>
      </c>
      <c r="Y209" s="270">
        <f>IFERROR(SUMPRODUCT(Y207:Y207*H207:H207),"0")</f>
        <v>0</v>
      </c>
      <c r="Z209" s="37"/>
      <c r="AA209" s="271"/>
      <c r="AB209" s="271"/>
      <c r="AC209" s="271"/>
    </row>
    <row r="210" spans="1:68" ht="14.25" customHeight="1" x14ac:dyDescent="0.25">
      <c r="A210" s="282" t="s">
        <v>125</v>
      </c>
      <c r="B210" s="283"/>
      <c r="C210" s="283"/>
      <c r="D210" s="283"/>
      <c r="E210" s="283"/>
      <c r="F210" s="283"/>
      <c r="G210" s="283"/>
      <c r="H210" s="283"/>
      <c r="I210" s="283"/>
      <c r="J210" s="283"/>
      <c r="K210" s="283"/>
      <c r="L210" s="283"/>
      <c r="M210" s="283"/>
      <c r="N210" s="283"/>
      <c r="O210" s="283"/>
      <c r="P210" s="283"/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64"/>
      <c r="AB210" s="264"/>
      <c r="AC210" s="264"/>
    </row>
    <row r="211" spans="1:68" ht="27" customHeight="1" x14ac:dyDescent="0.25">
      <c r="A211" s="54" t="s">
        <v>301</v>
      </c>
      <c r="B211" s="54" t="s">
        <v>302</v>
      </c>
      <c r="C211" s="31">
        <v>4301135692</v>
      </c>
      <c r="D211" s="276">
        <v>4620207490570</v>
      </c>
      <c r="E211" s="277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81</v>
      </c>
      <c r="M211" s="33" t="s">
        <v>69</v>
      </c>
      <c r="N211" s="33"/>
      <c r="O211" s="32">
        <v>180</v>
      </c>
      <c r="P211" s="37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3"/>
      <c r="R211" s="273"/>
      <c r="S211" s="273"/>
      <c r="T211" s="274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303</v>
      </c>
      <c r="AG211" s="67"/>
      <c r="AJ211" s="71" t="s">
        <v>83</v>
      </c>
      <c r="AK211" s="71">
        <v>14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304</v>
      </c>
      <c r="B212" s="54" t="s">
        <v>305</v>
      </c>
      <c r="C212" s="31">
        <v>4301135691</v>
      </c>
      <c r="D212" s="276">
        <v>4620207490549</v>
      </c>
      <c r="E212" s="277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81</v>
      </c>
      <c r="M212" s="33" t="s">
        <v>69</v>
      </c>
      <c r="N212" s="33"/>
      <c r="O212" s="32">
        <v>180</v>
      </c>
      <c r="P212" s="38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3"/>
      <c r="R212" s="273"/>
      <c r="S212" s="273"/>
      <c r="T212" s="274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303</v>
      </c>
      <c r="AG212" s="67"/>
      <c r="AJ212" s="71" t="s">
        <v>83</v>
      </c>
      <c r="AK212" s="71">
        <v>14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4301135694</v>
      </c>
      <c r="D213" s="276">
        <v>4620207490501</v>
      </c>
      <c r="E213" s="277"/>
      <c r="F213" s="267">
        <v>0.2</v>
      </c>
      <c r="G213" s="32">
        <v>12</v>
      </c>
      <c r="H213" s="267">
        <v>2.4</v>
      </c>
      <c r="I213" s="267">
        <v>3.1036000000000001</v>
      </c>
      <c r="J213" s="32">
        <v>70</v>
      </c>
      <c r="K213" s="32" t="s">
        <v>80</v>
      </c>
      <c r="L213" s="32" t="s">
        <v>81</v>
      </c>
      <c r="M213" s="33" t="s">
        <v>69</v>
      </c>
      <c r="N213" s="33"/>
      <c r="O213" s="32">
        <v>180</v>
      </c>
      <c r="P213" s="29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3"/>
      <c r="R213" s="273"/>
      <c r="S213" s="273"/>
      <c r="T213" s="274"/>
      <c r="U213" s="34"/>
      <c r="V213" s="34"/>
      <c r="W213" s="35" t="s">
        <v>70</v>
      </c>
      <c r="X213" s="268">
        <v>0</v>
      </c>
      <c r="Y213" s="269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303</v>
      </c>
      <c r="AG213" s="67"/>
      <c r="AJ213" s="71" t="s">
        <v>83</v>
      </c>
      <c r="AK213" s="71">
        <v>14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7"/>
      <c r="B214" s="283"/>
      <c r="C214" s="283"/>
      <c r="D214" s="283"/>
      <c r="E214" s="283"/>
      <c r="F214" s="283"/>
      <c r="G214" s="283"/>
      <c r="H214" s="283"/>
      <c r="I214" s="283"/>
      <c r="J214" s="283"/>
      <c r="K214" s="283"/>
      <c r="L214" s="283"/>
      <c r="M214" s="283"/>
      <c r="N214" s="283"/>
      <c r="O214" s="288"/>
      <c r="P214" s="279" t="s">
        <v>73</v>
      </c>
      <c r="Q214" s="280"/>
      <c r="R214" s="280"/>
      <c r="S214" s="280"/>
      <c r="T214" s="280"/>
      <c r="U214" s="280"/>
      <c r="V214" s="281"/>
      <c r="W214" s="37" t="s">
        <v>70</v>
      </c>
      <c r="X214" s="270">
        <f>IFERROR(SUM(X211:X213),"0")</f>
        <v>0</v>
      </c>
      <c r="Y214" s="270">
        <f>IFERROR(SUM(Y211:Y213),"0")</f>
        <v>0</v>
      </c>
      <c r="Z214" s="270">
        <f>IFERROR(IF(Z211="",0,Z211),"0")+IFERROR(IF(Z212="",0,Z212),"0")+IFERROR(IF(Z213="",0,Z213),"0")</f>
        <v>0</v>
      </c>
      <c r="AA214" s="271"/>
      <c r="AB214" s="271"/>
      <c r="AC214" s="271"/>
    </row>
    <row r="215" spans="1:68" x14ac:dyDescent="0.2">
      <c r="A215" s="283"/>
      <c r="B215" s="283"/>
      <c r="C215" s="283"/>
      <c r="D215" s="283"/>
      <c r="E215" s="283"/>
      <c r="F215" s="283"/>
      <c r="G215" s="283"/>
      <c r="H215" s="283"/>
      <c r="I215" s="283"/>
      <c r="J215" s="283"/>
      <c r="K215" s="283"/>
      <c r="L215" s="283"/>
      <c r="M215" s="283"/>
      <c r="N215" s="283"/>
      <c r="O215" s="288"/>
      <c r="P215" s="279" t="s">
        <v>73</v>
      </c>
      <c r="Q215" s="280"/>
      <c r="R215" s="280"/>
      <c r="S215" s="280"/>
      <c r="T215" s="280"/>
      <c r="U215" s="280"/>
      <c r="V215" s="281"/>
      <c r="W215" s="37" t="s">
        <v>74</v>
      </c>
      <c r="X215" s="270">
        <f>IFERROR(SUMPRODUCT(X211:X213*H211:H213),"0")</f>
        <v>0</v>
      </c>
      <c r="Y215" s="270">
        <f>IFERROR(SUMPRODUCT(Y211:Y213*H211:H213),"0")</f>
        <v>0</v>
      </c>
      <c r="Z215" s="37"/>
      <c r="AA215" s="271"/>
      <c r="AB215" s="271"/>
      <c r="AC215" s="271"/>
    </row>
    <row r="216" spans="1:68" ht="16.5" customHeight="1" x14ac:dyDescent="0.25">
      <c r="A216" s="286" t="s">
        <v>308</v>
      </c>
      <c r="B216" s="283"/>
      <c r="C216" s="283"/>
      <c r="D216" s="283"/>
      <c r="E216" s="283"/>
      <c r="F216" s="283"/>
      <c r="G216" s="283"/>
      <c r="H216" s="283"/>
      <c r="I216" s="283"/>
      <c r="J216" s="283"/>
      <c r="K216" s="283"/>
      <c r="L216" s="283"/>
      <c r="M216" s="283"/>
      <c r="N216" s="283"/>
      <c r="O216" s="283"/>
      <c r="P216" s="283"/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63"/>
      <c r="AB216" s="263"/>
      <c r="AC216" s="263"/>
    </row>
    <row r="217" spans="1:68" ht="14.25" customHeight="1" x14ac:dyDescent="0.25">
      <c r="A217" s="282" t="s">
        <v>64</v>
      </c>
      <c r="B217" s="283"/>
      <c r="C217" s="283"/>
      <c r="D217" s="283"/>
      <c r="E217" s="283"/>
      <c r="F217" s="283"/>
      <c r="G217" s="283"/>
      <c r="H217" s="283"/>
      <c r="I217" s="283"/>
      <c r="J217" s="283"/>
      <c r="K217" s="283"/>
      <c r="L217" s="283"/>
      <c r="M217" s="283"/>
      <c r="N217" s="283"/>
      <c r="O217" s="283"/>
      <c r="P217" s="283"/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64"/>
      <c r="AB217" s="264"/>
      <c r="AC217" s="264"/>
    </row>
    <row r="218" spans="1:68" ht="16.5" customHeight="1" x14ac:dyDescent="0.25">
      <c r="A218" s="54" t="s">
        <v>309</v>
      </c>
      <c r="B218" s="54" t="s">
        <v>310</v>
      </c>
      <c r="C218" s="31">
        <v>4301071099</v>
      </c>
      <c r="D218" s="276">
        <v>4607111039019</v>
      </c>
      <c r="E218" s="277"/>
      <c r="F218" s="267">
        <v>0.43</v>
      </c>
      <c r="G218" s="32">
        <v>16</v>
      </c>
      <c r="H218" s="267">
        <v>6.88</v>
      </c>
      <c r="I218" s="267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6" t="s">
        <v>311</v>
      </c>
      <c r="Q218" s="273"/>
      <c r="R218" s="273"/>
      <c r="S218" s="273"/>
      <c r="T218" s="274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313</v>
      </c>
      <c r="B219" s="54" t="s">
        <v>314</v>
      </c>
      <c r="C219" s="31">
        <v>4301071100</v>
      </c>
      <c r="D219" s="276">
        <v>4607111038708</v>
      </c>
      <c r="E219" s="277"/>
      <c r="F219" s="267">
        <v>0.8</v>
      </c>
      <c r="G219" s="32">
        <v>8</v>
      </c>
      <c r="H219" s="267">
        <v>6.4</v>
      </c>
      <c r="I219" s="267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60" t="s">
        <v>315</v>
      </c>
      <c r="Q219" s="273"/>
      <c r="R219" s="273"/>
      <c r="S219" s="273"/>
      <c r="T219" s="274"/>
      <c r="U219" s="34"/>
      <c r="V219" s="34"/>
      <c r="W219" s="35" t="s">
        <v>70</v>
      </c>
      <c r="X219" s="268">
        <v>0</v>
      </c>
      <c r="Y219" s="269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7"/>
      <c r="B220" s="283"/>
      <c r="C220" s="283"/>
      <c r="D220" s="283"/>
      <c r="E220" s="283"/>
      <c r="F220" s="283"/>
      <c r="G220" s="283"/>
      <c r="H220" s="283"/>
      <c r="I220" s="283"/>
      <c r="J220" s="283"/>
      <c r="K220" s="283"/>
      <c r="L220" s="283"/>
      <c r="M220" s="283"/>
      <c r="N220" s="283"/>
      <c r="O220" s="288"/>
      <c r="P220" s="279" t="s">
        <v>73</v>
      </c>
      <c r="Q220" s="280"/>
      <c r="R220" s="280"/>
      <c r="S220" s="280"/>
      <c r="T220" s="280"/>
      <c r="U220" s="280"/>
      <c r="V220" s="281"/>
      <c r="W220" s="37" t="s">
        <v>70</v>
      </c>
      <c r="X220" s="270">
        <f>IFERROR(SUM(X218:X219),"0")</f>
        <v>0</v>
      </c>
      <c r="Y220" s="270">
        <f>IFERROR(SUM(Y218:Y219),"0")</f>
        <v>0</v>
      </c>
      <c r="Z220" s="270">
        <f>IFERROR(IF(Z218="",0,Z218),"0")+IFERROR(IF(Z219="",0,Z219),"0")</f>
        <v>0</v>
      </c>
      <c r="AA220" s="271"/>
      <c r="AB220" s="271"/>
      <c r="AC220" s="271"/>
    </row>
    <row r="221" spans="1:68" x14ac:dyDescent="0.2">
      <c r="A221" s="283"/>
      <c r="B221" s="283"/>
      <c r="C221" s="283"/>
      <c r="D221" s="283"/>
      <c r="E221" s="283"/>
      <c r="F221" s="283"/>
      <c r="G221" s="283"/>
      <c r="H221" s="283"/>
      <c r="I221" s="283"/>
      <c r="J221" s="283"/>
      <c r="K221" s="283"/>
      <c r="L221" s="283"/>
      <c r="M221" s="283"/>
      <c r="N221" s="283"/>
      <c r="O221" s="288"/>
      <c r="P221" s="279" t="s">
        <v>73</v>
      </c>
      <c r="Q221" s="280"/>
      <c r="R221" s="280"/>
      <c r="S221" s="280"/>
      <c r="T221" s="280"/>
      <c r="U221" s="280"/>
      <c r="V221" s="281"/>
      <c r="W221" s="37" t="s">
        <v>74</v>
      </c>
      <c r="X221" s="270">
        <f>IFERROR(SUMPRODUCT(X218:X219*H218:H219),"0")</f>
        <v>0</v>
      </c>
      <c r="Y221" s="270">
        <f>IFERROR(SUMPRODUCT(Y218:Y219*H218:H219),"0")</f>
        <v>0</v>
      </c>
      <c r="Z221" s="37"/>
      <c r="AA221" s="271"/>
      <c r="AB221" s="271"/>
      <c r="AC221" s="271"/>
    </row>
    <row r="222" spans="1:68" ht="27.75" customHeight="1" x14ac:dyDescent="0.2">
      <c r="A222" s="318" t="s">
        <v>316</v>
      </c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  <c r="Q222" s="319"/>
      <c r="R222" s="319"/>
      <c r="S222" s="319"/>
      <c r="T222" s="319"/>
      <c r="U222" s="319"/>
      <c r="V222" s="319"/>
      <c r="W222" s="319"/>
      <c r="X222" s="319"/>
      <c r="Y222" s="319"/>
      <c r="Z222" s="319"/>
      <c r="AA222" s="48"/>
      <c r="AB222" s="48"/>
      <c r="AC222" s="48"/>
    </row>
    <row r="223" spans="1:68" ht="16.5" customHeight="1" x14ac:dyDescent="0.25">
      <c r="A223" s="286" t="s">
        <v>317</v>
      </c>
      <c r="B223" s="283"/>
      <c r="C223" s="283"/>
      <c r="D223" s="283"/>
      <c r="E223" s="283"/>
      <c r="F223" s="283"/>
      <c r="G223" s="283"/>
      <c r="H223" s="283"/>
      <c r="I223" s="283"/>
      <c r="J223" s="283"/>
      <c r="K223" s="283"/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63"/>
      <c r="AB223" s="263"/>
      <c r="AC223" s="263"/>
    </row>
    <row r="224" spans="1:68" ht="14.25" customHeight="1" x14ac:dyDescent="0.25">
      <c r="A224" s="282" t="s">
        <v>64</v>
      </c>
      <c r="B224" s="283"/>
      <c r="C224" s="283"/>
      <c r="D224" s="283"/>
      <c r="E224" s="283"/>
      <c r="F224" s="283"/>
      <c r="G224" s="283"/>
      <c r="H224" s="283"/>
      <c r="I224" s="283"/>
      <c r="J224" s="283"/>
      <c r="K224" s="283"/>
      <c r="L224" s="283"/>
      <c r="M224" s="283"/>
      <c r="N224" s="283"/>
      <c r="O224" s="283"/>
      <c r="P224" s="283"/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64"/>
      <c r="AB224" s="264"/>
      <c r="AC224" s="264"/>
    </row>
    <row r="225" spans="1:68" ht="27" customHeight="1" x14ac:dyDescent="0.25">
      <c r="A225" s="54" t="s">
        <v>318</v>
      </c>
      <c r="B225" s="54" t="s">
        <v>319</v>
      </c>
      <c r="C225" s="31">
        <v>4301071036</v>
      </c>
      <c r="D225" s="276">
        <v>4607111036162</v>
      </c>
      <c r="E225" s="277"/>
      <c r="F225" s="267">
        <v>0.8</v>
      </c>
      <c r="G225" s="32">
        <v>8</v>
      </c>
      <c r="H225" s="267">
        <v>6.4</v>
      </c>
      <c r="I225" s="267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3"/>
      <c r="R225" s="273"/>
      <c r="S225" s="273"/>
      <c r="T225" s="274"/>
      <c r="U225" s="34"/>
      <c r="V225" s="34"/>
      <c r="W225" s="35" t="s">
        <v>70</v>
      </c>
      <c r="X225" s="268">
        <v>0</v>
      </c>
      <c r="Y225" s="269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7"/>
      <c r="B226" s="283"/>
      <c r="C226" s="283"/>
      <c r="D226" s="283"/>
      <c r="E226" s="283"/>
      <c r="F226" s="283"/>
      <c r="G226" s="283"/>
      <c r="H226" s="283"/>
      <c r="I226" s="283"/>
      <c r="J226" s="283"/>
      <c r="K226" s="283"/>
      <c r="L226" s="283"/>
      <c r="M226" s="283"/>
      <c r="N226" s="283"/>
      <c r="O226" s="288"/>
      <c r="P226" s="279" t="s">
        <v>73</v>
      </c>
      <c r="Q226" s="280"/>
      <c r="R226" s="280"/>
      <c r="S226" s="280"/>
      <c r="T226" s="280"/>
      <c r="U226" s="280"/>
      <c r="V226" s="281"/>
      <c r="W226" s="37" t="s">
        <v>70</v>
      </c>
      <c r="X226" s="270">
        <f>IFERROR(SUM(X225:X225),"0")</f>
        <v>0</v>
      </c>
      <c r="Y226" s="270">
        <f>IFERROR(SUM(Y225:Y225),"0")</f>
        <v>0</v>
      </c>
      <c r="Z226" s="270">
        <f>IFERROR(IF(Z225="",0,Z225),"0")</f>
        <v>0</v>
      </c>
      <c r="AA226" s="271"/>
      <c r="AB226" s="271"/>
      <c r="AC226" s="271"/>
    </row>
    <row r="227" spans="1:68" x14ac:dyDescent="0.2">
      <c r="A227" s="283"/>
      <c r="B227" s="283"/>
      <c r="C227" s="283"/>
      <c r="D227" s="283"/>
      <c r="E227" s="283"/>
      <c r="F227" s="283"/>
      <c r="G227" s="283"/>
      <c r="H227" s="283"/>
      <c r="I227" s="283"/>
      <c r="J227" s="283"/>
      <c r="K227" s="283"/>
      <c r="L227" s="283"/>
      <c r="M227" s="283"/>
      <c r="N227" s="283"/>
      <c r="O227" s="288"/>
      <c r="P227" s="279" t="s">
        <v>73</v>
      </c>
      <c r="Q227" s="280"/>
      <c r="R227" s="280"/>
      <c r="S227" s="280"/>
      <c r="T227" s="280"/>
      <c r="U227" s="280"/>
      <c r="V227" s="281"/>
      <c r="W227" s="37" t="s">
        <v>74</v>
      </c>
      <c r="X227" s="270">
        <f>IFERROR(SUMPRODUCT(X225:X225*H225:H225),"0")</f>
        <v>0</v>
      </c>
      <c r="Y227" s="270">
        <f>IFERROR(SUMPRODUCT(Y225:Y225*H225:H225),"0")</f>
        <v>0</v>
      </c>
      <c r="Z227" s="37"/>
      <c r="AA227" s="271"/>
      <c r="AB227" s="271"/>
      <c r="AC227" s="271"/>
    </row>
    <row r="228" spans="1:68" ht="27.75" customHeight="1" x14ac:dyDescent="0.2">
      <c r="A228" s="318" t="s">
        <v>321</v>
      </c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  <c r="AA228" s="48"/>
      <c r="AB228" s="48"/>
      <c r="AC228" s="48"/>
    </row>
    <row r="229" spans="1:68" ht="16.5" customHeight="1" x14ac:dyDescent="0.25">
      <c r="A229" s="286" t="s">
        <v>322</v>
      </c>
      <c r="B229" s="283"/>
      <c r="C229" s="283"/>
      <c r="D229" s="283"/>
      <c r="E229" s="283"/>
      <c r="F229" s="283"/>
      <c r="G229" s="283"/>
      <c r="H229" s="283"/>
      <c r="I229" s="283"/>
      <c r="J229" s="283"/>
      <c r="K229" s="283"/>
      <c r="L229" s="283"/>
      <c r="M229" s="283"/>
      <c r="N229" s="283"/>
      <c r="O229" s="283"/>
      <c r="P229" s="283"/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63"/>
      <c r="AB229" s="263"/>
      <c r="AC229" s="263"/>
    </row>
    <row r="230" spans="1:68" ht="14.25" customHeight="1" x14ac:dyDescent="0.25">
      <c r="A230" s="282" t="s">
        <v>64</v>
      </c>
      <c r="B230" s="283"/>
      <c r="C230" s="283"/>
      <c r="D230" s="283"/>
      <c r="E230" s="283"/>
      <c r="F230" s="283"/>
      <c r="G230" s="283"/>
      <c r="H230" s="283"/>
      <c r="I230" s="283"/>
      <c r="J230" s="283"/>
      <c r="K230" s="283"/>
      <c r="L230" s="283"/>
      <c r="M230" s="283"/>
      <c r="N230" s="283"/>
      <c r="O230" s="283"/>
      <c r="P230" s="283"/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64"/>
      <c r="AB230" s="264"/>
      <c r="AC230" s="264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6">
        <v>4607111035899</v>
      </c>
      <c r="E231" s="277"/>
      <c r="F231" s="267">
        <v>1</v>
      </c>
      <c r="G231" s="32">
        <v>5</v>
      </c>
      <c r="H231" s="267">
        <v>5</v>
      </c>
      <c r="I231" s="267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2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3"/>
      <c r="R231" s="273"/>
      <c r="S231" s="273"/>
      <c r="T231" s="274"/>
      <c r="U231" s="34"/>
      <c r="V231" s="34"/>
      <c r="W231" s="35" t="s">
        <v>70</v>
      </c>
      <c r="X231" s="268">
        <v>120</v>
      </c>
      <c r="Y231" s="269">
        <f>IFERROR(IF(X231="","",X231),"")</f>
        <v>120</v>
      </c>
      <c r="Z231" s="36">
        <f>IFERROR(IF(X231="","",X231*0.0155),"")</f>
        <v>1.8599999999999999</v>
      </c>
      <c r="AA231" s="56"/>
      <c r="AB231" s="57"/>
      <c r="AC231" s="216" t="s">
        <v>238</v>
      </c>
      <c r="AG231" s="67"/>
      <c r="AJ231" s="71" t="s">
        <v>83</v>
      </c>
      <c r="AK231" s="71">
        <v>12</v>
      </c>
      <c r="BB231" s="217" t="s">
        <v>1</v>
      </c>
      <c r="BM231" s="67">
        <f>IFERROR(X231*I231,"0")</f>
        <v>631.43999999999994</v>
      </c>
      <c r="BN231" s="67">
        <f>IFERROR(Y231*I231,"0")</f>
        <v>631.43999999999994</v>
      </c>
      <c r="BO231" s="67">
        <f>IFERROR(X231/J231,"0")</f>
        <v>1.4285714285714286</v>
      </c>
      <c r="BP231" s="67">
        <f>IFERROR(Y231/J231,"0")</f>
        <v>1.4285714285714286</v>
      </c>
    </row>
    <row r="232" spans="1:68" x14ac:dyDescent="0.2">
      <c r="A232" s="287"/>
      <c r="B232" s="283"/>
      <c r="C232" s="283"/>
      <c r="D232" s="283"/>
      <c r="E232" s="283"/>
      <c r="F232" s="283"/>
      <c r="G232" s="283"/>
      <c r="H232" s="283"/>
      <c r="I232" s="283"/>
      <c r="J232" s="283"/>
      <c r="K232" s="283"/>
      <c r="L232" s="283"/>
      <c r="M232" s="283"/>
      <c r="N232" s="283"/>
      <c r="O232" s="288"/>
      <c r="P232" s="279" t="s">
        <v>73</v>
      </c>
      <c r="Q232" s="280"/>
      <c r="R232" s="280"/>
      <c r="S232" s="280"/>
      <c r="T232" s="280"/>
      <c r="U232" s="280"/>
      <c r="V232" s="281"/>
      <c r="W232" s="37" t="s">
        <v>70</v>
      </c>
      <c r="X232" s="270">
        <f>IFERROR(SUM(X231:X231),"0")</f>
        <v>120</v>
      </c>
      <c r="Y232" s="270">
        <f>IFERROR(SUM(Y231:Y231),"0")</f>
        <v>120</v>
      </c>
      <c r="Z232" s="270">
        <f>IFERROR(IF(Z231="",0,Z231),"0")</f>
        <v>1.8599999999999999</v>
      </c>
      <c r="AA232" s="271"/>
      <c r="AB232" s="271"/>
      <c r="AC232" s="271"/>
    </row>
    <row r="233" spans="1:68" x14ac:dyDescent="0.2">
      <c r="A233" s="283"/>
      <c r="B233" s="283"/>
      <c r="C233" s="283"/>
      <c r="D233" s="283"/>
      <c r="E233" s="283"/>
      <c r="F233" s="283"/>
      <c r="G233" s="283"/>
      <c r="H233" s="283"/>
      <c r="I233" s="283"/>
      <c r="J233" s="283"/>
      <c r="K233" s="283"/>
      <c r="L233" s="283"/>
      <c r="M233" s="283"/>
      <c r="N233" s="283"/>
      <c r="O233" s="288"/>
      <c r="P233" s="279" t="s">
        <v>73</v>
      </c>
      <c r="Q233" s="280"/>
      <c r="R233" s="280"/>
      <c r="S233" s="280"/>
      <c r="T233" s="280"/>
      <c r="U233" s="280"/>
      <c r="V233" s="281"/>
      <c r="W233" s="37" t="s">
        <v>74</v>
      </c>
      <c r="X233" s="270">
        <f>IFERROR(SUMPRODUCT(X231:X231*H231:H231),"0")</f>
        <v>600</v>
      </c>
      <c r="Y233" s="270">
        <f>IFERROR(SUMPRODUCT(Y231:Y231*H231:H231),"0")</f>
        <v>600</v>
      </c>
      <c r="Z233" s="37"/>
      <c r="AA233" s="271"/>
      <c r="AB233" s="271"/>
      <c r="AC233" s="271"/>
    </row>
    <row r="234" spans="1:68" ht="27.75" customHeight="1" x14ac:dyDescent="0.2">
      <c r="A234" s="318" t="s">
        <v>325</v>
      </c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  <c r="AA234" s="48"/>
      <c r="AB234" s="48"/>
      <c r="AC234" s="48"/>
    </row>
    <row r="235" spans="1:68" ht="16.5" customHeight="1" x14ac:dyDescent="0.25">
      <c r="A235" s="286" t="s">
        <v>326</v>
      </c>
      <c r="B235" s="283"/>
      <c r="C235" s="283"/>
      <c r="D235" s="283"/>
      <c r="E235" s="283"/>
      <c r="F235" s="283"/>
      <c r="G235" s="283"/>
      <c r="H235" s="283"/>
      <c r="I235" s="283"/>
      <c r="J235" s="283"/>
      <c r="K235" s="283"/>
      <c r="L235" s="283"/>
      <c r="M235" s="283"/>
      <c r="N235" s="283"/>
      <c r="O235" s="283"/>
      <c r="P235" s="283"/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63"/>
      <c r="AB235" s="263"/>
      <c r="AC235" s="263"/>
    </row>
    <row r="236" spans="1:68" ht="14.25" customHeight="1" x14ac:dyDescent="0.25">
      <c r="A236" s="282" t="s">
        <v>327</v>
      </c>
      <c r="B236" s="283"/>
      <c r="C236" s="283"/>
      <c r="D236" s="283"/>
      <c r="E236" s="283"/>
      <c r="F236" s="283"/>
      <c r="G236" s="283"/>
      <c r="H236" s="283"/>
      <c r="I236" s="283"/>
      <c r="J236" s="283"/>
      <c r="K236" s="283"/>
      <c r="L236" s="283"/>
      <c r="M236" s="283"/>
      <c r="N236" s="283"/>
      <c r="O236" s="283"/>
      <c r="P236" s="283"/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64"/>
      <c r="AB236" s="264"/>
      <c r="AC236" s="264"/>
    </row>
    <row r="237" spans="1:68" ht="27" customHeight="1" x14ac:dyDescent="0.25">
      <c r="A237" s="54" t="s">
        <v>328</v>
      </c>
      <c r="B237" s="54" t="s">
        <v>329</v>
      </c>
      <c r="C237" s="31">
        <v>4301133004</v>
      </c>
      <c r="D237" s="276">
        <v>4607111039774</v>
      </c>
      <c r="E237" s="277"/>
      <c r="F237" s="267">
        <v>0.25</v>
      </c>
      <c r="G237" s="32">
        <v>12</v>
      </c>
      <c r="H237" s="267">
        <v>3</v>
      </c>
      <c r="I237" s="267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1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3"/>
      <c r="R237" s="273"/>
      <c r="S237" s="273"/>
      <c r="T237" s="274"/>
      <c r="U237" s="34"/>
      <c r="V237" s="34"/>
      <c r="W237" s="35" t="s">
        <v>70</v>
      </c>
      <c r="X237" s="268">
        <v>0</v>
      </c>
      <c r="Y237" s="269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87"/>
      <c r="B238" s="283"/>
      <c r="C238" s="283"/>
      <c r="D238" s="283"/>
      <c r="E238" s="283"/>
      <c r="F238" s="283"/>
      <c r="G238" s="283"/>
      <c r="H238" s="283"/>
      <c r="I238" s="283"/>
      <c r="J238" s="283"/>
      <c r="K238" s="283"/>
      <c r="L238" s="283"/>
      <c r="M238" s="283"/>
      <c r="N238" s="283"/>
      <c r="O238" s="288"/>
      <c r="P238" s="279" t="s">
        <v>73</v>
      </c>
      <c r="Q238" s="280"/>
      <c r="R238" s="280"/>
      <c r="S238" s="280"/>
      <c r="T238" s="280"/>
      <c r="U238" s="280"/>
      <c r="V238" s="281"/>
      <c r="W238" s="37" t="s">
        <v>70</v>
      </c>
      <c r="X238" s="270">
        <f>IFERROR(SUM(X237:X237),"0")</f>
        <v>0</v>
      </c>
      <c r="Y238" s="270">
        <f>IFERROR(SUM(Y237:Y237),"0")</f>
        <v>0</v>
      </c>
      <c r="Z238" s="270">
        <f>IFERROR(IF(Z237="",0,Z237),"0")</f>
        <v>0</v>
      </c>
      <c r="AA238" s="271"/>
      <c r="AB238" s="271"/>
      <c r="AC238" s="271"/>
    </row>
    <row r="239" spans="1:68" x14ac:dyDescent="0.2">
      <c r="A239" s="283"/>
      <c r="B239" s="283"/>
      <c r="C239" s="283"/>
      <c r="D239" s="283"/>
      <c r="E239" s="283"/>
      <c r="F239" s="283"/>
      <c r="G239" s="283"/>
      <c r="H239" s="283"/>
      <c r="I239" s="283"/>
      <c r="J239" s="283"/>
      <c r="K239" s="283"/>
      <c r="L239" s="283"/>
      <c r="M239" s="283"/>
      <c r="N239" s="283"/>
      <c r="O239" s="288"/>
      <c r="P239" s="279" t="s">
        <v>73</v>
      </c>
      <c r="Q239" s="280"/>
      <c r="R239" s="280"/>
      <c r="S239" s="280"/>
      <c r="T239" s="280"/>
      <c r="U239" s="280"/>
      <c r="V239" s="281"/>
      <c r="W239" s="37" t="s">
        <v>74</v>
      </c>
      <c r="X239" s="270">
        <f>IFERROR(SUMPRODUCT(X237:X237*H237:H237),"0")</f>
        <v>0</v>
      </c>
      <c r="Y239" s="270">
        <f>IFERROR(SUMPRODUCT(Y237:Y237*H237:H237),"0")</f>
        <v>0</v>
      </c>
      <c r="Z239" s="37"/>
      <c r="AA239" s="271"/>
      <c r="AB239" s="271"/>
      <c r="AC239" s="271"/>
    </row>
    <row r="240" spans="1:68" ht="14.25" customHeight="1" x14ac:dyDescent="0.25">
      <c r="A240" s="282" t="s">
        <v>125</v>
      </c>
      <c r="B240" s="283"/>
      <c r="C240" s="283"/>
      <c r="D240" s="283"/>
      <c r="E240" s="283"/>
      <c r="F240" s="283"/>
      <c r="G240" s="283"/>
      <c r="H240" s="283"/>
      <c r="I240" s="283"/>
      <c r="J240" s="283"/>
      <c r="K240" s="283"/>
      <c r="L240" s="283"/>
      <c r="M240" s="283"/>
      <c r="N240" s="283"/>
      <c r="O240" s="283"/>
      <c r="P240" s="283"/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64"/>
      <c r="AB240" s="264"/>
      <c r="AC240" s="264"/>
    </row>
    <row r="241" spans="1:68" ht="37.5" customHeight="1" x14ac:dyDescent="0.25">
      <c r="A241" s="54" t="s">
        <v>331</v>
      </c>
      <c r="B241" s="54" t="s">
        <v>332</v>
      </c>
      <c r="C241" s="31">
        <v>4301135400</v>
      </c>
      <c r="D241" s="276">
        <v>4607111039361</v>
      </c>
      <c r="E241" s="277"/>
      <c r="F241" s="267">
        <v>0.25</v>
      </c>
      <c r="G241" s="32">
        <v>12</v>
      </c>
      <c r="H241" s="267">
        <v>3</v>
      </c>
      <c r="I241" s="267">
        <v>3.7035999999999998</v>
      </c>
      <c r="J241" s="32">
        <v>70</v>
      </c>
      <c r="K241" s="32" t="s">
        <v>80</v>
      </c>
      <c r="L241" s="32" t="s">
        <v>81</v>
      </c>
      <c r="M241" s="33" t="s">
        <v>69</v>
      </c>
      <c r="N241" s="33"/>
      <c r="O241" s="32">
        <v>180</v>
      </c>
      <c r="P24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3"/>
      <c r="R241" s="273"/>
      <c r="S241" s="273"/>
      <c r="T241" s="274"/>
      <c r="U241" s="34"/>
      <c r="V241" s="34"/>
      <c r="W241" s="35" t="s">
        <v>70</v>
      </c>
      <c r="X241" s="268">
        <v>0</v>
      </c>
      <c r="Y241" s="269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83</v>
      </c>
      <c r="AK241" s="71">
        <v>14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87"/>
      <c r="B242" s="283"/>
      <c r="C242" s="283"/>
      <c r="D242" s="283"/>
      <c r="E242" s="283"/>
      <c r="F242" s="283"/>
      <c r="G242" s="283"/>
      <c r="H242" s="283"/>
      <c r="I242" s="283"/>
      <c r="J242" s="283"/>
      <c r="K242" s="283"/>
      <c r="L242" s="283"/>
      <c r="M242" s="283"/>
      <c r="N242" s="283"/>
      <c r="O242" s="288"/>
      <c r="P242" s="279" t="s">
        <v>73</v>
      </c>
      <c r="Q242" s="280"/>
      <c r="R242" s="280"/>
      <c r="S242" s="280"/>
      <c r="T242" s="280"/>
      <c r="U242" s="280"/>
      <c r="V242" s="281"/>
      <c r="W242" s="37" t="s">
        <v>70</v>
      </c>
      <c r="X242" s="270">
        <f>IFERROR(SUM(X241:X241),"0")</f>
        <v>0</v>
      </c>
      <c r="Y242" s="270">
        <f>IFERROR(SUM(Y241:Y241),"0")</f>
        <v>0</v>
      </c>
      <c r="Z242" s="270">
        <f>IFERROR(IF(Z241="",0,Z241),"0")</f>
        <v>0</v>
      </c>
      <c r="AA242" s="271"/>
      <c r="AB242" s="271"/>
      <c r="AC242" s="271"/>
    </row>
    <row r="243" spans="1:68" x14ac:dyDescent="0.2">
      <c r="A243" s="283"/>
      <c r="B243" s="283"/>
      <c r="C243" s="283"/>
      <c r="D243" s="283"/>
      <c r="E243" s="283"/>
      <c r="F243" s="283"/>
      <c r="G243" s="283"/>
      <c r="H243" s="283"/>
      <c r="I243" s="283"/>
      <c r="J243" s="283"/>
      <c r="K243" s="283"/>
      <c r="L243" s="283"/>
      <c r="M243" s="283"/>
      <c r="N243" s="283"/>
      <c r="O243" s="288"/>
      <c r="P243" s="279" t="s">
        <v>73</v>
      </c>
      <c r="Q243" s="280"/>
      <c r="R243" s="280"/>
      <c r="S243" s="280"/>
      <c r="T243" s="280"/>
      <c r="U243" s="280"/>
      <c r="V243" s="281"/>
      <c r="W243" s="37" t="s">
        <v>74</v>
      </c>
      <c r="X243" s="270">
        <f>IFERROR(SUMPRODUCT(X241:X241*H241:H241),"0")</f>
        <v>0</v>
      </c>
      <c r="Y243" s="270">
        <f>IFERROR(SUMPRODUCT(Y241:Y241*H241:H241),"0")</f>
        <v>0</v>
      </c>
      <c r="Z243" s="37"/>
      <c r="AA243" s="271"/>
      <c r="AB243" s="271"/>
      <c r="AC243" s="271"/>
    </row>
    <row r="244" spans="1:68" ht="27.75" customHeight="1" x14ac:dyDescent="0.2">
      <c r="A244" s="318" t="s">
        <v>333</v>
      </c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19"/>
      <c r="Z244" s="319"/>
      <c r="AA244" s="48"/>
      <c r="AB244" s="48"/>
      <c r="AC244" s="48"/>
    </row>
    <row r="245" spans="1:68" ht="16.5" customHeight="1" x14ac:dyDescent="0.25">
      <c r="A245" s="286" t="s">
        <v>333</v>
      </c>
      <c r="B245" s="283"/>
      <c r="C245" s="283"/>
      <c r="D245" s="283"/>
      <c r="E245" s="283"/>
      <c r="F245" s="283"/>
      <c r="G245" s="283"/>
      <c r="H245" s="283"/>
      <c r="I245" s="283"/>
      <c r="J245" s="283"/>
      <c r="K245" s="283"/>
      <c r="L245" s="283"/>
      <c r="M245" s="283"/>
      <c r="N245" s="283"/>
      <c r="O245" s="283"/>
      <c r="P245" s="283"/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63"/>
      <c r="AB245" s="263"/>
      <c r="AC245" s="263"/>
    </row>
    <row r="246" spans="1:68" ht="14.25" customHeight="1" x14ac:dyDescent="0.25">
      <c r="A246" s="282" t="s">
        <v>64</v>
      </c>
      <c r="B246" s="283"/>
      <c r="C246" s="283"/>
      <c r="D246" s="283"/>
      <c r="E246" s="283"/>
      <c r="F246" s="283"/>
      <c r="G246" s="283"/>
      <c r="H246" s="283"/>
      <c r="I246" s="283"/>
      <c r="J246" s="283"/>
      <c r="K246" s="283"/>
      <c r="L246" s="283"/>
      <c r="M246" s="283"/>
      <c r="N246" s="283"/>
      <c r="O246" s="283"/>
      <c r="P246" s="283"/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64"/>
      <c r="AB246" s="264"/>
      <c r="AC246" s="264"/>
    </row>
    <row r="247" spans="1:68" ht="27" customHeight="1" x14ac:dyDescent="0.25">
      <c r="A247" s="54" t="s">
        <v>334</v>
      </c>
      <c r="B247" s="54" t="s">
        <v>335</v>
      </c>
      <c r="C247" s="31">
        <v>4301071014</v>
      </c>
      <c r="D247" s="276">
        <v>4640242181264</v>
      </c>
      <c r="E247" s="277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8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3"/>
      <c r="R247" s="273"/>
      <c r="S247" s="273"/>
      <c r="T247" s="274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4301071021</v>
      </c>
      <c r="D248" s="276">
        <v>4640242181325</v>
      </c>
      <c r="E248" s="277"/>
      <c r="F248" s="267">
        <v>0.7</v>
      </c>
      <c r="G248" s="32">
        <v>10</v>
      </c>
      <c r="H248" s="267">
        <v>7</v>
      </c>
      <c r="I248" s="267">
        <v>7.28</v>
      </c>
      <c r="J248" s="32">
        <v>84</v>
      </c>
      <c r="K248" s="32" t="s">
        <v>67</v>
      </c>
      <c r="L248" s="32" t="s">
        <v>81</v>
      </c>
      <c r="M248" s="33" t="s">
        <v>69</v>
      </c>
      <c r="N248" s="33"/>
      <c r="O248" s="32">
        <v>180</v>
      </c>
      <c r="P248" s="380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3"/>
      <c r="R248" s="273"/>
      <c r="S248" s="273"/>
      <c r="T248" s="274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83</v>
      </c>
      <c r="AK248" s="71">
        <v>12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4301070993</v>
      </c>
      <c r="D249" s="276">
        <v>4640242180670</v>
      </c>
      <c r="E249" s="277"/>
      <c r="F249" s="267">
        <v>1</v>
      </c>
      <c r="G249" s="32">
        <v>6</v>
      </c>
      <c r="H249" s="267">
        <v>6</v>
      </c>
      <c r="I249" s="267">
        <v>6.23</v>
      </c>
      <c r="J249" s="32">
        <v>84</v>
      </c>
      <c r="K249" s="32" t="s">
        <v>67</v>
      </c>
      <c r="L249" s="32" t="s">
        <v>81</v>
      </c>
      <c r="M249" s="33" t="s">
        <v>69</v>
      </c>
      <c r="N249" s="33"/>
      <c r="O249" s="32">
        <v>180</v>
      </c>
      <c r="P249" s="292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3"/>
      <c r="R249" s="273"/>
      <c r="S249" s="273"/>
      <c r="T249" s="274"/>
      <c r="U249" s="34"/>
      <c r="V249" s="34"/>
      <c r="W249" s="35" t="s">
        <v>70</v>
      </c>
      <c r="X249" s="268">
        <v>0</v>
      </c>
      <c r="Y249" s="269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83</v>
      </c>
      <c r="AK249" s="71">
        <v>12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87"/>
      <c r="B250" s="283"/>
      <c r="C250" s="283"/>
      <c r="D250" s="283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288"/>
      <c r="P250" s="279" t="s">
        <v>73</v>
      </c>
      <c r="Q250" s="280"/>
      <c r="R250" s="280"/>
      <c r="S250" s="280"/>
      <c r="T250" s="280"/>
      <c r="U250" s="280"/>
      <c r="V250" s="281"/>
      <c r="W250" s="37" t="s">
        <v>70</v>
      </c>
      <c r="X250" s="270">
        <f>IFERROR(SUM(X247:X249),"0")</f>
        <v>0</v>
      </c>
      <c r="Y250" s="270">
        <f>IFERROR(SUM(Y247:Y249),"0")</f>
        <v>0</v>
      </c>
      <c r="Z250" s="270">
        <f>IFERROR(IF(Z247="",0,Z247),"0")+IFERROR(IF(Z248="",0,Z248),"0")+IFERROR(IF(Z249="",0,Z249),"0")</f>
        <v>0</v>
      </c>
      <c r="AA250" s="271"/>
      <c r="AB250" s="271"/>
      <c r="AC250" s="271"/>
    </row>
    <row r="251" spans="1:68" x14ac:dyDescent="0.2">
      <c r="A251" s="283"/>
      <c r="B251" s="283"/>
      <c r="C251" s="283"/>
      <c r="D251" s="283"/>
      <c r="E251" s="283"/>
      <c r="F251" s="283"/>
      <c r="G251" s="283"/>
      <c r="H251" s="283"/>
      <c r="I251" s="283"/>
      <c r="J251" s="283"/>
      <c r="K251" s="283"/>
      <c r="L251" s="283"/>
      <c r="M251" s="283"/>
      <c r="N251" s="283"/>
      <c r="O251" s="288"/>
      <c r="P251" s="279" t="s">
        <v>73</v>
      </c>
      <c r="Q251" s="280"/>
      <c r="R251" s="280"/>
      <c r="S251" s="280"/>
      <c r="T251" s="280"/>
      <c r="U251" s="280"/>
      <c r="V251" s="281"/>
      <c r="W251" s="37" t="s">
        <v>74</v>
      </c>
      <c r="X251" s="270">
        <f>IFERROR(SUMPRODUCT(X247:X249*H247:H249),"0")</f>
        <v>0</v>
      </c>
      <c r="Y251" s="270">
        <f>IFERROR(SUMPRODUCT(Y247:Y249*H247:H249),"0")</f>
        <v>0</v>
      </c>
      <c r="Z251" s="37"/>
      <c r="AA251" s="271"/>
      <c r="AB251" s="271"/>
      <c r="AC251" s="271"/>
    </row>
    <row r="252" spans="1:68" ht="14.25" customHeight="1" x14ac:dyDescent="0.25">
      <c r="A252" s="282" t="s">
        <v>77</v>
      </c>
      <c r="B252" s="283"/>
      <c r="C252" s="283"/>
      <c r="D252" s="283"/>
      <c r="E252" s="283"/>
      <c r="F252" s="283"/>
      <c r="G252" s="283"/>
      <c r="H252" s="283"/>
      <c r="I252" s="283"/>
      <c r="J252" s="283"/>
      <c r="K252" s="283"/>
      <c r="L252" s="283"/>
      <c r="M252" s="283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64"/>
      <c r="AB252" s="264"/>
      <c r="AC252" s="264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76">
        <v>4640242180397</v>
      </c>
      <c r="E253" s="277"/>
      <c r="F253" s="267">
        <v>1</v>
      </c>
      <c r="G253" s="32">
        <v>6</v>
      </c>
      <c r="H253" s="267">
        <v>6</v>
      </c>
      <c r="I253" s="267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3"/>
      <c r="R253" s="273"/>
      <c r="S253" s="273"/>
      <c r="T253" s="274"/>
      <c r="U253" s="34"/>
      <c r="V253" s="34"/>
      <c r="W253" s="35" t="s">
        <v>70</v>
      </c>
      <c r="X253" s="268">
        <v>24</v>
      </c>
      <c r="Y253" s="269">
        <f>IFERROR(IF(X253="","",X253),"")</f>
        <v>24</v>
      </c>
      <c r="Z253" s="36">
        <f>IFERROR(IF(X253="","",X253*0.0155),"")</f>
        <v>0.372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150.24</v>
      </c>
      <c r="BN253" s="67">
        <f>IFERROR(Y253*I253,"0")</f>
        <v>150.24</v>
      </c>
      <c r="BO253" s="67">
        <f>IFERROR(X253/J253,"0")</f>
        <v>0.2857142857142857</v>
      </c>
      <c r="BP253" s="67">
        <f>IFERROR(Y253/J253,"0")</f>
        <v>0.2857142857142857</v>
      </c>
    </row>
    <row r="254" spans="1:68" ht="27" customHeight="1" x14ac:dyDescent="0.25">
      <c r="A254" s="54" t="s">
        <v>345</v>
      </c>
      <c r="B254" s="54" t="s">
        <v>346</v>
      </c>
      <c r="C254" s="31">
        <v>4301132104</v>
      </c>
      <c r="D254" s="276">
        <v>4640242181219</v>
      </c>
      <c r="E254" s="277"/>
      <c r="F254" s="267">
        <v>0.3</v>
      </c>
      <c r="G254" s="32">
        <v>9</v>
      </c>
      <c r="H254" s="267">
        <v>2.7</v>
      </c>
      <c r="I254" s="267">
        <v>2.8450000000000002</v>
      </c>
      <c r="J254" s="32">
        <v>234</v>
      </c>
      <c r="K254" s="32" t="s">
        <v>138</v>
      </c>
      <c r="L254" s="32" t="s">
        <v>81</v>
      </c>
      <c r="M254" s="33" t="s">
        <v>69</v>
      </c>
      <c r="N254" s="33"/>
      <c r="O254" s="32">
        <v>180</v>
      </c>
      <c r="P254" s="39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3"/>
      <c r="R254" s="273"/>
      <c r="S254" s="273"/>
      <c r="T254" s="274"/>
      <c r="U254" s="34"/>
      <c r="V254" s="34"/>
      <c r="W254" s="35" t="s">
        <v>70</v>
      </c>
      <c r="X254" s="268">
        <v>0</v>
      </c>
      <c r="Y254" s="269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83</v>
      </c>
      <c r="AK254" s="71">
        <v>18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7"/>
      <c r="B255" s="283"/>
      <c r="C255" s="283"/>
      <c r="D255" s="283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288"/>
      <c r="P255" s="279" t="s">
        <v>73</v>
      </c>
      <c r="Q255" s="280"/>
      <c r="R255" s="280"/>
      <c r="S255" s="280"/>
      <c r="T255" s="280"/>
      <c r="U255" s="280"/>
      <c r="V255" s="281"/>
      <c r="W255" s="37" t="s">
        <v>70</v>
      </c>
      <c r="X255" s="270">
        <f>IFERROR(SUM(X253:X254),"0")</f>
        <v>24</v>
      </c>
      <c r="Y255" s="270">
        <f>IFERROR(SUM(Y253:Y254),"0")</f>
        <v>24</v>
      </c>
      <c r="Z255" s="270">
        <f>IFERROR(IF(Z253="",0,Z253),"0")+IFERROR(IF(Z254="",0,Z254),"0")</f>
        <v>0.372</v>
      </c>
      <c r="AA255" s="271"/>
      <c r="AB255" s="271"/>
      <c r="AC255" s="271"/>
    </row>
    <row r="256" spans="1:68" x14ac:dyDescent="0.2">
      <c r="A256" s="283"/>
      <c r="B256" s="283"/>
      <c r="C256" s="283"/>
      <c r="D256" s="283"/>
      <c r="E256" s="283"/>
      <c r="F256" s="283"/>
      <c r="G256" s="283"/>
      <c r="H256" s="283"/>
      <c r="I256" s="283"/>
      <c r="J256" s="283"/>
      <c r="K256" s="283"/>
      <c r="L256" s="283"/>
      <c r="M256" s="283"/>
      <c r="N256" s="283"/>
      <c r="O256" s="288"/>
      <c r="P256" s="279" t="s">
        <v>73</v>
      </c>
      <c r="Q256" s="280"/>
      <c r="R256" s="280"/>
      <c r="S256" s="280"/>
      <c r="T256" s="280"/>
      <c r="U256" s="280"/>
      <c r="V256" s="281"/>
      <c r="W256" s="37" t="s">
        <v>74</v>
      </c>
      <c r="X256" s="270">
        <f>IFERROR(SUMPRODUCT(X253:X254*H253:H254),"0")</f>
        <v>144</v>
      </c>
      <c r="Y256" s="270">
        <f>IFERROR(SUMPRODUCT(Y253:Y254*H253:H254),"0")</f>
        <v>144</v>
      </c>
      <c r="Z256" s="37"/>
      <c r="AA256" s="271"/>
      <c r="AB256" s="271"/>
      <c r="AC256" s="271"/>
    </row>
    <row r="257" spans="1:68" ht="14.25" customHeight="1" x14ac:dyDescent="0.25">
      <c r="A257" s="282" t="s">
        <v>119</v>
      </c>
      <c r="B257" s="283"/>
      <c r="C257" s="283"/>
      <c r="D257" s="283"/>
      <c r="E257" s="283"/>
      <c r="F257" s="283"/>
      <c r="G257" s="283"/>
      <c r="H257" s="283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64"/>
      <c r="AB257" s="264"/>
      <c r="AC257" s="264"/>
    </row>
    <row r="258" spans="1:68" ht="27" customHeight="1" x14ac:dyDescent="0.25">
      <c r="A258" s="54" t="s">
        <v>347</v>
      </c>
      <c r="B258" s="54" t="s">
        <v>348</v>
      </c>
      <c r="C258" s="31">
        <v>4301136051</v>
      </c>
      <c r="D258" s="276">
        <v>4640242180304</v>
      </c>
      <c r="E258" s="277"/>
      <c r="F258" s="267">
        <v>2.7</v>
      </c>
      <c r="G258" s="32">
        <v>1</v>
      </c>
      <c r="H258" s="267">
        <v>2.7</v>
      </c>
      <c r="I258" s="267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3"/>
      <c r="R258" s="273"/>
      <c r="S258" s="273"/>
      <c r="T258" s="274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76">
        <v>4640242180236</v>
      </c>
      <c r="E259" s="277"/>
      <c r="F259" s="267">
        <v>5</v>
      </c>
      <c r="G259" s="32">
        <v>1</v>
      </c>
      <c r="H259" s="267">
        <v>5</v>
      </c>
      <c r="I259" s="267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2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3"/>
      <c r="R259" s="273"/>
      <c r="S259" s="273"/>
      <c r="T259" s="274"/>
      <c r="U259" s="34"/>
      <c r="V259" s="34"/>
      <c r="W259" s="35" t="s">
        <v>70</v>
      </c>
      <c r="X259" s="268">
        <v>96</v>
      </c>
      <c r="Y259" s="269">
        <f>IFERROR(IF(X259="","",X259),"")</f>
        <v>96</v>
      </c>
      <c r="Z259" s="36">
        <f>IFERROR(IF(X259="","",X259*0.0155),"")</f>
        <v>1.488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502.56000000000006</v>
      </c>
      <c r="BN259" s="67">
        <f>IFERROR(Y259*I259,"0")</f>
        <v>502.56000000000006</v>
      </c>
      <c r="BO259" s="67">
        <f>IFERROR(X259/J259,"0")</f>
        <v>1.1428571428571428</v>
      </c>
      <c r="BP259" s="67">
        <f>IFERROR(Y259/J259,"0")</f>
        <v>1.1428571428571428</v>
      </c>
    </row>
    <row r="260" spans="1:68" ht="27" customHeight="1" x14ac:dyDescent="0.25">
      <c r="A260" s="54" t="s">
        <v>352</v>
      </c>
      <c r="B260" s="54" t="s">
        <v>353</v>
      </c>
      <c r="C260" s="31">
        <v>4301136052</v>
      </c>
      <c r="D260" s="276">
        <v>4640242180410</v>
      </c>
      <c r="E260" s="277"/>
      <c r="F260" s="267">
        <v>2.2400000000000002</v>
      </c>
      <c r="G260" s="32">
        <v>1</v>
      </c>
      <c r="H260" s="267">
        <v>2.2400000000000002</v>
      </c>
      <c r="I260" s="267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37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3"/>
      <c r="R260" s="273"/>
      <c r="S260" s="273"/>
      <c r="T260" s="274"/>
      <c r="U260" s="34"/>
      <c r="V260" s="34"/>
      <c r="W260" s="35" t="s">
        <v>70</v>
      </c>
      <c r="X260" s="268">
        <v>0</v>
      </c>
      <c r="Y260" s="269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72</v>
      </c>
      <c r="AK260" s="71">
        <v>1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7"/>
      <c r="B261" s="283"/>
      <c r="C261" s="283"/>
      <c r="D261" s="283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88"/>
      <c r="P261" s="279" t="s">
        <v>73</v>
      </c>
      <c r="Q261" s="280"/>
      <c r="R261" s="280"/>
      <c r="S261" s="280"/>
      <c r="T261" s="280"/>
      <c r="U261" s="280"/>
      <c r="V261" s="281"/>
      <c r="W261" s="37" t="s">
        <v>70</v>
      </c>
      <c r="X261" s="270">
        <f>IFERROR(SUM(X258:X260),"0")</f>
        <v>96</v>
      </c>
      <c r="Y261" s="270">
        <f>IFERROR(SUM(Y258:Y260),"0")</f>
        <v>96</v>
      </c>
      <c r="Z261" s="270">
        <f>IFERROR(IF(Z258="",0,Z258),"0")+IFERROR(IF(Z259="",0,Z259),"0")+IFERROR(IF(Z260="",0,Z260),"0")</f>
        <v>1.488</v>
      </c>
      <c r="AA261" s="271"/>
      <c r="AB261" s="271"/>
      <c r="AC261" s="271"/>
    </row>
    <row r="262" spans="1:68" x14ac:dyDescent="0.2">
      <c r="A262" s="283"/>
      <c r="B262" s="283"/>
      <c r="C262" s="283"/>
      <c r="D262" s="283"/>
      <c r="E262" s="283"/>
      <c r="F262" s="283"/>
      <c r="G262" s="283"/>
      <c r="H262" s="283"/>
      <c r="I262" s="283"/>
      <c r="J262" s="283"/>
      <c r="K262" s="283"/>
      <c r="L262" s="283"/>
      <c r="M262" s="283"/>
      <c r="N262" s="283"/>
      <c r="O262" s="288"/>
      <c r="P262" s="279" t="s">
        <v>73</v>
      </c>
      <c r="Q262" s="280"/>
      <c r="R262" s="280"/>
      <c r="S262" s="280"/>
      <c r="T262" s="280"/>
      <c r="U262" s="280"/>
      <c r="V262" s="281"/>
      <c r="W262" s="37" t="s">
        <v>74</v>
      </c>
      <c r="X262" s="270">
        <f>IFERROR(SUMPRODUCT(X258:X260*H258:H260),"0")</f>
        <v>480</v>
      </c>
      <c r="Y262" s="270">
        <f>IFERROR(SUMPRODUCT(Y258:Y260*H258:H260),"0")</f>
        <v>480</v>
      </c>
      <c r="Z262" s="37"/>
      <c r="AA262" s="271"/>
      <c r="AB262" s="271"/>
      <c r="AC262" s="271"/>
    </row>
    <row r="263" spans="1:68" ht="14.25" customHeight="1" x14ac:dyDescent="0.25">
      <c r="A263" s="282" t="s">
        <v>125</v>
      </c>
      <c r="B263" s="283"/>
      <c r="C263" s="283"/>
      <c r="D263" s="283"/>
      <c r="E263" s="283"/>
      <c r="F263" s="283"/>
      <c r="G263" s="283"/>
      <c r="H263" s="283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64"/>
      <c r="AB263" s="264"/>
      <c r="AC263" s="264"/>
    </row>
    <row r="264" spans="1:68" ht="37.5" customHeight="1" x14ac:dyDescent="0.25">
      <c r="A264" s="54" t="s">
        <v>354</v>
      </c>
      <c r="B264" s="54" t="s">
        <v>355</v>
      </c>
      <c r="C264" s="31">
        <v>4301135504</v>
      </c>
      <c r="D264" s="276">
        <v>4640242181554</v>
      </c>
      <c r="E264" s="277"/>
      <c r="F264" s="267">
        <v>3</v>
      </c>
      <c r="G264" s="32">
        <v>1</v>
      </c>
      <c r="H264" s="267">
        <v>3</v>
      </c>
      <c r="I264" s="267">
        <v>3.1920000000000002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5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3"/>
      <c r="R264" s="273"/>
      <c r="S264" s="273"/>
      <c r="T264" s="274"/>
      <c r="U264" s="34"/>
      <c r="V264" s="34"/>
      <c r="W264" s="35" t="s">
        <v>70</v>
      </c>
      <c r="X264" s="268">
        <v>0</v>
      </c>
      <c r="Y264" s="269">
        <f t="shared" ref="Y264:Y274" si="6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83</v>
      </c>
      <c r="AK264" s="71">
        <v>14</v>
      </c>
      <c r="BB264" s="239" t="s">
        <v>84</v>
      </c>
      <c r="BM264" s="67">
        <f t="shared" ref="BM264:BM274" si="7">IFERROR(X264*I264,"0")</f>
        <v>0</v>
      </c>
      <c r="BN264" s="67">
        <f t="shared" ref="BN264:BN274" si="8">IFERROR(Y264*I264,"0")</f>
        <v>0</v>
      </c>
      <c r="BO264" s="67">
        <f t="shared" ref="BO264:BO274" si="9">IFERROR(X264/J264,"0")</f>
        <v>0</v>
      </c>
      <c r="BP264" s="67">
        <f t="shared" ref="BP264:BP274" si="10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6">
        <v>4640242181561</v>
      </c>
      <c r="E265" s="277"/>
      <c r="F265" s="267">
        <v>3.7</v>
      </c>
      <c r="G265" s="32">
        <v>1</v>
      </c>
      <c r="H265" s="267">
        <v>3.7</v>
      </c>
      <c r="I265" s="267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08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3"/>
      <c r="R265" s="273"/>
      <c r="S265" s="273"/>
      <c r="T265" s="274"/>
      <c r="U265" s="34"/>
      <c r="V265" s="34"/>
      <c r="W265" s="35" t="s">
        <v>70</v>
      </c>
      <c r="X265" s="268">
        <v>56</v>
      </c>
      <c r="Y265" s="269">
        <f t="shared" si="6"/>
        <v>56</v>
      </c>
      <c r="Z265" s="36">
        <f>IFERROR(IF(X265="","",X265*0.00936),"")</f>
        <v>0.52415999999999996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7"/>
        <v>217.952</v>
      </c>
      <c r="BN265" s="67">
        <f t="shared" si="8"/>
        <v>217.952</v>
      </c>
      <c r="BO265" s="67">
        <f t="shared" si="9"/>
        <v>0.44444444444444442</v>
      </c>
      <c r="BP265" s="67">
        <f t="shared" si="10"/>
        <v>0.44444444444444442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76">
        <v>4640242181424</v>
      </c>
      <c r="E266" s="277"/>
      <c r="F266" s="267">
        <v>5.5</v>
      </c>
      <c r="G266" s="32">
        <v>1</v>
      </c>
      <c r="H266" s="267">
        <v>5.5</v>
      </c>
      <c r="I266" s="267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32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3"/>
      <c r="R266" s="273"/>
      <c r="S266" s="273"/>
      <c r="T266" s="274"/>
      <c r="U266" s="34"/>
      <c r="V266" s="34"/>
      <c r="W266" s="35" t="s">
        <v>70</v>
      </c>
      <c r="X266" s="268">
        <v>0</v>
      </c>
      <c r="Y266" s="269">
        <f t="shared" si="6"/>
        <v>0</v>
      </c>
      <c r="Z266" s="36">
        <f>IFERROR(IF(X266="","",X266*0.0155),"")</f>
        <v>0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7"/>
        <v>0</v>
      </c>
      <c r="BN266" s="67">
        <f t="shared" si="8"/>
        <v>0</v>
      </c>
      <c r="BO266" s="67">
        <f t="shared" si="9"/>
        <v>0</v>
      </c>
      <c r="BP266" s="67">
        <f t="shared" si="10"/>
        <v>0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76">
        <v>4640242181523</v>
      </c>
      <c r="E267" s="277"/>
      <c r="F267" s="267">
        <v>3</v>
      </c>
      <c r="G267" s="32">
        <v>1</v>
      </c>
      <c r="H267" s="267">
        <v>3</v>
      </c>
      <c r="I267" s="267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3"/>
      <c r="R267" s="273"/>
      <c r="S267" s="273"/>
      <c r="T267" s="274"/>
      <c r="U267" s="34"/>
      <c r="V267" s="34"/>
      <c r="W267" s="35" t="s">
        <v>70</v>
      </c>
      <c r="X267" s="268">
        <v>42</v>
      </c>
      <c r="Y267" s="269">
        <f t="shared" si="6"/>
        <v>42</v>
      </c>
      <c r="Z267" s="36">
        <f t="shared" ref="Z267:Z272" si="11">IFERROR(IF(X267="","",X267*0.00936),"")</f>
        <v>0.39312000000000002</v>
      </c>
      <c r="AA267" s="56"/>
      <c r="AB267" s="57"/>
      <c r="AC267" s="244" t="s">
        <v>359</v>
      </c>
      <c r="AG267" s="67"/>
      <c r="AJ267" s="71" t="s">
        <v>83</v>
      </c>
      <c r="AK267" s="71">
        <v>14</v>
      </c>
      <c r="BB267" s="245" t="s">
        <v>84</v>
      </c>
      <c r="BM267" s="67">
        <f t="shared" si="7"/>
        <v>134.06400000000002</v>
      </c>
      <c r="BN267" s="67">
        <f t="shared" si="8"/>
        <v>134.06400000000002</v>
      </c>
      <c r="BO267" s="67">
        <f t="shared" si="9"/>
        <v>0.33333333333333331</v>
      </c>
      <c r="BP267" s="67">
        <f t="shared" si="10"/>
        <v>0.33333333333333331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76">
        <v>4640242181486</v>
      </c>
      <c r="E268" s="277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128</v>
      </c>
      <c r="M268" s="33" t="s">
        <v>69</v>
      </c>
      <c r="N268" s="33"/>
      <c r="O268" s="32">
        <v>180</v>
      </c>
      <c r="P268" s="32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3"/>
      <c r="R268" s="273"/>
      <c r="S268" s="273"/>
      <c r="T268" s="274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356</v>
      </c>
      <c r="AG268" s="67"/>
      <c r="AJ268" s="71" t="s">
        <v>129</v>
      </c>
      <c r="AK268" s="71">
        <v>126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customHeight="1" x14ac:dyDescent="0.25">
      <c r="A269" s="54" t="s">
        <v>366</v>
      </c>
      <c r="B269" s="54" t="s">
        <v>367</v>
      </c>
      <c r="C269" s="31">
        <v>4301135402</v>
      </c>
      <c r="D269" s="276">
        <v>4640242181493</v>
      </c>
      <c r="E269" s="277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3"/>
      <c r="R269" s="273"/>
      <c r="S269" s="273"/>
      <c r="T269" s="274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356</v>
      </c>
      <c r="AG269" s="67"/>
      <c r="AJ269" s="71" t="s">
        <v>83</v>
      </c>
      <c r="AK269" s="71">
        <v>14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37.5" customHeight="1" x14ac:dyDescent="0.25">
      <c r="A270" s="54" t="s">
        <v>368</v>
      </c>
      <c r="B270" s="54" t="s">
        <v>369</v>
      </c>
      <c r="C270" s="31">
        <v>4301135403</v>
      </c>
      <c r="D270" s="276">
        <v>4640242181509</v>
      </c>
      <c r="E270" s="277"/>
      <c r="F270" s="267">
        <v>3.7</v>
      </c>
      <c r="G270" s="32">
        <v>1</v>
      </c>
      <c r="H270" s="267">
        <v>3.7</v>
      </c>
      <c r="I270" s="267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42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3"/>
      <c r="R270" s="273"/>
      <c r="S270" s="273"/>
      <c r="T270" s="274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356</v>
      </c>
      <c r="AG270" s="67"/>
      <c r="AJ270" s="71" t="s">
        <v>83</v>
      </c>
      <c r="AK270" s="71">
        <v>14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370</v>
      </c>
      <c r="B271" s="54" t="s">
        <v>371</v>
      </c>
      <c r="C271" s="31">
        <v>4301135304</v>
      </c>
      <c r="D271" s="276">
        <v>4640242181240</v>
      </c>
      <c r="E271" s="277"/>
      <c r="F271" s="267">
        <v>0.3</v>
      </c>
      <c r="G271" s="32">
        <v>9</v>
      </c>
      <c r="H271" s="267">
        <v>2.7</v>
      </c>
      <c r="I271" s="267">
        <v>2.88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0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3"/>
      <c r="R271" s="273"/>
      <c r="S271" s="273"/>
      <c r="T271" s="274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356</v>
      </c>
      <c r="AG271" s="67"/>
      <c r="AJ271" s="71" t="s">
        <v>83</v>
      </c>
      <c r="AK271" s="71">
        <v>14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4301135610</v>
      </c>
      <c r="D272" s="276">
        <v>4640242181318</v>
      </c>
      <c r="E272" s="277"/>
      <c r="F272" s="267">
        <v>0.3</v>
      </c>
      <c r="G272" s="32">
        <v>9</v>
      </c>
      <c r="H272" s="267">
        <v>2.7</v>
      </c>
      <c r="I272" s="267">
        <v>2.988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36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3"/>
      <c r="R272" s="273"/>
      <c r="S272" s="273"/>
      <c r="T272" s="274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 t="shared" si="11"/>
        <v>0</v>
      </c>
      <c r="AA272" s="56"/>
      <c r="AB272" s="57"/>
      <c r="AC272" s="254" t="s">
        <v>359</v>
      </c>
      <c r="AG272" s="67"/>
      <c r="AJ272" s="71" t="s">
        <v>83</v>
      </c>
      <c r="AK272" s="71">
        <v>14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4301135306</v>
      </c>
      <c r="D273" s="276">
        <v>4640242181387</v>
      </c>
      <c r="E273" s="277"/>
      <c r="F273" s="267">
        <v>0.3</v>
      </c>
      <c r="G273" s="32">
        <v>9</v>
      </c>
      <c r="H273" s="267">
        <v>2.7</v>
      </c>
      <c r="I273" s="267">
        <v>2.8450000000000002</v>
      </c>
      <c r="J273" s="32">
        <v>234</v>
      </c>
      <c r="K273" s="32" t="s">
        <v>138</v>
      </c>
      <c r="L273" s="32" t="s">
        <v>81</v>
      </c>
      <c r="M273" s="33" t="s">
        <v>69</v>
      </c>
      <c r="N273" s="33"/>
      <c r="O273" s="32">
        <v>180</v>
      </c>
      <c r="P273" s="32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3"/>
      <c r="R273" s="273"/>
      <c r="S273" s="273"/>
      <c r="T273" s="274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83</v>
      </c>
      <c r="AK273" s="71">
        <v>18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376</v>
      </c>
      <c r="B274" s="54" t="s">
        <v>377</v>
      </c>
      <c r="C274" s="31">
        <v>4301135309</v>
      </c>
      <c r="D274" s="276">
        <v>4640242181332</v>
      </c>
      <c r="E274" s="277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138</v>
      </c>
      <c r="L274" s="32" t="s">
        <v>68</v>
      </c>
      <c r="M274" s="33" t="s">
        <v>69</v>
      </c>
      <c r="N274" s="33"/>
      <c r="O274" s="32">
        <v>180</v>
      </c>
      <c r="P274" s="398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3"/>
      <c r="R274" s="273"/>
      <c r="S274" s="273"/>
      <c r="T274" s="274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7"/>
      <c r="B275" s="283"/>
      <c r="C275" s="283"/>
      <c r="D275" s="283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288"/>
      <c r="P275" s="279" t="s">
        <v>73</v>
      </c>
      <c r="Q275" s="280"/>
      <c r="R275" s="280"/>
      <c r="S275" s="280"/>
      <c r="T275" s="280"/>
      <c r="U275" s="280"/>
      <c r="V275" s="281"/>
      <c r="W275" s="37" t="s">
        <v>70</v>
      </c>
      <c r="X275" s="270">
        <f>IFERROR(SUM(X264:X274),"0")</f>
        <v>98</v>
      </c>
      <c r="Y275" s="270">
        <f>IFERROR(SUM(Y264:Y274),"0")</f>
        <v>98</v>
      </c>
      <c r="Z275" s="27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0.91727999999999998</v>
      </c>
      <c r="AA275" s="271"/>
      <c r="AB275" s="271"/>
      <c r="AC275" s="271"/>
    </row>
    <row r="276" spans="1:68" x14ac:dyDescent="0.2">
      <c r="A276" s="283"/>
      <c r="B276" s="283"/>
      <c r="C276" s="283"/>
      <c r="D276" s="283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288"/>
      <c r="P276" s="279" t="s">
        <v>73</v>
      </c>
      <c r="Q276" s="280"/>
      <c r="R276" s="280"/>
      <c r="S276" s="280"/>
      <c r="T276" s="280"/>
      <c r="U276" s="280"/>
      <c r="V276" s="281"/>
      <c r="W276" s="37" t="s">
        <v>74</v>
      </c>
      <c r="X276" s="270">
        <f>IFERROR(SUMPRODUCT(X264:X274*H264:H274),"0")</f>
        <v>333.20000000000005</v>
      </c>
      <c r="Y276" s="270">
        <f>IFERROR(SUMPRODUCT(Y264:Y274*H264:H274),"0")</f>
        <v>333.20000000000005</v>
      </c>
      <c r="Z276" s="37"/>
      <c r="AA276" s="271"/>
      <c r="AB276" s="271"/>
      <c r="AC276" s="271"/>
    </row>
    <row r="277" spans="1:68" ht="15" customHeight="1" x14ac:dyDescent="0.2">
      <c r="A277" s="385"/>
      <c r="B277" s="283"/>
      <c r="C277" s="283"/>
      <c r="D277" s="283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368"/>
      <c r="P277" s="314" t="s">
        <v>378</v>
      </c>
      <c r="Q277" s="315"/>
      <c r="R277" s="315"/>
      <c r="S277" s="315"/>
      <c r="T277" s="315"/>
      <c r="U277" s="315"/>
      <c r="V277" s="316"/>
      <c r="W277" s="37" t="s">
        <v>74</v>
      </c>
      <c r="X277" s="270">
        <f>IFERROR(X24+X31+X38+X46+X51+X55+X59+X64+X70+X76+X81+X87+X97+X103+X112+X116+X120+X126+X132+X138+X143+X148+X153+X158+X165+X173+X177+X183+X190+X199+X204+X209+X215+X221+X227+X233+X239+X243+X251+X256+X262+X276,"0")</f>
        <v>9548.1200000000008</v>
      </c>
      <c r="Y277" s="270">
        <f>IFERROR(Y24+Y31+Y38+Y46+Y51+Y55+Y59+Y64+Y70+Y76+Y81+Y87+Y97+Y103+Y112+Y116+Y120+Y126+Y132+Y138+Y143+Y148+Y153+Y158+Y165+Y173+Y177+Y183+Y190+Y199+Y204+Y209+Y215+Y221+Y227+Y233+Y239+Y243+Y251+Y256+Y262+Y276,"0")</f>
        <v>9548.1200000000008</v>
      </c>
      <c r="Z277" s="37"/>
      <c r="AA277" s="271"/>
      <c r="AB277" s="271"/>
      <c r="AC277" s="271"/>
    </row>
    <row r="278" spans="1:68" x14ac:dyDescent="0.2">
      <c r="A278" s="283"/>
      <c r="B278" s="283"/>
      <c r="C278" s="283"/>
      <c r="D278" s="283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368"/>
      <c r="P278" s="314" t="s">
        <v>379</v>
      </c>
      <c r="Q278" s="315"/>
      <c r="R278" s="315"/>
      <c r="S278" s="315"/>
      <c r="T278" s="315"/>
      <c r="U278" s="315"/>
      <c r="V278" s="316"/>
      <c r="W278" s="37" t="s">
        <v>74</v>
      </c>
      <c r="X278" s="270">
        <f>IFERROR(SUM(BM22:BM274),"0")</f>
        <v>10606.774799999999</v>
      </c>
      <c r="Y278" s="270">
        <f>IFERROR(SUM(BN22:BN274),"0")</f>
        <v>10606.774799999999</v>
      </c>
      <c r="Z278" s="37"/>
      <c r="AA278" s="271"/>
      <c r="AB278" s="271"/>
      <c r="AC278" s="271"/>
    </row>
    <row r="279" spans="1:68" x14ac:dyDescent="0.2">
      <c r="A279" s="283"/>
      <c r="B279" s="283"/>
      <c r="C279" s="283"/>
      <c r="D279" s="283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368"/>
      <c r="P279" s="314" t="s">
        <v>380</v>
      </c>
      <c r="Q279" s="315"/>
      <c r="R279" s="315"/>
      <c r="S279" s="315"/>
      <c r="T279" s="315"/>
      <c r="U279" s="315"/>
      <c r="V279" s="316"/>
      <c r="W279" s="37" t="s">
        <v>381</v>
      </c>
      <c r="X279" s="38">
        <f>ROUNDUP(SUM(BO22:BO274),0)</f>
        <v>29</v>
      </c>
      <c r="Y279" s="38">
        <f>ROUNDUP(SUM(BP22:BP274),0)</f>
        <v>29</v>
      </c>
      <c r="Z279" s="37"/>
      <c r="AA279" s="271"/>
      <c r="AB279" s="271"/>
      <c r="AC279" s="271"/>
    </row>
    <row r="280" spans="1:68" x14ac:dyDescent="0.2">
      <c r="A280" s="283"/>
      <c r="B280" s="283"/>
      <c r="C280" s="283"/>
      <c r="D280" s="283"/>
      <c r="E280" s="283"/>
      <c r="F280" s="283"/>
      <c r="G280" s="283"/>
      <c r="H280" s="283"/>
      <c r="I280" s="283"/>
      <c r="J280" s="283"/>
      <c r="K280" s="283"/>
      <c r="L280" s="283"/>
      <c r="M280" s="283"/>
      <c r="N280" s="283"/>
      <c r="O280" s="368"/>
      <c r="P280" s="314" t="s">
        <v>382</v>
      </c>
      <c r="Q280" s="315"/>
      <c r="R280" s="315"/>
      <c r="S280" s="315"/>
      <c r="T280" s="315"/>
      <c r="U280" s="315"/>
      <c r="V280" s="316"/>
      <c r="W280" s="37" t="s">
        <v>74</v>
      </c>
      <c r="X280" s="270">
        <f>GrossWeightTotal+PalletQtyTotal*25</f>
        <v>11331.774799999999</v>
      </c>
      <c r="Y280" s="270">
        <f>GrossWeightTotalR+PalletQtyTotalR*25</f>
        <v>11331.774799999999</v>
      </c>
      <c r="Z280" s="37"/>
      <c r="AA280" s="271"/>
      <c r="AB280" s="271"/>
      <c r="AC280" s="271"/>
    </row>
    <row r="281" spans="1:68" x14ac:dyDescent="0.2">
      <c r="A281" s="283"/>
      <c r="B281" s="283"/>
      <c r="C281" s="283"/>
      <c r="D281" s="283"/>
      <c r="E281" s="283"/>
      <c r="F281" s="283"/>
      <c r="G281" s="283"/>
      <c r="H281" s="283"/>
      <c r="I281" s="283"/>
      <c r="J281" s="283"/>
      <c r="K281" s="283"/>
      <c r="L281" s="283"/>
      <c r="M281" s="283"/>
      <c r="N281" s="283"/>
      <c r="O281" s="368"/>
      <c r="P281" s="314" t="s">
        <v>383</v>
      </c>
      <c r="Q281" s="315"/>
      <c r="R281" s="315"/>
      <c r="S281" s="315"/>
      <c r="T281" s="315"/>
      <c r="U281" s="315"/>
      <c r="V281" s="316"/>
      <c r="W281" s="37" t="s">
        <v>381</v>
      </c>
      <c r="X281" s="270">
        <f>IFERROR(X23+X30+X37+X45+X50+X54+X58+X63+X69+X75+X80+X86+X96+X102+X111+X115+X119+X125+X131+X137+X142+X147+X152+X157+X164+X172+X176+X182+X189+X198+X203+X208+X214+X220+X226+X232+X238+X242+X250+X255+X261+X275,"0")</f>
        <v>2284</v>
      </c>
      <c r="Y281" s="270">
        <f>IFERROR(Y23+Y30+Y37+Y45+Y50+Y54+Y58+Y63+Y69+Y75+Y80+Y86+Y96+Y102+Y111+Y115+Y119+Y125+Y131+Y137+Y142+Y147+Y152+Y157+Y164+Y172+Y176+Y182+Y189+Y198+Y203+Y208+Y214+Y220+Y226+Y232+Y238+Y242+Y250+Y255+Y261+Y275,"0")</f>
        <v>2284</v>
      </c>
      <c r="Z281" s="37"/>
      <c r="AA281" s="271"/>
      <c r="AB281" s="271"/>
      <c r="AC281" s="271"/>
    </row>
    <row r="282" spans="1:68" ht="14.25" customHeight="1" x14ac:dyDescent="0.2">
      <c r="A282" s="283"/>
      <c r="B282" s="283"/>
      <c r="C282" s="283"/>
      <c r="D282" s="283"/>
      <c r="E282" s="283"/>
      <c r="F282" s="283"/>
      <c r="G282" s="283"/>
      <c r="H282" s="283"/>
      <c r="I282" s="283"/>
      <c r="J282" s="283"/>
      <c r="K282" s="283"/>
      <c r="L282" s="283"/>
      <c r="M282" s="283"/>
      <c r="N282" s="283"/>
      <c r="O282" s="368"/>
      <c r="P282" s="314" t="s">
        <v>384</v>
      </c>
      <c r="Q282" s="315"/>
      <c r="R282" s="315"/>
      <c r="S282" s="315"/>
      <c r="T282" s="315"/>
      <c r="U282" s="315"/>
      <c r="V282" s="316"/>
      <c r="W282" s="39" t="s">
        <v>385</v>
      </c>
      <c r="X282" s="37"/>
      <c r="Y282" s="37"/>
      <c r="Z282" s="37">
        <f>IFERROR(Z23+Z30+Z37+Z45+Z50+Z54+Z58+Z63+Z69+Z75+Z80+Z86+Z96+Z102+Z111+Z115+Z119+Z125+Z131+Z137+Z142+Z147+Z152+Z157+Z164+Z172+Z176+Z182+Z189+Z198+Z203+Z208+Z214+Z220+Z226+Z232+Z238+Z242+Z250+Z255+Z261+Z275,"0")</f>
        <v>36.026459999999993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386</v>
      </c>
      <c r="B284" s="265" t="s">
        <v>63</v>
      </c>
      <c r="C284" s="289" t="s">
        <v>75</v>
      </c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1"/>
      <c r="U284" s="265" t="s">
        <v>230</v>
      </c>
      <c r="V284" s="265" t="s">
        <v>239</v>
      </c>
      <c r="W284" s="289" t="s">
        <v>258</v>
      </c>
      <c r="X284" s="330"/>
      <c r="Y284" s="330"/>
      <c r="Z284" s="330"/>
      <c r="AA284" s="331"/>
      <c r="AB284" s="265" t="s">
        <v>316</v>
      </c>
      <c r="AC284" s="265" t="s">
        <v>321</v>
      </c>
      <c r="AD284" s="265" t="s">
        <v>325</v>
      </c>
      <c r="AE284" s="265" t="s">
        <v>333</v>
      </c>
      <c r="AF284" s="266"/>
    </row>
    <row r="285" spans="1:68" ht="14.25" customHeight="1" thickTop="1" x14ac:dyDescent="0.2">
      <c r="A285" s="377" t="s">
        <v>387</v>
      </c>
      <c r="B285" s="289" t="s">
        <v>63</v>
      </c>
      <c r="C285" s="289" t="s">
        <v>76</v>
      </c>
      <c r="D285" s="289" t="s">
        <v>87</v>
      </c>
      <c r="E285" s="289" t="s">
        <v>97</v>
      </c>
      <c r="F285" s="289" t="s">
        <v>108</v>
      </c>
      <c r="G285" s="289" t="s">
        <v>135</v>
      </c>
      <c r="H285" s="289" t="s">
        <v>142</v>
      </c>
      <c r="I285" s="289" t="s">
        <v>146</v>
      </c>
      <c r="J285" s="289" t="s">
        <v>154</v>
      </c>
      <c r="K285" s="289" t="s">
        <v>169</v>
      </c>
      <c r="L285" s="289" t="s">
        <v>175</v>
      </c>
      <c r="M285" s="289" t="s">
        <v>196</v>
      </c>
      <c r="N285" s="266"/>
      <c r="O285" s="289" t="s">
        <v>202</v>
      </c>
      <c r="P285" s="289" t="s">
        <v>209</v>
      </c>
      <c r="Q285" s="289" t="s">
        <v>214</v>
      </c>
      <c r="R285" s="289" t="s">
        <v>218</v>
      </c>
      <c r="S285" s="289" t="s">
        <v>221</v>
      </c>
      <c r="T285" s="289" t="s">
        <v>226</v>
      </c>
      <c r="U285" s="289" t="s">
        <v>231</v>
      </c>
      <c r="V285" s="289" t="s">
        <v>240</v>
      </c>
      <c r="W285" s="289" t="s">
        <v>259</v>
      </c>
      <c r="X285" s="289" t="s">
        <v>275</v>
      </c>
      <c r="Y285" s="289" t="s">
        <v>292</v>
      </c>
      <c r="Z285" s="289" t="s">
        <v>297</v>
      </c>
      <c r="AA285" s="289" t="s">
        <v>308</v>
      </c>
      <c r="AB285" s="289" t="s">
        <v>317</v>
      </c>
      <c r="AC285" s="289" t="s">
        <v>322</v>
      </c>
      <c r="AD285" s="289" t="s">
        <v>326</v>
      </c>
      <c r="AE285" s="289" t="s">
        <v>333</v>
      </c>
      <c r="AF285" s="266"/>
    </row>
    <row r="286" spans="1:68" ht="13.5" customHeight="1" thickBot="1" x14ac:dyDescent="0.25">
      <c r="A286" s="378"/>
      <c r="B286" s="290"/>
      <c r="C286" s="290"/>
      <c r="D286" s="290"/>
      <c r="E286" s="290"/>
      <c r="F286" s="290"/>
      <c r="G286" s="290"/>
      <c r="H286" s="290"/>
      <c r="I286" s="290"/>
      <c r="J286" s="290"/>
      <c r="K286" s="290"/>
      <c r="L286" s="290"/>
      <c r="M286" s="290"/>
      <c r="N286" s="266"/>
      <c r="O286" s="290"/>
      <c r="P286" s="290"/>
      <c r="Q286" s="290"/>
      <c r="R286" s="290"/>
      <c r="S286" s="290"/>
      <c r="T286" s="290"/>
      <c r="U286" s="290"/>
      <c r="V286" s="290"/>
      <c r="W286" s="290"/>
      <c r="X286" s="290"/>
      <c r="Y286" s="290"/>
      <c r="Z286" s="290"/>
      <c r="AA286" s="290"/>
      <c r="AB286" s="290"/>
      <c r="AC286" s="290"/>
      <c r="AD286" s="290"/>
      <c r="AE286" s="290"/>
      <c r="AF286" s="266"/>
    </row>
    <row r="287" spans="1:68" ht="18" customHeight="1" thickTop="1" thickBot="1" x14ac:dyDescent="0.25">
      <c r="A287" s="40" t="s">
        <v>388</v>
      </c>
      <c r="B287" s="46">
        <f>IFERROR(X22*H22,"0")</f>
        <v>0</v>
      </c>
      <c r="C287" s="46">
        <f>IFERROR(X28*H28,"0")+IFERROR(X29*H29,"0")</f>
        <v>189</v>
      </c>
      <c r="D287" s="46">
        <f>IFERROR(X34*H34,"0")+IFERROR(X35*H35,"0")+IFERROR(X36*H36,"0")</f>
        <v>201.59999999999997</v>
      </c>
      <c r="E287" s="46">
        <f>IFERROR(X41*H41,"0")+IFERROR(X42*H42,"0")+IFERROR(X43*H43,"0")+IFERROR(X44*H44,"0")</f>
        <v>1008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180</v>
      </c>
      <c r="H287" s="46">
        <f>IFERROR(X79*H79,"0")</f>
        <v>50.4</v>
      </c>
      <c r="I287" s="46">
        <f>IFERROR(X84*H84,"0")+IFERROR(X85*H85,"0")</f>
        <v>352.8</v>
      </c>
      <c r="J287" s="46">
        <f>IFERROR(X90*H90,"0")+IFERROR(X91*H91,"0")+IFERROR(X92*H92,"0")+IFERROR(X93*H93,"0")+IFERROR(X94*H94,"0")+IFERROR(X95*H95,"0")</f>
        <v>771.11999999999989</v>
      </c>
      <c r="K287" s="46">
        <f>IFERROR(X100*H100,"0")+IFERROR(X101*H101,"0")</f>
        <v>201.6</v>
      </c>
      <c r="L287" s="46">
        <f>IFERROR(X106*H106,"0")+IFERROR(X107*H107,"0")+IFERROR(X108*H108,"0")+IFERROR(X109*H109,"0")+IFERROR(X110*H110,"0")+IFERROR(X114*H114,"0")+IFERROR(X118*H118,"0")</f>
        <v>1702.56</v>
      </c>
      <c r="M287" s="46">
        <f>IFERROR(X123*H123,"0")+IFERROR(X124*H124,"0")</f>
        <v>882</v>
      </c>
      <c r="N287" s="266"/>
      <c r="O287" s="46">
        <f>IFERROR(X129*H129,"0")+IFERROR(X130*H130,"0")</f>
        <v>420</v>
      </c>
      <c r="P287" s="46">
        <f>IFERROR(X135*H135,"0")+IFERROR(X136*H136,"0")</f>
        <v>67.2</v>
      </c>
      <c r="Q287" s="46">
        <f>IFERROR(X141*H141,"0")</f>
        <v>0</v>
      </c>
      <c r="R287" s="46">
        <f>IFERROR(X146*H146,"0")</f>
        <v>0</v>
      </c>
      <c r="S287" s="46">
        <f>IFERROR(X151*H151,"0")</f>
        <v>0</v>
      </c>
      <c r="T287" s="46">
        <f>IFERROR(X156*H156,"0")</f>
        <v>0</v>
      </c>
      <c r="U287" s="46">
        <f>IFERROR(X162*H162,"0")+IFERROR(X163*H163,"0")</f>
        <v>360</v>
      </c>
      <c r="V287" s="46">
        <f>IFERROR(X169*H169,"0")+IFERROR(X170*H170,"0")+IFERROR(X171*H171,"0")+IFERROR(X175*H175,"0")</f>
        <v>714</v>
      </c>
      <c r="W287" s="46">
        <f>IFERROR(X181*H181,"0")+IFERROR(X185*H185,"0")+IFERROR(X186*H186,"0")+IFERROR(X187*H187,"0")+IFERROR(X188*H188,"0")</f>
        <v>38.64</v>
      </c>
      <c r="X287" s="46">
        <f>IFERROR(X193*H193,"0")+IFERROR(X194*H194,"0")+IFERROR(X195*H195,"0")+IFERROR(X196*H196,"0")+IFERROR(X197*H197,"0")</f>
        <v>432</v>
      </c>
      <c r="Y287" s="46">
        <f>IFERROR(X202*H202,"0")</f>
        <v>420</v>
      </c>
      <c r="Z287" s="46">
        <f>IFERROR(X207*H207,"0")+IFERROR(X211*H211,"0")+IFERROR(X212*H212,"0")+IFERROR(X213*H213,"0")</f>
        <v>0</v>
      </c>
      <c r="AA287" s="46">
        <f>IFERROR(X218*H218,"0")+IFERROR(X219*H219,"0")</f>
        <v>0</v>
      </c>
      <c r="AB287" s="46">
        <f>IFERROR(X225*H225,"0")</f>
        <v>0</v>
      </c>
      <c r="AC287" s="46">
        <f>IFERROR(X231*H231,"0")</f>
        <v>600</v>
      </c>
      <c r="AD287" s="46">
        <f>IFERROR(X237*H237,"0")+IFERROR(X241*H241,"0")</f>
        <v>0</v>
      </c>
      <c r="AE287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957.2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389</v>
      </c>
      <c r="B289" s="58" t="s">
        <v>390</v>
      </c>
      <c r="C289" s="58" t="s">
        <v>391</v>
      </c>
    </row>
    <row r="290" spans="1:3" x14ac:dyDescent="0.2">
      <c r="A290" s="59">
        <f>SUMPRODUCT(--(BB:BB="ЗПФ"),--(W:W="кор"),H:H,Y:Y)+SUMPRODUCT(--(BB:BB="ЗПФ"),--(W:W="кг"),Y:Y)</f>
        <v>4867.2</v>
      </c>
      <c r="B290" s="60">
        <f>SUMPRODUCT(--(BB:BB="ПГП"),--(W:W="кор"),H:H,Y:Y)+SUMPRODUCT(--(BB:BB="ПГП"),--(W:W="кг"),Y:Y)</f>
        <v>4680.9199999999992</v>
      </c>
      <c r="C290" s="60">
        <f>SUMPRODUCT(--(BB:BB="КИЗ"),--(W:W="кор"),H:H,Y:Y)+SUMPRODUCT(--(BB:BB="КИЗ"),--(W:W="кг"),Y:Y)</f>
        <v>0</v>
      </c>
    </row>
  </sheetData>
  <sheetProtection algorithmName="SHA-512" hashValue="wgYb3RzhFMBEHE5vzTCypYI6L/WarvtclobzdygirOXgeIVLhGCduXpGnEaEHes1NrcU31QdGthY6hhqRf3qqg==" saltValue="OCtL/ws95mq7/J/IXRMsd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9">
    <mergeCell ref="B285:B286"/>
    <mergeCell ref="D42:E42"/>
    <mergeCell ref="D17:E18"/>
    <mergeCell ref="P202:T202"/>
    <mergeCell ref="D123:E123"/>
    <mergeCell ref="X17:X18"/>
    <mergeCell ref="A52:Z52"/>
    <mergeCell ref="D110:E110"/>
    <mergeCell ref="D44:E44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Q5:R5"/>
    <mergeCell ref="D107:E107"/>
    <mergeCell ref="D163:E163"/>
    <mergeCell ref="X285:X286"/>
    <mergeCell ref="P136:T136"/>
    <mergeCell ref="Z285:Z286"/>
    <mergeCell ref="D171:E171"/>
    <mergeCell ref="Q6:R6"/>
    <mergeCell ref="A189:O190"/>
    <mergeCell ref="P81:V81"/>
    <mergeCell ref="P208:V208"/>
    <mergeCell ref="A33:Z33"/>
    <mergeCell ref="D196:E196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85:T85"/>
    <mergeCell ref="A142:O143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D170:E170"/>
    <mergeCell ref="P132:V132"/>
    <mergeCell ref="N17:N18"/>
    <mergeCell ref="A58:O59"/>
    <mergeCell ref="D49:E49"/>
    <mergeCell ref="F17:F18"/>
    <mergeCell ref="P281:V281"/>
    <mergeCell ref="P62:T62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D270:E270"/>
    <mergeCell ref="A201:Z201"/>
    <mergeCell ref="P186:T186"/>
    <mergeCell ref="A236:Z236"/>
    <mergeCell ref="P253:T253"/>
    <mergeCell ref="A223:Z223"/>
    <mergeCell ref="P181:T181"/>
    <mergeCell ref="D265:E265"/>
    <mergeCell ref="D218:E218"/>
    <mergeCell ref="D247:E247"/>
    <mergeCell ref="P239:V239"/>
    <mergeCell ref="A257:Z257"/>
    <mergeCell ref="A191:Z191"/>
    <mergeCell ref="P270:T270"/>
    <mergeCell ref="D213:E213"/>
    <mergeCell ref="D151:E151"/>
    <mergeCell ref="P49:T49"/>
    <mergeCell ref="P36:T36"/>
    <mergeCell ref="P107:T107"/>
    <mergeCell ref="P101:T101"/>
    <mergeCell ref="P63:V63"/>
    <mergeCell ref="A255:O256"/>
    <mergeCell ref="P250:V250"/>
    <mergeCell ref="A246:Z246"/>
    <mergeCell ref="P50:V50"/>
    <mergeCell ref="P131:V131"/>
    <mergeCell ref="A104:Z104"/>
    <mergeCell ref="A235:Z235"/>
    <mergeCell ref="P189:V189"/>
    <mergeCell ref="P196:T196"/>
    <mergeCell ref="D249:E249"/>
    <mergeCell ref="A178:Z178"/>
    <mergeCell ref="D266:E266"/>
    <mergeCell ref="D95:E95"/>
    <mergeCell ref="D57:E57"/>
    <mergeCell ref="O285:O286"/>
    <mergeCell ref="Q285:Q286"/>
    <mergeCell ref="P188:T188"/>
    <mergeCell ref="P148:V148"/>
    <mergeCell ref="P130:T130"/>
    <mergeCell ref="D136:E136"/>
    <mergeCell ref="A176:O177"/>
    <mergeCell ref="D225:E225"/>
    <mergeCell ref="P61:T61"/>
    <mergeCell ref="P262:V262"/>
    <mergeCell ref="D202:E202"/>
    <mergeCell ref="A242:O243"/>
    <mergeCell ref="A179:Z179"/>
    <mergeCell ref="P285:P286"/>
    <mergeCell ref="D231:E231"/>
    <mergeCell ref="P70:V70"/>
    <mergeCell ref="P116:V116"/>
    <mergeCell ref="P103:V103"/>
    <mergeCell ref="A155:Z155"/>
    <mergeCell ref="P97:V97"/>
    <mergeCell ref="A125:O126"/>
    <mergeCell ref="P247:T247"/>
    <mergeCell ref="P114:T114"/>
    <mergeCell ref="P241:T241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G285:G286"/>
    <mergeCell ref="A285:A286"/>
    <mergeCell ref="A133:Z133"/>
    <mergeCell ref="A54:O55"/>
    <mergeCell ref="J9:M9"/>
    <mergeCell ref="P141:T141"/>
    <mergeCell ref="D62:E62"/>
    <mergeCell ref="D193:E193"/>
    <mergeCell ref="D114:E114"/>
    <mergeCell ref="P220:V220"/>
    <mergeCell ref="P248:T248"/>
    <mergeCell ref="P86:V86"/>
    <mergeCell ref="P157:V157"/>
    <mergeCell ref="P207:T207"/>
    <mergeCell ref="A131:O132"/>
    <mergeCell ref="H17:H18"/>
    <mergeCell ref="A277:O282"/>
    <mergeCell ref="A160:Z160"/>
    <mergeCell ref="P212:T212"/>
    <mergeCell ref="V6:W9"/>
    <mergeCell ref="P274:T274"/>
    <mergeCell ref="F285:F286"/>
    <mergeCell ref="C284:T284"/>
    <mergeCell ref="P269:T269"/>
    <mergeCell ref="P260:T260"/>
    <mergeCell ref="P211:T211"/>
    <mergeCell ref="P227:V227"/>
    <mergeCell ref="D36:E36"/>
    <mergeCell ref="P58:V58"/>
    <mergeCell ref="A13:M13"/>
    <mergeCell ref="D61:E61"/>
    <mergeCell ref="D254:E254"/>
    <mergeCell ref="A15:M15"/>
    <mergeCell ref="A232:O233"/>
    <mergeCell ref="P242:V242"/>
    <mergeCell ref="Q13:R13"/>
    <mergeCell ref="D84:E84"/>
    <mergeCell ref="P41:T41"/>
    <mergeCell ref="D22:E22"/>
    <mergeCell ref="A222:Z222"/>
    <mergeCell ref="P255:V255"/>
    <mergeCell ref="P34:T34"/>
    <mergeCell ref="A102:O103"/>
    <mergeCell ref="M17:M18"/>
    <mergeCell ref="O17:O18"/>
    <mergeCell ref="U17:V17"/>
    <mergeCell ref="Y17:Y18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A261:O262"/>
    <mergeCell ref="P183:V183"/>
    <mergeCell ref="P198:V198"/>
    <mergeCell ref="P238:V238"/>
    <mergeCell ref="P219:T219"/>
    <mergeCell ref="D162:E162"/>
    <mergeCell ref="D91:E91"/>
    <mergeCell ref="D156:E156"/>
    <mergeCell ref="A69:O70"/>
    <mergeCell ref="P185:T185"/>
    <mergeCell ref="D106:E106"/>
    <mergeCell ref="D93:E93"/>
    <mergeCell ref="P199:V199"/>
    <mergeCell ref="A198:O199"/>
    <mergeCell ref="P43:T43"/>
    <mergeCell ref="A12:M12"/>
    <mergeCell ref="S285:S286"/>
    <mergeCell ref="P276:V276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0:E260"/>
    <mergeCell ref="U285:U286"/>
    <mergeCell ref="A263:Z263"/>
    <mergeCell ref="P264:T264"/>
    <mergeCell ref="R285:R286"/>
    <mergeCell ref="T285:T286"/>
    <mergeCell ref="A275:O276"/>
    <mergeCell ref="P272:T272"/>
    <mergeCell ref="D264:E264"/>
    <mergeCell ref="H285:H286"/>
    <mergeCell ref="A180:Z180"/>
    <mergeCell ref="A240:Z240"/>
    <mergeCell ref="P74:T74"/>
    <mergeCell ref="P243:V243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7:M7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268:T268"/>
    <mergeCell ref="P59:V59"/>
    <mergeCell ref="D211:E211"/>
    <mergeCell ref="P190:V190"/>
    <mergeCell ref="D253:E253"/>
    <mergeCell ref="D53:E53"/>
    <mergeCell ref="P232:V232"/>
    <mergeCell ref="A149:Z149"/>
    <mergeCell ref="W17:W18"/>
    <mergeCell ref="P96:V96"/>
    <mergeCell ref="P261:V261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11:O112"/>
    <mergeCell ref="A182:O183"/>
    <mergeCell ref="A168:Z168"/>
    <mergeCell ref="I17:I18"/>
    <mergeCell ref="D141:E141"/>
    <mergeCell ref="D285:D286"/>
    <mergeCell ref="P213:T213"/>
    <mergeCell ref="P249:T249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A119:O120"/>
    <mergeCell ref="P203:V203"/>
    <mergeCell ref="A19:Z19"/>
    <mergeCell ref="A117:Z117"/>
    <mergeCell ref="A14:M14"/>
    <mergeCell ref="D109:E109"/>
    <mergeCell ref="P163:T163"/>
    <mergeCell ref="P126:V12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61:X62 X114 X118 X135 X162 X175 X193:X197 X207 X218:X219 X225 X237 X247 X260 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57 X73:X74 X79 X84:X85 X90:X95 X100:X101 X106:X110 X123 X129:X130 X136 X141 X146 X151 X156 X163 X169:X171 X181 X185:X188 X202 X211:X213 X231 X241 X248:X249 X253:X254 X258:X259 X264:X267 X269:X273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6:X68 X124 X268" xr:uid="{00000000-0002-0000-0000-000013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52"/>
    </row>
    <row r="3" spans="2:8" x14ac:dyDescent="0.2">
      <c r="B3" s="47" t="s">
        <v>393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394</v>
      </c>
      <c r="D6" s="47" t="s">
        <v>395</v>
      </c>
      <c r="E6" s="47"/>
    </row>
    <row r="8" spans="2:8" x14ac:dyDescent="0.2">
      <c r="B8" s="47" t="s">
        <v>19</v>
      </c>
      <c r="C8" s="47" t="s">
        <v>394</v>
      </c>
      <c r="D8" s="47"/>
      <c r="E8" s="47"/>
    </row>
    <row r="10" spans="2:8" x14ac:dyDescent="0.2">
      <c r="B10" s="47" t="s">
        <v>396</v>
      </c>
      <c r="C10" s="47"/>
      <c r="D10" s="47"/>
      <c r="E10" s="47"/>
    </row>
    <row r="11" spans="2:8" x14ac:dyDescent="0.2">
      <c r="B11" s="47" t="s">
        <v>397</v>
      </c>
      <c r="C11" s="47"/>
      <c r="D11" s="47"/>
      <c r="E11" s="47"/>
    </row>
    <row r="12" spans="2:8" x14ac:dyDescent="0.2">
      <c r="B12" s="47" t="s">
        <v>398</v>
      </c>
      <c r="C12" s="47"/>
      <c r="D12" s="47"/>
      <c r="E12" s="47"/>
    </row>
    <row r="13" spans="2:8" x14ac:dyDescent="0.2">
      <c r="B13" s="47" t="s">
        <v>399</v>
      </c>
      <c r="C13" s="47"/>
      <c r="D13" s="47"/>
      <c r="E13" s="47"/>
    </row>
    <row r="14" spans="2:8" x14ac:dyDescent="0.2">
      <c r="B14" s="47" t="s">
        <v>400</v>
      </c>
      <c r="C14" s="47"/>
      <c r="D14" s="47"/>
      <c r="E14" s="47"/>
    </row>
    <row r="15" spans="2:8" x14ac:dyDescent="0.2">
      <c r="B15" s="47" t="s">
        <v>401</v>
      </c>
      <c r="C15" s="47"/>
      <c r="D15" s="47"/>
      <c r="E15" s="47"/>
    </row>
    <row r="16" spans="2:8" x14ac:dyDescent="0.2">
      <c r="B16" s="47" t="s">
        <v>402</v>
      </c>
      <c r="C16" s="47"/>
      <c r="D16" s="47"/>
      <c r="E16" s="47"/>
    </row>
    <row r="17" spans="2:5" x14ac:dyDescent="0.2">
      <c r="B17" s="47" t="s">
        <v>403</v>
      </c>
      <c r="C17" s="47"/>
      <c r="D17" s="47"/>
      <c r="E17" s="47"/>
    </row>
    <row r="18" spans="2:5" x14ac:dyDescent="0.2">
      <c r="B18" s="47" t="s">
        <v>404</v>
      </c>
      <c r="C18" s="47"/>
      <c r="D18" s="47"/>
      <c r="E18" s="47"/>
    </row>
    <row r="19" spans="2:5" x14ac:dyDescent="0.2">
      <c r="B19" s="47" t="s">
        <v>405</v>
      </c>
      <c r="C19" s="47"/>
      <c r="D19" s="47"/>
      <c r="E19" s="47"/>
    </row>
    <row r="20" spans="2:5" x14ac:dyDescent="0.2">
      <c r="B20" s="47" t="s">
        <v>406</v>
      </c>
      <c r="C20" s="47"/>
      <c r="D20" s="47"/>
      <c r="E20" s="47"/>
    </row>
  </sheetData>
  <sheetProtection algorithmName="SHA-512" hashValue="83xBzVdydBHTNWN0y+lPMklnfOVQchfEu8pLMpkDMZ0eCKw34TeSfKuaY7DH9849lpm6PJXKNnUtoYZAWhWGqQ==" saltValue="LLfPSrlEUSftlH+QxN+7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2025-10-17T09:15:37Z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