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53134B46-3D65-4D75-A8C0-D9CBF07E79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4" i="1" l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Y488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Y479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Y460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N429" i="1"/>
  <c r="BM429" i="1"/>
  <c r="Z429" i="1"/>
  <c r="Y429" i="1"/>
  <c r="BP429" i="1" s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X422" i="1"/>
  <c r="X421" i="1"/>
  <c r="BO420" i="1"/>
  <c r="BM420" i="1"/>
  <c r="Y420" i="1"/>
  <c r="Y421" i="1" s="1"/>
  <c r="P420" i="1"/>
  <c r="X417" i="1"/>
  <c r="X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P412" i="1"/>
  <c r="BO412" i="1"/>
  <c r="BN412" i="1"/>
  <c r="BM412" i="1"/>
  <c r="Z412" i="1"/>
  <c r="Y412" i="1"/>
  <c r="Y416" i="1" s="1"/>
  <c r="P412" i="1"/>
  <c r="X410" i="1"/>
  <c r="Y409" i="1"/>
  <c r="X409" i="1"/>
  <c r="BP408" i="1"/>
  <c r="BO408" i="1"/>
  <c r="BN408" i="1"/>
  <c r="BM408" i="1"/>
  <c r="Z408" i="1"/>
  <c r="Z409" i="1" s="1"/>
  <c r="Y408" i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P395" i="1"/>
  <c r="BO395" i="1"/>
  <c r="BN395" i="1"/>
  <c r="BM395" i="1"/>
  <c r="Z395" i="1"/>
  <c r="Y395" i="1"/>
  <c r="P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P391" i="1"/>
  <c r="BO390" i="1"/>
  <c r="BM390" i="1"/>
  <c r="Y390" i="1"/>
  <c r="BP390" i="1" s="1"/>
  <c r="P390" i="1"/>
  <c r="BP389" i="1"/>
  <c r="BO389" i="1"/>
  <c r="BN389" i="1"/>
  <c r="BM389" i="1"/>
  <c r="Z389" i="1"/>
  <c r="Y389" i="1"/>
  <c r="V505" i="1" s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Y381" i="1" s="1"/>
  <c r="P378" i="1"/>
  <c r="X376" i="1"/>
  <c r="X375" i="1"/>
  <c r="BO374" i="1"/>
  <c r="BM374" i="1"/>
  <c r="Y374" i="1"/>
  <c r="BP374" i="1" s="1"/>
  <c r="BO373" i="1"/>
  <c r="BM373" i="1"/>
  <c r="Y373" i="1"/>
  <c r="Y375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U505" i="1" s="1"/>
  <c r="P367" i="1"/>
  <c r="X364" i="1"/>
  <c r="X363" i="1"/>
  <c r="BO362" i="1"/>
  <c r="BM362" i="1"/>
  <c r="Y362" i="1"/>
  <c r="Y363" i="1" s="1"/>
  <c r="P362" i="1"/>
  <c r="X360" i="1"/>
  <c r="X359" i="1"/>
  <c r="BO358" i="1"/>
  <c r="BM358" i="1"/>
  <c r="Y358" i="1"/>
  <c r="BP358" i="1" s="1"/>
  <c r="P358" i="1"/>
  <c r="BP357" i="1"/>
  <c r="BO357" i="1"/>
  <c r="BN357" i="1"/>
  <c r="BM357" i="1"/>
  <c r="Z357" i="1"/>
  <c r="Y357" i="1"/>
  <c r="Y359" i="1" s="1"/>
  <c r="P357" i="1"/>
  <c r="X355" i="1"/>
  <c r="Y354" i="1"/>
  <c r="X354" i="1"/>
  <c r="BP353" i="1"/>
  <c r="BO353" i="1"/>
  <c r="BN353" i="1"/>
  <c r="BM353" i="1"/>
  <c r="Z353" i="1"/>
  <c r="Y353" i="1"/>
  <c r="P353" i="1"/>
  <c r="BO352" i="1"/>
  <c r="BM352" i="1"/>
  <c r="Y352" i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Y350" i="1" s="1"/>
  <c r="P342" i="1"/>
  <c r="X338" i="1"/>
  <c r="X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Y331" i="1" s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BO320" i="1"/>
  <c r="BM320" i="1"/>
  <c r="Y320" i="1"/>
  <c r="P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Y304" i="1" s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X285" i="1"/>
  <c r="X284" i="1"/>
  <c r="BO283" i="1"/>
  <c r="BM283" i="1"/>
  <c r="Y283" i="1"/>
  <c r="Q505" i="1" s="1"/>
  <c r="P283" i="1"/>
  <c r="X280" i="1"/>
  <c r="X279" i="1"/>
  <c r="BO278" i="1"/>
  <c r="BM278" i="1"/>
  <c r="Y278" i="1"/>
  <c r="Y280" i="1" s="1"/>
  <c r="P278" i="1"/>
  <c r="X276" i="1"/>
  <c r="X275" i="1"/>
  <c r="BO274" i="1"/>
  <c r="BM274" i="1"/>
  <c r="Y274" i="1"/>
  <c r="P505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O505" i="1" s="1"/>
  <c r="P267" i="1"/>
  <c r="X264" i="1"/>
  <c r="X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Y264" i="1" s="1"/>
  <c r="P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Y255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Y246" i="1" s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X217" i="1"/>
  <c r="X216" i="1"/>
  <c r="BO215" i="1"/>
  <c r="BM215" i="1"/>
  <c r="Y215" i="1"/>
  <c r="P215" i="1"/>
  <c r="BO214" i="1"/>
  <c r="BM214" i="1"/>
  <c r="Y214" i="1"/>
  <c r="Y216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2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Y200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8" i="1" s="1"/>
  <c r="P186" i="1"/>
  <c r="X184" i="1"/>
  <c r="X183" i="1"/>
  <c r="BO182" i="1"/>
  <c r="BM182" i="1"/>
  <c r="Y182" i="1"/>
  <c r="Y184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Y173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7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49" i="1" s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Y142" i="1"/>
  <c r="BP141" i="1"/>
  <c r="BO141" i="1"/>
  <c r="BN141" i="1"/>
  <c r="BM141" i="1"/>
  <c r="Z141" i="1"/>
  <c r="Z143" i="1" s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Y133" i="1" s="1"/>
  <c r="P131" i="1"/>
  <c r="BP130" i="1"/>
  <c r="BO130" i="1"/>
  <c r="BN130" i="1"/>
  <c r="BM130" i="1"/>
  <c r="Z130" i="1"/>
  <c r="Y130" i="1"/>
  <c r="Y132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G505" i="1" s="1"/>
  <c r="P125" i="1"/>
  <c r="X122" i="1"/>
  <c r="X121" i="1"/>
  <c r="BO120" i="1"/>
  <c r="BM120" i="1"/>
  <c r="Y120" i="1"/>
  <c r="Y122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BP113" i="1"/>
  <c r="BO113" i="1"/>
  <c r="BN113" i="1"/>
  <c r="BM113" i="1"/>
  <c r="Z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Y110" i="1" s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F505" i="1" s="1"/>
  <c r="P100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7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5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1" i="1" l="1"/>
  <c r="Y499" i="1" s="1"/>
  <c r="Y43" i="1"/>
  <c r="BP52" i="1"/>
  <c r="Y497" i="1" s="1"/>
  <c r="BN52" i="1"/>
  <c r="Z52" i="1"/>
  <c r="Z57" i="1" s="1"/>
  <c r="BP56" i="1"/>
  <c r="BN56" i="1"/>
  <c r="Z56" i="1"/>
  <c r="Y58" i="1"/>
  <c r="Y63" i="1"/>
  <c r="BP60" i="1"/>
  <c r="BN60" i="1"/>
  <c r="Z60" i="1"/>
  <c r="Z63" i="1" s="1"/>
  <c r="BP68" i="1"/>
  <c r="BN68" i="1"/>
  <c r="Z68" i="1"/>
  <c r="Y70" i="1"/>
  <c r="Y77" i="1"/>
  <c r="BP72" i="1"/>
  <c r="BN72" i="1"/>
  <c r="Z72" i="1"/>
  <c r="Z77" i="1" s="1"/>
  <c r="BP76" i="1"/>
  <c r="BN76" i="1"/>
  <c r="Z76" i="1"/>
  <c r="Y78" i="1"/>
  <c r="Y83" i="1"/>
  <c r="BP80" i="1"/>
  <c r="BN80" i="1"/>
  <c r="Z80" i="1"/>
  <c r="Z82" i="1" s="1"/>
  <c r="H9" i="1"/>
  <c r="B505" i="1"/>
  <c r="X496" i="1"/>
  <c r="X498" i="1" s="1"/>
  <c r="X497" i="1"/>
  <c r="X499" i="1"/>
  <c r="Y24" i="1"/>
  <c r="Z27" i="1"/>
  <c r="Z31" i="1" s="1"/>
  <c r="BN27" i="1"/>
  <c r="Y496" i="1" s="1"/>
  <c r="Y498" i="1" s="1"/>
  <c r="Z29" i="1"/>
  <c r="BN29" i="1"/>
  <c r="C505" i="1"/>
  <c r="Z41" i="1"/>
  <c r="Z43" i="1" s="1"/>
  <c r="BN41" i="1"/>
  <c r="Y44" i="1"/>
  <c r="BP54" i="1"/>
  <c r="BN54" i="1"/>
  <c r="Z54" i="1"/>
  <c r="BP62" i="1"/>
  <c r="BN62" i="1"/>
  <c r="Z62" i="1"/>
  <c r="Y64" i="1"/>
  <c r="Y69" i="1"/>
  <c r="BP66" i="1"/>
  <c r="BN66" i="1"/>
  <c r="Z66" i="1"/>
  <c r="Z69" i="1" s="1"/>
  <c r="BP74" i="1"/>
  <c r="BN74" i="1"/>
  <c r="Z74" i="1"/>
  <c r="Y82" i="1"/>
  <c r="Y89" i="1"/>
  <c r="BP87" i="1"/>
  <c r="BN87" i="1"/>
  <c r="Z87" i="1"/>
  <c r="Z89" i="1" s="1"/>
  <c r="D505" i="1"/>
  <c r="Y57" i="1"/>
  <c r="E505" i="1"/>
  <c r="Y90" i="1"/>
  <c r="Z93" i="1"/>
  <c r="Z96" i="1" s="1"/>
  <c r="BN93" i="1"/>
  <c r="BP93" i="1"/>
  <c r="Z95" i="1"/>
  <c r="BN95" i="1"/>
  <c r="Z100" i="1"/>
  <c r="BN100" i="1"/>
  <c r="BP100" i="1"/>
  <c r="Z102" i="1"/>
  <c r="BN102" i="1"/>
  <c r="Y105" i="1"/>
  <c r="Z108" i="1"/>
  <c r="Z110" i="1" s="1"/>
  <c r="BN108" i="1"/>
  <c r="BP108" i="1"/>
  <c r="Z114" i="1"/>
  <c r="Z117" i="1" s="1"/>
  <c r="BN114" i="1"/>
  <c r="BP114" i="1"/>
  <c r="Z116" i="1"/>
  <c r="BN116" i="1"/>
  <c r="Z120" i="1"/>
  <c r="Z121" i="1" s="1"/>
  <c r="BN120" i="1"/>
  <c r="BP120" i="1"/>
  <c r="Y121" i="1"/>
  <c r="Z125" i="1"/>
  <c r="Z127" i="1" s="1"/>
  <c r="BN125" i="1"/>
  <c r="BP125" i="1"/>
  <c r="Y128" i="1"/>
  <c r="Z131" i="1"/>
  <c r="Z132" i="1" s="1"/>
  <c r="BN131" i="1"/>
  <c r="BP131" i="1"/>
  <c r="Z135" i="1"/>
  <c r="Z137" i="1" s="1"/>
  <c r="BN135" i="1"/>
  <c r="BP135" i="1"/>
  <c r="Y138" i="1"/>
  <c r="H505" i="1"/>
  <c r="Y144" i="1"/>
  <c r="Z147" i="1"/>
  <c r="Z149" i="1" s="1"/>
  <c r="BN147" i="1"/>
  <c r="BP147" i="1"/>
  <c r="I505" i="1"/>
  <c r="Y156" i="1"/>
  <c r="Z159" i="1"/>
  <c r="Z167" i="1" s="1"/>
  <c r="BN159" i="1"/>
  <c r="Z161" i="1"/>
  <c r="BN161" i="1"/>
  <c r="Z163" i="1"/>
  <c r="BN163" i="1"/>
  <c r="Z165" i="1"/>
  <c r="BN165" i="1"/>
  <c r="Y168" i="1"/>
  <c r="Z171" i="1"/>
  <c r="Z173" i="1" s="1"/>
  <c r="BN171" i="1"/>
  <c r="BP171" i="1"/>
  <c r="J505" i="1"/>
  <c r="Z182" i="1"/>
  <c r="Z183" i="1" s="1"/>
  <c r="BN182" i="1"/>
  <c r="BP182" i="1"/>
  <c r="Y183" i="1"/>
  <c r="Z186" i="1"/>
  <c r="Z188" i="1" s="1"/>
  <c r="BN186" i="1"/>
  <c r="BP186" i="1"/>
  <c r="Y189" i="1"/>
  <c r="Z192" i="1"/>
  <c r="Z199" i="1" s="1"/>
  <c r="BN192" i="1"/>
  <c r="Z194" i="1"/>
  <c r="BN194" i="1"/>
  <c r="Z196" i="1"/>
  <c r="BN196" i="1"/>
  <c r="Z198" i="1"/>
  <c r="BN198" i="1"/>
  <c r="Y199" i="1"/>
  <c r="Z202" i="1"/>
  <c r="BN202" i="1"/>
  <c r="BP202" i="1"/>
  <c r="Z204" i="1"/>
  <c r="BN204" i="1"/>
  <c r="Z206" i="1"/>
  <c r="BN206" i="1"/>
  <c r="Z208" i="1"/>
  <c r="BN208" i="1"/>
  <c r="Z210" i="1"/>
  <c r="BN210" i="1"/>
  <c r="Y211" i="1"/>
  <c r="Z214" i="1"/>
  <c r="BN214" i="1"/>
  <c r="BP214" i="1"/>
  <c r="BP215" i="1"/>
  <c r="BN215" i="1"/>
  <c r="Z215" i="1"/>
  <c r="Y217" i="1"/>
  <c r="BP221" i="1"/>
  <c r="BN221" i="1"/>
  <c r="Z221" i="1"/>
  <c r="BP225" i="1"/>
  <c r="BN225" i="1"/>
  <c r="Z225" i="1"/>
  <c r="Y104" i="1"/>
  <c r="Y127" i="1"/>
  <c r="BP223" i="1"/>
  <c r="BN223" i="1"/>
  <c r="Z223" i="1"/>
  <c r="Z230" i="1" s="1"/>
  <c r="K505" i="1"/>
  <c r="Z227" i="1"/>
  <c r="BN227" i="1"/>
  <c r="Y231" i="1"/>
  <c r="Z242" i="1"/>
  <c r="Z246" i="1" s="1"/>
  <c r="BN242" i="1"/>
  <c r="BP242" i="1"/>
  <c r="Z244" i="1"/>
  <c r="BN244" i="1"/>
  <c r="L505" i="1"/>
  <c r="Z251" i="1"/>
  <c r="Z255" i="1" s="1"/>
  <c r="BN251" i="1"/>
  <c r="BP251" i="1"/>
  <c r="Z253" i="1"/>
  <c r="BN253" i="1"/>
  <c r="Y256" i="1"/>
  <c r="M505" i="1"/>
  <c r="Z260" i="1"/>
  <c r="Z263" i="1" s="1"/>
  <c r="BN260" i="1"/>
  <c r="BP260" i="1"/>
  <c r="Z262" i="1"/>
  <c r="BN262" i="1"/>
  <c r="Y263" i="1"/>
  <c r="Z267" i="1"/>
  <c r="Z270" i="1" s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Y279" i="1"/>
  <c r="Z283" i="1"/>
  <c r="Z284" i="1" s="1"/>
  <c r="BN283" i="1"/>
  <c r="BP283" i="1"/>
  <c r="Y284" i="1"/>
  <c r="Z288" i="1"/>
  <c r="BN288" i="1"/>
  <c r="Z290" i="1"/>
  <c r="BN290" i="1"/>
  <c r="BP298" i="1"/>
  <c r="BN298" i="1"/>
  <c r="Z298" i="1"/>
  <c r="BP302" i="1"/>
  <c r="BN302" i="1"/>
  <c r="Z302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BP321" i="1"/>
  <c r="BN321" i="1"/>
  <c r="Z321" i="1"/>
  <c r="BP329" i="1"/>
  <c r="BN329" i="1"/>
  <c r="Z329" i="1"/>
  <c r="S505" i="1"/>
  <c r="Y337" i="1"/>
  <c r="BP334" i="1"/>
  <c r="BN334" i="1"/>
  <c r="Z334" i="1"/>
  <c r="Z337" i="1" s="1"/>
  <c r="BP344" i="1"/>
  <c r="BN344" i="1"/>
  <c r="Z344" i="1"/>
  <c r="BP348" i="1"/>
  <c r="BN348" i="1"/>
  <c r="Z348" i="1"/>
  <c r="Y355" i="1"/>
  <c r="BP352" i="1"/>
  <c r="BN352" i="1"/>
  <c r="Z352" i="1"/>
  <c r="Z354" i="1" s="1"/>
  <c r="Y230" i="1"/>
  <c r="Y271" i="1"/>
  <c r="Y276" i="1"/>
  <c r="Y285" i="1"/>
  <c r="R505" i="1"/>
  <c r="Y293" i="1"/>
  <c r="BP292" i="1"/>
  <c r="BN292" i="1"/>
  <c r="Z292" i="1"/>
  <c r="Y294" i="1"/>
  <c r="Y303" i="1"/>
  <c r="BP296" i="1"/>
  <c r="BN296" i="1"/>
  <c r="Z296" i="1"/>
  <c r="Z303" i="1" s="1"/>
  <c r="BP300" i="1"/>
  <c r="BN300" i="1"/>
  <c r="Z300" i="1"/>
  <c r="BP308" i="1"/>
  <c r="BN308" i="1"/>
  <c r="Z308" i="1"/>
  <c r="BP316" i="1"/>
  <c r="BN316" i="1"/>
  <c r="Z316" i="1"/>
  <c r="Y318" i="1"/>
  <c r="Y324" i="1"/>
  <c r="BP320" i="1"/>
  <c r="BN320" i="1"/>
  <c r="Z320" i="1"/>
  <c r="Z324" i="1" s="1"/>
  <c r="BP323" i="1"/>
  <c r="BN323" i="1"/>
  <c r="Z323" i="1"/>
  <c r="Y325" i="1"/>
  <c r="Y330" i="1"/>
  <c r="BP327" i="1"/>
  <c r="BN327" i="1"/>
  <c r="Z327" i="1"/>
  <c r="Z330" i="1" s="1"/>
  <c r="BP336" i="1"/>
  <c r="BN336" i="1"/>
  <c r="Z336" i="1"/>
  <c r="Y338" i="1"/>
  <c r="Y349" i="1"/>
  <c r="BP342" i="1"/>
  <c r="BN342" i="1"/>
  <c r="Z342" i="1"/>
  <c r="T505" i="1"/>
  <c r="BP346" i="1"/>
  <c r="BN346" i="1"/>
  <c r="Z346" i="1"/>
  <c r="Y360" i="1"/>
  <c r="Y364" i="1"/>
  <c r="Y371" i="1"/>
  <c r="Y376" i="1"/>
  <c r="Y380" i="1"/>
  <c r="Y400" i="1"/>
  <c r="Y404" i="1"/>
  <c r="Y417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45" i="1"/>
  <c r="Y454" i="1"/>
  <c r="BP447" i="1"/>
  <c r="BN447" i="1"/>
  <c r="Z447" i="1"/>
  <c r="Z453" i="1" s="1"/>
  <c r="BP451" i="1"/>
  <c r="BN451" i="1"/>
  <c r="Z451" i="1"/>
  <c r="BP465" i="1"/>
  <c r="BN465" i="1"/>
  <c r="Z465" i="1"/>
  <c r="Z468" i="1" s="1"/>
  <c r="BP472" i="1"/>
  <c r="BN472" i="1"/>
  <c r="Z472" i="1"/>
  <c r="X505" i="1"/>
  <c r="Z358" i="1"/>
  <c r="Z359" i="1" s="1"/>
  <c r="BN358" i="1"/>
  <c r="Z362" i="1"/>
  <c r="Z363" i="1" s="1"/>
  <c r="BN362" i="1"/>
  <c r="BP362" i="1"/>
  <c r="Z367" i="1"/>
  <c r="Z370" i="1" s="1"/>
  <c r="BN367" i="1"/>
  <c r="BP367" i="1"/>
  <c r="Z369" i="1"/>
  <c r="BN369" i="1"/>
  <c r="Y370" i="1"/>
  <c r="Z373" i="1"/>
  <c r="Z375" i="1" s="1"/>
  <c r="BN373" i="1"/>
  <c r="BP373" i="1"/>
  <c r="Z374" i="1"/>
  <c r="BN374" i="1"/>
  <c r="Z378" i="1"/>
  <c r="Z380" i="1" s="1"/>
  <c r="BN378" i="1"/>
  <c r="BP378" i="1"/>
  <c r="Z390" i="1"/>
  <c r="Z399" i="1" s="1"/>
  <c r="BN390" i="1"/>
  <c r="Z392" i="1"/>
  <c r="BN392" i="1"/>
  <c r="Z394" i="1"/>
  <c r="BN394" i="1"/>
  <c r="Z396" i="1"/>
  <c r="BN396" i="1"/>
  <c r="Z398" i="1"/>
  <c r="BN398" i="1"/>
  <c r="Y399" i="1"/>
  <c r="Z402" i="1"/>
  <c r="Z404" i="1" s="1"/>
  <c r="BN402" i="1"/>
  <c r="BP402" i="1"/>
  <c r="W505" i="1"/>
  <c r="Y410" i="1"/>
  <c r="Z413" i="1"/>
  <c r="Z416" i="1" s="1"/>
  <c r="BN413" i="1"/>
  <c r="Z415" i="1"/>
  <c r="BN415" i="1"/>
  <c r="Z420" i="1"/>
  <c r="Z421" i="1" s="1"/>
  <c r="BN420" i="1"/>
  <c r="BP420" i="1"/>
  <c r="Z426" i="1"/>
  <c r="BN426" i="1"/>
  <c r="BP426" i="1"/>
  <c r="Z428" i="1"/>
  <c r="BN428" i="1"/>
  <c r="BP433" i="1"/>
  <c r="BN433" i="1"/>
  <c r="Z433" i="1"/>
  <c r="BP437" i="1"/>
  <c r="BN437" i="1"/>
  <c r="Z437" i="1"/>
  <c r="Y439" i="1"/>
  <c r="Y444" i="1"/>
  <c r="BP441" i="1"/>
  <c r="BN441" i="1"/>
  <c r="Z441" i="1"/>
  <c r="Z444" i="1" s="1"/>
  <c r="BP449" i="1"/>
  <c r="BN449" i="1"/>
  <c r="Z449" i="1"/>
  <c r="Y453" i="1"/>
  <c r="BP457" i="1"/>
  <c r="BN457" i="1"/>
  <c r="Z457" i="1"/>
  <c r="Z459" i="1" s="1"/>
  <c r="Y468" i="1"/>
  <c r="BP467" i="1"/>
  <c r="BN467" i="1"/>
  <c r="Z467" i="1"/>
  <c r="Y469" i="1"/>
  <c r="Y475" i="1"/>
  <c r="BP471" i="1"/>
  <c r="BN471" i="1"/>
  <c r="Z471" i="1"/>
  <c r="Z474" i="1" s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Z505" i="1"/>
  <c r="Y494" i="1"/>
  <c r="Z349" i="1" l="1"/>
  <c r="Z293" i="1"/>
  <c r="Z438" i="1"/>
  <c r="Z317" i="1"/>
  <c r="Z311" i="1"/>
  <c r="Z216" i="1"/>
  <c r="Z211" i="1"/>
  <c r="Z104" i="1"/>
  <c r="Z500" i="1" s="1"/>
  <c r="Y495" i="1"/>
</calcChain>
</file>

<file path=xl/sharedStrings.xml><?xml version="1.0" encoding="utf-8"?>
<sst xmlns="http://schemas.openxmlformats.org/spreadsheetml/2006/main" count="2281" uniqueCount="773">
  <si>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</si>
  <si>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</si>
  <si>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</si>
  <si>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</si>
  <si>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</si>
  <si>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</si>
  <si>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</si>
  <si>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</si>
  <si>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</si>
  <si>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</si>
  <si>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</si>
  <si>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</si>
  <si>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</si>
  <si>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</si>
  <si>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</si>
  <si>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</si>
  <si>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</si>
  <si>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</si>
  <si>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</si>
  <si>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</si>
  <si>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</si>
  <si>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</si>
  <si>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</si>
  <si>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</si>
  <si>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</si>
  <si>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</si>
  <si>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</si>
  <si>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</si>
  <si>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</si>
  <si>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</si>
  <si>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</si>
  <si>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</si>
  <si>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</si>
  <si>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</si>
  <si>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</si>
  <si>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</si>
  <si>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</si>
  <si>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</si>
  <si>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</si>
  <si>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</si>
  <si>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</si>
  <si>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</si>
  <si>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</si>
  <si>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</si>
  <si>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</si>
  <si>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</si>
  <si>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</si>
  <si>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</si>
  <si>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</si>
  <si>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</si>
  <si>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</si>
  <si>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</si>
  <si>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</si>
  <si>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</si>
  <si>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</si>
  <si>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</si>
  <si>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</si>
  <si>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</si>
  <si>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</si>
  <si>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</si>
  <si>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</si>
  <si>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</si>
  <si>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</si>
  <si>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</si>
  <si>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</si>
  <si>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</si>
  <si>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</si>
  <si>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</si>
  <si>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</si>
  <si>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</si>
  <si>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</si>
  <si>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</si>
  <si>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</si>
  <si>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</si>
  <si>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</si>
  <si>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</si>
  <si>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</si>
  <si>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</si>
  <si>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</si>
  <si>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</si>
  <si>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</si>
  <si>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</si>
  <si>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</si>
  <si>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</si>
  <si>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</si>
  <si>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</si>
  <si>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</si>
  <si>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</si>
  <si>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</si>
  <si>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</si>
  <si>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</si>
  <si>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</si>
  <si>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</si>
  <si>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</si>
  <si>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</si>
  <si>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</si>
  <si>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</si>
  <si>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</si>
  <si>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</si>
  <si>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</si>
  <si>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</si>
  <si>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</si>
  <si>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</si>
  <si>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</si>
  <si>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</si>
  <si>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</si>
  <si>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</si>
  <si>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</si>
  <si>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</si>
  <si>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</si>
  <si>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</si>
  <si>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</si>
  <si>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Короб, мин. 12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</si>
  <si>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</si>
  <si>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</si>
  <si>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</si>
  <si>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</si>
  <si>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</si>
  <si>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</si>
  <si>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</si>
  <si>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</si>
  <si>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</si>
  <si>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</si>
  <si>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</si>
  <si>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</si>
  <si>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</si>
  <si>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</si>
  <si>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</si>
  <si>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</si>
  <si>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</si>
  <si>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</si>
  <si>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</si>
  <si>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</si>
  <si>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</si>
  <si>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</si>
  <si>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</si>
  <si>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</si>
  <si>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</si>
  <si>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</si>
  <si>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</si>
  <si>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</si>
  <si>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</si>
  <si>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</si>
  <si>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</si>
  <si>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</si>
  <si>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</si>
  <si>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</si>
  <si>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</si>
  <si>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</si>
  <si>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</si>
  <si>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</si>
  <si>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</si>
  <si>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</si>
  <si>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</si>
  <si>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</si>
  <si>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</si>
  <si>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</si>
  <si>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</si>
  <si>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</si>
  <si>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</si>
  <si>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</si>
  <si>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</si>
  <si>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</si>
  <si>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</si>
  <si>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</si>
  <si>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</si>
  <si>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</si>
  <si>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</si>
  <si>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</si>
  <si>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</si>
  <si>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</si>
  <si>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</si>
  <si>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</si>
  <si>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</si>
  <si>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</si>
  <si>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</si>
  <si>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</si>
  <si>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</si>
  <si>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</si>
  <si>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</si>
  <si>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</si>
  <si>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</si>
  <si>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</si>
  <si>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</si>
  <si>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</si>
  <si>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</si>
  <si>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</si>
  <si>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</si>
  <si>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</si>
  <si>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</si>
  <si>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</si>
  <si>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</si>
  <si>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</si>
  <si>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</si>
  <si>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</si>
  <si>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</si>
  <si>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</si>
  <si>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</si>
  <si>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</si>
  <si>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</si>
  <si>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</si>
  <si>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</si>
  <si>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</si>
  <si>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</si>
  <si>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</si>
  <si>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</si>
  <si>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</si>
  <si>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</si>
  <si>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Короб, мин. 14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</si>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</sst>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topLeftCell="A476" zoomScaleNormal="100" zoomScaleSheetLayoutView="100" workbookViewId="0">
      <selection activeCell="Z501" sqref="Z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4" t="s">
        <v>0</v>
      </c>
      <c r="E1" s="575"/>
      <c r="F1" s="575"/>
      <c r="G1" s="12" t="s">
        <v>1</v>
      </c>
      <c r="H1" s="624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0" t="s">
        <v>8</v>
      </c>
      <c r="B5" s="671"/>
      <c r="C5" s="672"/>
      <c r="D5" s="631"/>
      <c r="E5" s="632"/>
      <c r="F5" s="834" t="s">
        <v>9</v>
      </c>
      <c r="G5" s="672"/>
      <c r="H5" s="631"/>
      <c r="I5" s="777"/>
      <c r="J5" s="777"/>
      <c r="K5" s="777"/>
      <c r="L5" s="777"/>
      <c r="M5" s="632"/>
      <c r="N5" s="58"/>
      <c r="P5" s="24" t="s">
        <v>10</v>
      </c>
      <c r="Q5" s="850">
        <v>45950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9" customFormat="1" ht="24" customHeight="1" x14ac:dyDescent="0.2">
      <c r="A6" s="670" t="s">
        <v>13</v>
      </c>
      <c r="B6" s="671"/>
      <c r="C6" s="672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9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5" t="s">
        <v>16</v>
      </c>
      <c r="U6" s="709"/>
      <c r="V6" s="760" t="s">
        <v>17</v>
      </c>
      <c r="W6" s="627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64"/>
      <c r="U7" s="709"/>
      <c r="V7" s="761"/>
      <c r="W7" s="762"/>
      <c r="AB7" s="51"/>
      <c r="AC7" s="51"/>
      <c r="AD7" s="51"/>
      <c r="AE7" s="51"/>
    </row>
    <row r="8" spans="1:32" s="539" customFormat="1" ht="25.5" customHeight="1" x14ac:dyDescent="0.2">
      <c r="A8" s="869" t="s">
        <v>18</v>
      </c>
      <c r="B8" s="561"/>
      <c r="C8" s="562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8">
        <v>0.41666666666666669</v>
      </c>
      <c r="R8" s="606"/>
      <c r="T8" s="564"/>
      <c r="U8" s="709"/>
      <c r="V8" s="761"/>
      <c r="W8" s="762"/>
      <c r="AB8" s="51"/>
      <c r="AC8" s="51"/>
      <c r="AD8" s="51"/>
      <c r="AE8" s="51"/>
    </row>
    <row r="9" spans="1:32" s="539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87"/>
      <c r="E9" s="559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7"/>
      <c r="P9" s="26" t="s">
        <v>21</v>
      </c>
      <c r="Q9" s="665"/>
      <c r="R9" s="666"/>
      <c r="T9" s="564"/>
      <c r="U9" s="70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87"/>
      <c r="E10" s="559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53" t="str">
        <f>IFERROR(VLOOKUP($D$10,Proxy,2,FALSE),"")</f>
        <v/>
      </c>
      <c r="I10" s="564"/>
      <c r="J10" s="564"/>
      <c r="K10" s="564"/>
      <c r="L10" s="564"/>
      <c r="M10" s="564"/>
      <c r="N10" s="538"/>
      <c r="P10" s="26" t="s">
        <v>22</v>
      </c>
      <c r="Q10" s="716"/>
      <c r="R10" s="717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798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06"/>
      <c r="S12" s="23"/>
      <c r="U12" s="24"/>
      <c r="V12" s="575"/>
      <c r="W12" s="564"/>
      <c r="AB12" s="51"/>
      <c r="AC12" s="51"/>
      <c r="AD12" s="51"/>
      <c r="AE12" s="51"/>
    </row>
    <row r="13" spans="1:32" s="539" customFormat="1" ht="23.25" customHeight="1" x14ac:dyDescent="0.2">
      <c r="A13" s="706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8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0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6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36</v>
      </c>
      <c r="B17" s="586" t="s">
        <v>37</v>
      </c>
      <c r="C17" s="685" t="s">
        <v>38</v>
      </c>
      <c r="D17" s="586" t="s">
        <v>39</v>
      </c>
      <c r="E17" s="650"/>
      <c r="F17" s="586" t="s">
        <v>40</v>
      </c>
      <c r="G17" s="586" t="s">
        <v>41</v>
      </c>
      <c r="H17" s="586" t="s">
        <v>42</v>
      </c>
      <c r="I17" s="586" t="s">
        <v>43</v>
      </c>
      <c r="J17" s="586" t="s">
        <v>44</v>
      </c>
      <c r="K17" s="586" t="s">
        <v>45</v>
      </c>
      <c r="L17" s="586" t="s">
        <v>46</v>
      </c>
      <c r="M17" s="586" t="s">
        <v>47</v>
      </c>
      <c r="N17" s="586" t="s">
        <v>48</v>
      </c>
      <c r="O17" s="586" t="s">
        <v>49</v>
      </c>
      <c r="P17" s="586" t="s">
        <v>50</v>
      </c>
      <c r="Q17" s="649"/>
      <c r="R17" s="649"/>
      <c r="S17" s="649"/>
      <c r="T17" s="650"/>
      <c r="U17" s="868" t="s">
        <v>51</v>
      </c>
      <c r="V17" s="672"/>
      <c r="W17" s="586" t="s">
        <v>52</v>
      </c>
      <c r="X17" s="586" t="s">
        <v>53</v>
      </c>
      <c r="Y17" s="866" t="s">
        <v>54</v>
      </c>
      <c r="Z17" s="775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651"/>
      <c r="E18" s="65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87"/>
      <c r="X18" s="587"/>
      <c r="Y18" s="867"/>
      <c r="Z18" s="776"/>
      <c r="AA18" s="752"/>
      <c r="AB18" s="752"/>
      <c r="AC18" s="752"/>
      <c r="AD18" s="831"/>
      <c r="AE18" s="832"/>
      <c r="AF18" s="833"/>
      <c r="AG18" s="66"/>
      <c r="BD18" s="65"/>
    </row>
    <row r="19" spans="1:68" ht="27.75" customHeight="1" x14ac:dyDescent="0.2">
      <c r="A19" s="602" t="s">
        <v>63</v>
      </c>
      <c r="B19" s="603"/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3"/>
      <c r="Y19" s="603"/>
      <c r="Z19" s="603"/>
      <c r="AA19" s="48"/>
      <c r="AB19" s="48"/>
      <c r="AC19" s="48"/>
    </row>
    <row r="20" spans="1:68" ht="16.5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0"/>
      <c r="AB20" s="540"/>
      <c r="AC20" s="540"/>
    </row>
    <row r="21" spans="1:68" ht="14.25" customHeight="1" x14ac:dyDescent="0.25">
      <c r="A21" s="56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0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0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70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0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8" t="s">
        <v>91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0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0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2" t="s">
        <v>97</v>
      </c>
      <c r="B37" s="603"/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48"/>
      <c r="AB37" s="48"/>
      <c r="AC37" s="48"/>
    </row>
    <row r="38" spans="1:68" ht="16.5" customHeight="1" x14ac:dyDescent="0.25">
      <c r="A38" s="563" t="s">
        <v>98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0"/>
      <c r="AB38" s="540"/>
      <c r="AC38" s="540"/>
    </row>
    <row r="39" spans="1:68" ht="14.25" customHeight="1" x14ac:dyDescent="0.25">
      <c r="A39" s="568" t="s">
        <v>99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110</v>
      </c>
      <c r="B42" s="54" t="s">
        <v>111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 t="s">
        <v>112</v>
      </c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63</v>
      </c>
      <c r="Y42" s="546">
        <f>IFERROR(IF(X42="",0,CEILING((X42/$H42),1)*$H42),"")</f>
        <v>66.600000000000009</v>
      </c>
      <c r="Z42" s="36">
        <f>IFERROR(IF(Y42=0,"",ROUNDUP(Y42/H42,0)*0.00902),"")</f>
        <v>0.16236</v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66.575675675675683</v>
      </c>
      <c r="BN42" s="64">
        <f>IFERROR(Y42*I42/H42,"0")</f>
        <v>70.38000000000001</v>
      </c>
      <c r="BO42" s="64">
        <f>IFERROR(1/J42*(X42/H42),"0")</f>
        <v>0.12899262899262898</v>
      </c>
      <c r="BP42" s="64">
        <f>IFERROR(1/J42*(Y42/H42),"0")</f>
        <v>0.13636363636363635</v>
      </c>
    </row>
    <row r="43" spans="1:68" x14ac:dyDescent="0.2">
      <c r="A43" s="569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70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7">
        <f>IFERROR(X40/H40,"0")+IFERROR(X41/H41,"0")+IFERROR(X42/H42,"0")</f>
        <v>17.027027027027025</v>
      </c>
      <c r="Y43" s="547">
        <f>IFERROR(Y40/H40,"0")+IFERROR(Y41/H41,"0")+IFERROR(Y42/H42,"0")</f>
        <v>18</v>
      </c>
      <c r="Z43" s="547">
        <f>IFERROR(IF(Z40="",0,Z40),"0")+IFERROR(IF(Z41="",0,Z41),"0")+IFERROR(IF(Z42="",0,Z42),"0")</f>
        <v>0.16236</v>
      </c>
      <c r="AA43" s="548"/>
      <c r="AB43" s="548"/>
      <c r="AC43" s="548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0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7">
        <f>IFERROR(SUM(X40:X42),"0")</f>
        <v>63</v>
      </c>
      <c r="Y44" s="547">
        <f>IFERROR(SUM(Y40:Y42),"0")</f>
        <v>66.600000000000009</v>
      </c>
      <c r="Z44" s="37"/>
      <c r="AA44" s="548"/>
      <c r="AB44" s="548"/>
      <c r="AC44" s="548"/>
    </row>
    <row r="45" spans="1:68" ht="14.25" customHeight="1" x14ac:dyDescent="0.25">
      <c r="A45" s="568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1"/>
      <c r="AB45" s="541"/>
      <c r="AC45" s="541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70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0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3" t="s">
        <v>116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0"/>
      <c r="AB49" s="540"/>
      <c r="AC49" s="540"/>
    </row>
    <row r="50" spans="1:68" ht="14.25" customHeight="1" x14ac:dyDescent="0.25">
      <c r="A50" s="568" t="s">
        <v>99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1"/>
      <c r="AB50" s="541"/>
      <c r="AC50" s="541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112</v>
      </c>
      <c r="Y51" s="546">
        <f t="shared" ref="Y51:Y56" si="0">IFERROR(IF(X51="",0,CEILING((X51/$H51),1)*$H51),"")</f>
        <v>112</v>
      </c>
      <c r="Z51" s="36">
        <f>IFERROR(IF(Y51=0,"",ROUNDUP(Y51/H51,0)*0.01898),"")</f>
        <v>0.1898</v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116.35</v>
      </c>
      <c r="BN51" s="64">
        <f t="shared" ref="BN51:BN56" si="2">IFERROR(Y51*I51/H51,"0")</f>
        <v>116.35</v>
      </c>
      <c r="BO51" s="64">
        <f t="shared" ref="BO51:BO56" si="3">IFERROR(1/J51*(X51/H51),"0")</f>
        <v>0.15625</v>
      </c>
      <c r="BP51" s="64">
        <f t="shared" ref="BP51:BP56" si="4">IFERROR(1/J51*(Y51/H51),"0")</f>
        <v>0.15625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44</v>
      </c>
      <c r="Y52" s="546">
        <f t="shared" si="0"/>
        <v>54</v>
      </c>
      <c r="Z52" s="36">
        <f>IFERROR(IF(Y52=0,"",ROUNDUP(Y52/H52,0)*0.01898),"")</f>
        <v>9.4899999999999998E-2</v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45.772222222222219</v>
      </c>
      <c r="BN52" s="64">
        <f t="shared" si="2"/>
        <v>56.17499999999999</v>
      </c>
      <c r="BO52" s="64">
        <f t="shared" si="3"/>
        <v>6.3657407407407399E-2</v>
      </c>
      <c r="BP52" s="64">
        <f t="shared" si="4"/>
        <v>7.8125E-2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112</v>
      </c>
      <c r="M54" s="33" t="s">
        <v>104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46</v>
      </c>
      <c r="Y54" s="546">
        <f t="shared" si="0"/>
        <v>48</v>
      </c>
      <c r="Z54" s="36">
        <f>IFERROR(IF(Y54=0,"",ROUNDUP(Y54/H54,0)*0.00902),"")</f>
        <v>0.10824</v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48.414999999999999</v>
      </c>
      <c r="BN54" s="64">
        <f t="shared" si="2"/>
        <v>50.519999999999996</v>
      </c>
      <c r="BO54" s="64">
        <f t="shared" si="3"/>
        <v>8.7121212121212127E-2</v>
      </c>
      <c r="BP54" s="64">
        <f t="shared" si="4"/>
        <v>9.0909090909090912E-2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70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7">
        <f>IFERROR(X51/H51,"0")+IFERROR(X52/H52,"0")+IFERROR(X53/H53,"0")+IFERROR(X54/H54,"0")+IFERROR(X55/H55,"0")+IFERROR(X56/H56,"0")</f>
        <v>25.574074074074073</v>
      </c>
      <c r="Y57" s="547">
        <f>IFERROR(Y51/H51,"0")+IFERROR(Y52/H52,"0")+IFERROR(Y53/H53,"0")+IFERROR(Y54/H54,"0")+IFERROR(Y55/H55,"0")+IFERROR(Y56/H56,"0")</f>
        <v>27</v>
      </c>
      <c r="Z57" s="547">
        <f>IFERROR(IF(Z51="",0,Z51),"0")+IFERROR(IF(Z52="",0,Z52),"0")+IFERROR(IF(Z53="",0,Z53),"0")+IFERROR(IF(Z54="",0,Z54),"0")+IFERROR(IF(Z55="",0,Z55),"0")+IFERROR(IF(Z56="",0,Z56),"0")</f>
        <v>0.39294000000000001</v>
      </c>
      <c r="AA57" s="548"/>
      <c r="AB57" s="548"/>
      <c r="AC57" s="548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0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7">
        <f>IFERROR(SUM(X51:X56),"0")</f>
        <v>202</v>
      </c>
      <c r="Y58" s="547">
        <f>IFERROR(SUM(Y51:Y56),"0")</f>
        <v>214</v>
      </c>
      <c r="Z58" s="37"/>
      <c r="AA58" s="548"/>
      <c r="AB58" s="548"/>
      <c r="AC58" s="548"/>
    </row>
    <row r="59" spans="1:68" ht="14.25" customHeight="1" x14ac:dyDescent="0.25">
      <c r="A59" s="568" t="s">
        <v>135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182</v>
      </c>
      <c r="Y60" s="546">
        <f>IFERROR(IF(X60="",0,CEILING((X60/$H60),1)*$H60),"")</f>
        <v>183.60000000000002</v>
      </c>
      <c r="Z60" s="36">
        <f>IFERROR(IF(Y60=0,"",ROUNDUP(Y60/H60,0)*0.01898),"")</f>
        <v>0.32266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189.33055555555555</v>
      </c>
      <c r="BN60" s="64">
        <f>IFERROR(Y60*I60/H60,"0")</f>
        <v>190.995</v>
      </c>
      <c r="BO60" s="64">
        <f>IFERROR(1/J60*(X60/H60),"0")</f>
        <v>0.26331018518518517</v>
      </c>
      <c r="BP60" s="64">
        <f>IFERROR(1/J60*(Y60/H60),"0")</f>
        <v>0.265625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70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7">
        <f>IFERROR(X60/H60,"0")+IFERROR(X61/H61,"0")+IFERROR(X62/H62,"0")</f>
        <v>16.851851851851851</v>
      </c>
      <c r="Y63" s="547">
        <f>IFERROR(Y60/H60,"0")+IFERROR(Y61/H61,"0")+IFERROR(Y62/H62,"0")</f>
        <v>17</v>
      </c>
      <c r="Z63" s="547">
        <f>IFERROR(IF(Z60="",0,Z60),"0")+IFERROR(IF(Z61="",0,Z61),"0")+IFERROR(IF(Z62="",0,Z62),"0")</f>
        <v>0.32266</v>
      </c>
      <c r="AA63" s="548"/>
      <c r="AB63" s="548"/>
      <c r="AC63" s="548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70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7">
        <f>IFERROR(SUM(X60:X62),"0")</f>
        <v>182</v>
      </c>
      <c r="Y64" s="547">
        <f>IFERROR(SUM(Y60:Y62),"0")</f>
        <v>183.60000000000002</v>
      </c>
      <c r="Z64" s="37"/>
      <c r="AA64" s="548"/>
      <c r="AB64" s="548"/>
      <c r="AC64" s="548"/>
    </row>
    <row r="65" spans="1:68" ht="14.25" customHeight="1" x14ac:dyDescent="0.25">
      <c r="A65" s="568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1"/>
      <c r="AB65" s="541"/>
      <c r="AC65" s="541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70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70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8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1"/>
      <c r="AB71" s="541"/>
      <c r="AC71" s="541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30</v>
      </c>
      <c r="Y73" s="546">
        <f>IFERROR(IF(X73="",0,CEILING((X73/$H73),1)*$H73),"")</f>
        <v>33.6</v>
      </c>
      <c r="Z73" s="36">
        <f>IFERROR(IF(Y73=0,"",ROUNDUP(Y73/H73,0)*0.01898),"")</f>
        <v>7.5920000000000001E-2</v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31.553571428571427</v>
      </c>
      <c r="BN73" s="64">
        <f>IFERROR(Y73*I73/H73,"0")</f>
        <v>35.340000000000003</v>
      </c>
      <c r="BO73" s="64">
        <f>IFERROR(1/J73*(X73/H73),"0")</f>
        <v>5.5803571428571425E-2</v>
      </c>
      <c r="BP73" s="64">
        <f>IFERROR(1/J73*(Y73/H73),"0")</f>
        <v>6.25E-2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70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7">
        <f>IFERROR(X72/H72,"0")+IFERROR(X73/H73,"0")+IFERROR(X74/H74,"0")+IFERROR(X75/H75,"0")+IFERROR(X76/H76,"0")</f>
        <v>3.5714285714285712</v>
      </c>
      <c r="Y77" s="547">
        <f>IFERROR(Y72/H72,"0")+IFERROR(Y73/H73,"0")+IFERROR(Y74/H74,"0")+IFERROR(Y75/H75,"0")+IFERROR(Y76/H76,"0")</f>
        <v>4</v>
      </c>
      <c r="Z77" s="547">
        <f>IFERROR(IF(Z72="",0,Z72),"0")+IFERROR(IF(Z73="",0,Z73),"0")+IFERROR(IF(Z74="",0,Z74),"0")+IFERROR(IF(Z75="",0,Z75),"0")+IFERROR(IF(Z76="",0,Z76),"0")</f>
        <v>7.5920000000000001E-2</v>
      </c>
      <c r="AA77" s="548"/>
      <c r="AB77" s="548"/>
      <c r="AC77" s="548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70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7">
        <f>IFERROR(SUM(X72:X76),"0")</f>
        <v>30</v>
      </c>
      <c r="Y78" s="547">
        <f>IFERROR(SUM(Y72:Y76),"0")</f>
        <v>33.6</v>
      </c>
      <c r="Z78" s="37"/>
      <c r="AA78" s="548"/>
      <c r="AB78" s="548"/>
      <c r="AC78" s="548"/>
    </row>
    <row r="79" spans="1:68" ht="14.25" customHeight="1" x14ac:dyDescent="0.25">
      <c r="A79" s="568" t="s">
        <v>165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23</v>
      </c>
      <c r="Y80" s="546">
        <f>IFERROR(IF(X80="",0,CEILING((X80/$H80),1)*$H80),"")</f>
        <v>23.4</v>
      </c>
      <c r="Z80" s="36">
        <f>IFERROR(IF(Y80=0,"",ROUNDUP(Y80/H80,0)*0.01898),"")</f>
        <v>5.6940000000000004E-2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24.282692307692304</v>
      </c>
      <c r="BN80" s="64">
        <f>IFERROR(Y80*I80/H80,"0")</f>
        <v>24.704999999999998</v>
      </c>
      <c r="BO80" s="64">
        <f>IFERROR(1/J80*(X80/H80),"0")</f>
        <v>4.6073717948717952E-2</v>
      </c>
      <c r="BP80" s="64">
        <f>IFERROR(1/J80*(Y80/H80),"0")</f>
        <v>4.6875E-2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70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7">
        <f>IFERROR(X80/H80,"0")+IFERROR(X81/H81,"0")</f>
        <v>2.9487179487179489</v>
      </c>
      <c r="Y82" s="547">
        <f>IFERROR(Y80/H80,"0")+IFERROR(Y81/H81,"0")</f>
        <v>3</v>
      </c>
      <c r="Z82" s="547">
        <f>IFERROR(IF(Z80="",0,Z80),"0")+IFERROR(IF(Z81="",0,Z81),"0")</f>
        <v>5.6940000000000004E-2</v>
      </c>
      <c r="AA82" s="548"/>
      <c r="AB82" s="548"/>
      <c r="AC82" s="548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70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7">
        <f>IFERROR(SUM(X80:X81),"0")</f>
        <v>23</v>
      </c>
      <c r="Y83" s="547">
        <f>IFERROR(SUM(Y80:Y81),"0")</f>
        <v>23.4</v>
      </c>
      <c r="Z83" s="37"/>
      <c r="AA83" s="548"/>
      <c r="AB83" s="548"/>
      <c r="AC83" s="548"/>
    </row>
    <row r="84" spans="1:68" ht="16.5" customHeight="1" x14ac:dyDescent="0.25">
      <c r="A84" s="563" t="s">
        <v>172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0"/>
      <c r="AB84" s="540"/>
      <c r="AC84" s="540"/>
    </row>
    <row r="85" spans="1:68" ht="14.25" customHeight="1" x14ac:dyDescent="0.25">
      <c r="A85" s="568" t="s">
        <v>99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376</v>
      </c>
      <c r="Y86" s="546">
        <f>IFERROR(IF(X86="",0,CEILING((X86/$H86),1)*$H86),"")</f>
        <v>378</v>
      </c>
      <c r="Z86" s="36">
        <f>IFERROR(IF(Y86=0,"",ROUNDUP(Y86/H86,0)*0.01898),"")</f>
        <v>0.6643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391.14444444444439</v>
      </c>
      <c r="BN86" s="64">
        <f>IFERROR(Y86*I86/H86,"0")</f>
        <v>393.22499999999997</v>
      </c>
      <c r="BO86" s="64">
        <f>IFERROR(1/J86*(X86/H86),"0")</f>
        <v>0.5439814814814814</v>
      </c>
      <c r="BP86" s="64">
        <f>IFERROR(1/J86*(Y86/H86),"0")</f>
        <v>0.546875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112</v>
      </c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64</v>
      </c>
      <c r="Y88" s="546">
        <f>IFERROR(IF(X88="",0,CEILING((X88/$H88),1)*$H88),"")</f>
        <v>67.5</v>
      </c>
      <c r="Z88" s="36">
        <f>IFERROR(IF(Y88=0,"",ROUNDUP(Y88/H88,0)*0.00902),"")</f>
        <v>0.1353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66.986666666666665</v>
      </c>
      <c r="BN88" s="64">
        <f>IFERROR(Y88*I88/H88,"0")</f>
        <v>70.650000000000006</v>
      </c>
      <c r="BO88" s="64">
        <f>IFERROR(1/J88*(X88/H88),"0")</f>
        <v>0.10774410774410774</v>
      </c>
      <c r="BP88" s="64">
        <f>IFERROR(1/J88*(Y88/H88),"0")</f>
        <v>0.11363636363636365</v>
      </c>
    </row>
    <row r="89" spans="1:68" x14ac:dyDescent="0.2">
      <c r="A89" s="569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70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7">
        <f>IFERROR(X86/H86,"0")+IFERROR(X87/H87,"0")+IFERROR(X88/H88,"0")</f>
        <v>49.037037037037031</v>
      </c>
      <c r="Y89" s="547">
        <f>IFERROR(Y86/H86,"0")+IFERROR(Y87/H87,"0")+IFERROR(Y88/H88,"0")</f>
        <v>50</v>
      </c>
      <c r="Z89" s="547">
        <f>IFERROR(IF(Z86="",0,Z86),"0")+IFERROR(IF(Z87="",0,Z87),"0")+IFERROR(IF(Z88="",0,Z88),"0")</f>
        <v>0.79959999999999998</v>
      </c>
      <c r="AA89" s="548"/>
      <c r="AB89" s="548"/>
      <c r="AC89" s="548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70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7">
        <f>IFERROR(SUM(X86:X88),"0")</f>
        <v>440</v>
      </c>
      <c r="Y90" s="547">
        <f>IFERROR(SUM(Y86:Y88),"0")</f>
        <v>445.5</v>
      </c>
      <c r="Z90" s="37"/>
      <c r="AA90" s="548"/>
      <c r="AB90" s="548"/>
      <c r="AC90" s="548"/>
    </row>
    <row r="91" spans="1:68" ht="14.25" customHeight="1" x14ac:dyDescent="0.25">
      <c r="A91" s="568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342</v>
      </c>
      <c r="Y92" s="546">
        <f>IFERROR(IF(X92="",0,CEILING((X92/$H92),1)*$H92),"")</f>
        <v>348.3</v>
      </c>
      <c r="Z92" s="36">
        <f>IFERROR(IF(Y92=0,"",ROUNDUP(Y92/H92,0)*0.01898),"")</f>
        <v>0.81613999999999998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363.91333333333336</v>
      </c>
      <c r="BN92" s="64">
        <f>IFERROR(Y92*I92/H92,"0")</f>
        <v>370.61700000000002</v>
      </c>
      <c r="BO92" s="64">
        <f>IFERROR(1/J92*(X92/H92),"0")</f>
        <v>0.65972222222222221</v>
      </c>
      <c r="BP92" s="64">
        <f>IFERROR(1/J92*(Y92/H92),"0")</f>
        <v>0.671875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107</v>
      </c>
      <c r="Y94" s="546">
        <f>IFERROR(IF(X94="",0,CEILING((X94/$H94),1)*$H94),"")</f>
        <v>108</v>
      </c>
      <c r="Z94" s="36">
        <f>IFERROR(IF(Y94=0,"",ROUNDUP(Y94/H94,0)*0.00651),"")</f>
        <v>0.26040000000000002</v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116.98666666666665</v>
      </c>
      <c r="BN94" s="64">
        <f>IFERROR(Y94*I94/H94,"0")</f>
        <v>118.07999999999998</v>
      </c>
      <c r="BO94" s="64">
        <f>IFERROR(1/J94*(X94/H94),"0")</f>
        <v>0.21774521774521774</v>
      </c>
      <c r="BP94" s="64">
        <f>IFERROR(1/J94*(Y94/H94),"0")</f>
        <v>0.2197802197802198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70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7">
        <f>IFERROR(X92/H92,"0")+IFERROR(X93/H93,"0")+IFERROR(X94/H94,"0")+IFERROR(X95/H95,"0")</f>
        <v>81.851851851851848</v>
      </c>
      <c r="Y96" s="547">
        <f>IFERROR(Y92/H92,"0")+IFERROR(Y93/H93,"0")+IFERROR(Y94/H94,"0")+IFERROR(Y95/H95,"0")</f>
        <v>83</v>
      </c>
      <c r="Z96" s="547">
        <f>IFERROR(IF(Z92="",0,Z92),"0")+IFERROR(IF(Z93="",0,Z93),"0")+IFERROR(IF(Z94="",0,Z94),"0")+IFERROR(IF(Z95="",0,Z95),"0")</f>
        <v>1.0765400000000001</v>
      </c>
      <c r="AA96" s="548"/>
      <c r="AB96" s="548"/>
      <c r="AC96" s="548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70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7">
        <f>IFERROR(SUM(X92:X95),"0")</f>
        <v>449</v>
      </c>
      <c r="Y97" s="547">
        <f>IFERROR(SUM(Y92:Y95),"0")</f>
        <v>456.3</v>
      </c>
      <c r="Z97" s="37"/>
      <c r="AA97" s="548"/>
      <c r="AB97" s="548"/>
      <c r="AC97" s="548"/>
    </row>
    <row r="98" spans="1:68" ht="16.5" customHeight="1" x14ac:dyDescent="0.25">
      <c r="A98" s="563" t="s">
        <v>191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0"/>
      <c r="AB98" s="540"/>
      <c r="AC98" s="540"/>
    </row>
    <row r="99" spans="1:68" ht="14.25" customHeight="1" x14ac:dyDescent="0.25">
      <c r="A99" s="568" t="s">
        <v>99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1"/>
      <c r="AB99" s="541"/>
      <c r="AC99" s="541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343</v>
      </c>
      <c r="Y100" s="546">
        <f>IFERROR(IF(X100="",0,CEILING((X100/$H100),1)*$H100),"")</f>
        <v>345.6</v>
      </c>
      <c r="Z100" s="36">
        <f>IFERROR(IF(Y100=0,"",ROUNDUP(Y100/H100,0)*0.01898),"")</f>
        <v>0.60736000000000001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356.81527777777774</v>
      </c>
      <c r="BN100" s="64">
        <f>IFERROR(Y100*I100/H100,"0")</f>
        <v>359.52</v>
      </c>
      <c r="BO100" s="64">
        <f>IFERROR(1/J100*(X100/H100),"0")</f>
        <v>0.49623842592592587</v>
      </c>
      <c r="BP100" s="64">
        <f>IFERROR(1/J100*(Y100/H100),"0")</f>
        <v>0.5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112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44</v>
      </c>
      <c r="Y102" s="546">
        <f>IFERROR(IF(X102="",0,CEILING((X102/$H102),1)*$H102),"")</f>
        <v>45</v>
      </c>
      <c r="Z102" s="36">
        <f>IFERROR(IF(Y102=0,"",ROUNDUP(Y102/H102,0)*0.00902),"")</f>
        <v>9.0200000000000002E-2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46.053333333333335</v>
      </c>
      <c r="BN102" s="64">
        <f>IFERROR(Y102*I102/H102,"0")</f>
        <v>47.099999999999994</v>
      </c>
      <c r="BO102" s="64">
        <f>IFERROR(1/J102*(X102/H102),"0")</f>
        <v>7.4074074074074084E-2</v>
      </c>
      <c r="BP102" s="64">
        <f>IFERROR(1/J102*(Y102/H102),"0")</f>
        <v>7.575757575757576E-2</v>
      </c>
    </row>
    <row r="103" spans="1:68" ht="37.5" customHeight="1" x14ac:dyDescent="0.25">
      <c r="A103" s="54" t="s">
        <v>199</v>
      </c>
      <c r="B103" s="54" t="s">
        <v>200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70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7">
        <f>IFERROR(X100/H100,"0")+IFERROR(X101/H101,"0")+IFERROR(X102/H102,"0")+IFERROR(X103/H103,"0")</f>
        <v>41.537037037037038</v>
      </c>
      <c r="Y104" s="547">
        <f>IFERROR(Y100/H100,"0")+IFERROR(Y101/H101,"0")+IFERROR(Y102/H102,"0")+IFERROR(Y103/H103,"0")</f>
        <v>42</v>
      </c>
      <c r="Z104" s="547">
        <f>IFERROR(IF(Z100="",0,Z100),"0")+IFERROR(IF(Z101="",0,Z101),"0")+IFERROR(IF(Z102="",0,Z102),"0")+IFERROR(IF(Z103="",0,Z103),"0")</f>
        <v>0.69755999999999996</v>
      </c>
      <c r="AA104" s="548"/>
      <c r="AB104" s="548"/>
      <c r="AC104" s="548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70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7">
        <f>IFERROR(SUM(X100:X103),"0")</f>
        <v>387</v>
      </c>
      <c r="Y105" s="547">
        <f>IFERROR(SUM(Y100:Y103),"0")</f>
        <v>390.6</v>
      </c>
      <c r="Z105" s="37"/>
      <c r="AA105" s="548"/>
      <c r="AB105" s="548"/>
      <c r="AC105" s="548"/>
    </row>
    <row r="106" spans="1:68" ht="14.25" customHeight="1" x14ac:dyDescent="0.25">
      <c r="A106" s="568" t="s">
        <v>135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1"/>
      <c r="AB106" s="541"/>
      <c r="AC106" s="541"/>
    </row>
    <row r="107" spans="1:68" ht="16.5" customHeight="1" x14ac:dyDescent="0.25">
      <c r="A107" s="54" t="s">
        <v>201</v>
      </c>
      <c r="B107" s="54" t="s">
        <v>202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203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204</v>
      </c>
      <c r="B108" s="54" t="s">
        <v>205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206</v>
      </c>
      <c r="B109" s="54" t="s">
        <v>207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 t="s">
        <v>208</v>
      </c>
      <c r="M109" s="33" t="s">
        <v>104</v>
      </c>
      <c r="N109" s="33"/>
      <c r="O109" s="32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75</v>
      </c>
      <c r="Y109" s="546">
        <f>IFERROR(IF(X109="",0,CEILING((X109/$H109),1)*$H109),"")</f>
        <v>76.8</v>
      </c>
      <c r="Z109" s="36">
        <f>IFERROR(IF(Y109=0,"",ROUNDUP(Y109/H109,0)*0.00651),"")</f>
        <v>0.20832000000000001</v>
      </c>
      <c r="AA109" s="56"/>
      <c r="AB109" s="57"/>
      <c r="AC109" s="155" t="s">
        <v>203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80.625</v>
      </c>
      <c r="BN109" s="64">
        <f>IFERROR(Y109*I109/H109,"0")</f>
        <v>82.56</v>
      </c>
      <c r="BO109" s="64">
        <f>IFERROR(1/J109*(X109/H109),"0")</f>
        <v>0.1717032967032967</v>
      </c>
      <c r="BP109" s="64">
        <f>IFERROR(1/J109*(Y109/H109),"0")</f>
        <v>0.17582417582417584</v>
      </c>
    </row>
    <row r="110" spans="1:68" x14ac:dyDescent="0.2">
      <c r="A110" s="569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70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7">
        <f>IFERROR(X107/H107,"0")+IFERROR(X108/H108,"0")+IFERROR(X109/H109,"0")</f>
        <v>31.25</v>
      </c>
      <c r="Y110" s="547">
        <f>IFERROR(Y107/H107,"0")+IFERROR(Y108/H108,"0")+IFERROR(Y109/H109,"0")</f>
        <v>32</v>
      </c>
      <c r="Z110" s="547">
        <f>IFERROR(IF(Z107="",0,Z107),"0")+IFERROR(IF(Z108="",0,Z108),"0")+IFERROR(IF(Z109="",0,Z109),"0")</f>
        <v>0.20832000000000001</v>
      </c>
      <c r="AA110" s="548"/>
      <c r="AB110" s="548"/>
      <c r="AC110" s="548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70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7">
        <f>IFERROR(SUM(X107:X109),"0")</f>
        <v>75</v>
      </c>
      <c r="Y111" s="547">
        <f>IFERROR(SUM(Y107:Y109),"0")</f>
        <v>76.8</v>
      </c>
      <c r="Z111" s="37"/>
      <c r="AA111" s="548"/>
      <c r="AB111" s="548"/>
      <c r="AC111" s="548"/>
    </row>
    <row r="112" spans="1:68" ht="14.25" customHeight="1" x14ac:dyDescent="0.25">
      <c r="A112" s="568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144</v>
      </c>
      <c r="Y113" s="546">
        <f>IFERROR(IF(X113="",0,CEILING((X113/$H113),1)*$H113),"")</f>
        <v>145.79999999999998</v>
      </c>
      <c r="Z113" s="36">
        <f>IFERROR(IF(Y113=0,"",ROUNDUP(Y113/H113,0)*0.01898),"")</f>
        <v>0.34164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153.12</v>
      </c>
      <c r="BN113" s="64">
        <f>IFERROR(Y113*I113/H113,"0")</f>
        <v>155.03399999999996</v>
      </c>
      <c r="BO113" s="64">
        <f>IFERROR(1/J113*(X113/H113),"0")</f>
        <v>0.27777777777777779</v>
      </c>
      <c r="BP113" s="64">
        <f>IFERROR(1/J113*(Y113/H113),"0")</f>
        <v>0.28125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208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157</v>
      </c>
      <c r="Y115" s="546">
        <f>IFERROR(IF(X115="",0,CEILING((X115/$H115),1)*$H115),"")</f>
        <v>159.30000000000001</v>
      </c>
      <c r="Z115" s="36">
        <f>IFERROR(IF(Y115=0,"",ROUNDUP(Y115/H115,0)*0.00651),"")</f>
        <v>0.38408999999999999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171.65333333333331</v>
      </c>
      <c r="BN115" s="64">
        <f>IFERROR(Y115*I115/H115,"0")</f>
        <v>174.16799999999998</v>
      </c>
      <c r="BO115" s="64">
        <f>IFERROR(1/J115*(X115/H115),"0")</f>
        <v>0.31949531949531951</v>
      </c>
      <c r="BP115" s="64">
        <f>IFERROR(1/J115*(Y115/H115),"0")</f>
        <v>0.32417582417582419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70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7">
        <f>IFERROR(X113/H113,"0")+IFERROR(X114/H114,"0")+IFERROR(X115/H115,"0")+IFERROR(X116/H116,"0")</f>
        <v>75.925925925925924</v>
      </c>
      <c r="Y117" s="547">
        <f>IFERROR(Y113/H113,"0")+IFERROR(Y114/H114,"0")+IFERROR(Y115/H115,"0")+IFERROR(Y116/H116,"0")</f>
        <v>77</v>
      </c>
      <c r="Z117" s="547">
        <f>IFERROR(IF(Z113="",0,Z113),"0")+IFERROR(IF(Z114="",0,Z114),"0")+IFERROR(IF(Z115="",0,Z115),"0")+IFERROR(IF(Z116="",0,Z116),"0")</f>
        <v>0.72572999999999999</v>
      </c>
      <c r="AA117" s="548"/>
      <c r="AB117" s="548"/>
      <c r="AC117" s="548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70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7">
        <f>IFERROR(SUM(X113:X116),"0")</f>
        <v>301</v>
      </c>
      <c r="Y118" s="547">
        <f>IFERROR(SUM(Y113:Y116),"0")</f>
        <v>305.10000000000002</v>
      </c>
      <c r="Z118" s="37"/>
      <c r="AA118" s="548"/>
      <c r="AB118" s="548"/>
      <c r="AC118" s="548"/>
    </row>
    <row r="119" spans="1:68" ht="14.25" customHeight="1" x14ac:dyDescent="0.25">
      <c r="A119" s="568" t="s">
        <v>165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0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0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3" t="s">
        <v>222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0"/>
      <c r="AB123" s="540"/>
      <c r="AC123" s="540"/>
    </row>
    <row r="124" spans="1:68" ht="14.25" customHeight="1" x14ac:dyDescent="0.25">
      <c r="A124" s="568" t="s">
        <v>99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0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70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8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0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0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8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0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0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3" t="s">
        <v>97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0"/>
      <c r="AB139" s="540"/>
      <c r="AC139" s="540"/>
    </row>
    <row r="140" spans="1:68" ht="14.25" customHeight="1" x14ac:dyDescent="0.25">
      <c r="A140" s="568" t="s">
        <v>99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3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0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70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8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1"/>
      <c r="AB145" s="541"/>
      <c r="AC145" s="541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70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70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2" t="s">
        <v>250</v>
      </c>
      <c r="B151" s="603"/>
      <c r="C151" s="603"/>
      <c r="D151" s="603"/>
      <c r="E151" s="603"/>
      <c r="F151" s="603"/>
      <c r="G151" s="603"/>
      <c r="H151" s="603"/>
      <c r="I151" s="603"/>
      <c r="J151" s="603"/>
      <c r="K151" s="603"/>
      <c r="L151" s="603"/>
      <c r="M151" s="603"/>
      <c r="N151" s="603"/>
      <c r="O151" s="603"/>
      <c r="P151" s="603"/>
      <c r="Q151" s="603"/>
      <c r="R151" s="603"/>
      <c r="S151" s="603"/>
      <c r="T151" s="603"/>
      <c r="U151" s="603"/>
      <c r="V151" s="603"/>
      <c r="W151" s="603"/>
      <c r="X151" s="603"/>
      <c r="Y151" s="603"/>
      <c r="Z151" s="603"/>
      <c r="AA151" s="48"/>
      <c r="AB151" s="48"/>
      <c r="AC151" s="48"/>
    </row>
    <row r="152" spans="1:68" ht="16.5" customHeight="1" x14ac:dyDescent="0.25">
      <c r="A152" s="563" t="s">
        <v>251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0"/>
      <c r="AB152" s="540"/>
      <c r="AC152" s="540"/>
    </row>
    <row r="153" spans="1:68" ht="14.25" customHeight="1" x14ac:dyDescent="0.25">
      <c r="A153" s="568" t="s">
        <v>135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1"/>
      <c r="AB153" s="541"/>
      <c r="AC153" s="541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70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70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8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112</v>
      </c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182</v>
      </c>
      <c r="Y158" s="546">
        <f t="shared" ref="Y158:Y166" si="5">IFERROR(IF(X158="",0,CEILING((X158/$H158),1)*$H158),"")</f>
        <v>184.8</v>
      </c>
      <c r="Z158" s="36">
        <f>IFERROR(IF(Y158=0,"",ROUNDUP(Y158/H158,0)*0.00902),"")</f>
        <v>0.39688000000000001</v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193.7</v>
      </c>
      <c r="BN158" s="64">
        <f t="shared" ref="BN158:BN166" si="7">IFERROR(Y158*I158/H158,"0")</f>
        <v>196.68</v>
      </c>
      <c r="BO158" s="64">
        <f t="shared" ref="BO158:BO166" si="8">IFERROR(1/J158*(X158/H158),"0")</f>
        <v>0.32828282828282823</v>
      </c>
      <c r="BP158" s="64">
        <f t="shared" ref="BP158:BP166" si="9">IFERROR(1/J158*(Y158/H158),"0")</f>
        <v>0.33333333333333337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112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429</v>
      </c>
      <c r="Y160" s="546">
        <f t="shared" si="5"/>
        <v>432.6</v>
      </c>
      <c r="Z160" s="36">
        <f>IFERROR(IF(Y160=0,"",ROUNDUP(Y160/H160,0)*0.00902),"")</f>
        <v>0.92906</v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450.45</v>
      </c>
      <c r="BN160" s="64">
        <f t="shared" si="7"/>
        <v>454.23</v>
      </c>
      <c r="BO160" s="64">
        <f t="shared" si="8"/>
        <v>0.77380952380952384</v>
      </c>
      <c r="BP160" s="64">
        <f t="shared" si="9"/>
        <v>0.78030303030303028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47</v>
      </c>
      <c r="Y161" s="546">
        <f t="shared" si="5"/>
        <v>48.300000000000004</v>
      </c>
      <c r="Z161" s="36">
        <f>IFERROR(IF(Y161=0,"",ROUNDUP(Y161/H161,0)*0.00502),"")</f>
        <v>0.11546000000000001</v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49.909523809523812</v>
      </c>
      <c r="BN161" s="64">
        <f t="shared" si="7"/>
        <v>51.29</v>
      </c>
      <c r="BO161" s="64">
        <f t="shared" si="8"/>
        <v>9.5645095645095643E-2</v>
      </c>
      <c r="BP161" s="64">
        <f t="shared" si="9"/>
        <v>9.8290598290598302E-2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 t="s">
        <v>266</v>
      </c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39</v>
      </c>
      <c r="Y163" s="546">
        <f t="shared" si="5"/>
        <v>39.6</v>
      </c>
      <c r="Z163" s="36">
        <f>IFERROR(IF(Y163=0,"",ROUNDUP(Y163/H163,0)*0.00502),"")</f>
        <v>0.11044000000000001</v>
      </c>
      <c r="AA163" s="56"/>
      <c r="AB163" s="57"/>
      <c r="AC163" s="201" t="s">
        <v>271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41.816666666666663</v>
      </c>
      <c r="BN163" s="64">
        <f t="shared" si="7"/>
        <v>42.46</v>
      </c>
      <c r="BO163" s="64">
        <f t="shared" si="8"/>
        <v>9.2592592592592601E-2</v>
      </c>
      <c r="BP163" s="64">
        <f t="shared" si="9"/>
        <v>9.401709401709403E-2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221</v>
      </c>
      <c r="Y164" s="546">
        <f t="shared" si="5"/>
        <v>222.60000000000002</v>
      </c>
      <c r="Z164" s="36">
        <f>IFERROR(IF(Y164=0,"",ROUNDUP(Y164/H164,0)*0.00502),"")</f>
        <v>0.53212000000000004</v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231.52380952380955</v>
      </c>
      <c r="BN164" s="64">
        <f t="shared" si="7"/>
        <v>233.20000000000002</v>
      </c>
      <c r="BO164" s="64">
        <f t="shared" si="8"/>
        <v>0.44973544973544971</v>
      </c>
      <c r="BP164" s="64">
        <f t="shared" si="9"/>
        <v>0.45299145299145305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70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294.76190476190476</v>
      </c>
      <c r="Y167" s="547">
        <f>IFERROR(Y158/H158,"0")+IFERROR(Y159/H159,"0")+IFERROR(Y160/H160,"0")+IFERROR(Y161/H161,"0")+IFERROR(Y162/H162,"0")+IFERROR(Y163/H163,"0")+IFERROR(Y164/H164,"0")+IFERROR(Y165/H165,"0")+IFERROR(Y166/H166,"0")</f>
        <v>298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2.0839600000000003</v>
      </c>
      <c r="AA167" s="548"/>
      <c r="AB167" s="548"/>
      <c r="AC167" s="548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70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7">
        <f>IFERROR(SUM(X158:X166),"0")</f>
        <v>918</v>
      </c>
      <c r="Y168" s="547">
        <f>IFERROR(SUM(Y158:Y166),"0")</f>
        <v>927.90000000000009</v>
      </c>
      <c r="Z168" s="37"/>
      <c r="AA168" s="548"/>
      <c r="AB168" s="548"/>
      <c r="AC168" s="548"/>
    </row>
    <row r="169" spans="1:68" ht="14.25" customHeight="1" x14ac:dyDescent="0.25">
      <c r="A169" s="568" t="s">
        <v>91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1"/>
      <c r="AB169" s="541"/>
      <c r="AC169" s="541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3</v>
      </c>
      <c r="Y171" s="546">
        <f>IFERROR(IF(X171="",0,CEILING((X171/$H171),1)*$H171),"")</f>
        <v>3.7800000000000002</v>
      </c>
      <c r="Z171" s="36">
        <f>IFERROR(IF(Y171=0,"",ROUNDUP(Y171/H171,0)*0.0059),"")</f>
        <v>1.77E-2</v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3.4523809523809521</v>
      </c>
      <c r="BN171" s="64">
        <f>IFERROR(Y171*I171/H171,"0")</f>
        <v>4.3499999999999996</v>
      </c>
      <c r="BO171" s="64">
        <f>IFERROR(1/J171*(X171/H171),"0")</f>
        <v>1.1022927689594356E-2</v>
      </c>
      <c r="BP171" s="64">
        <f>IFERROR(1/J171*(Y171/H171),"0")</f>
        <v>1.3888888888888888E-2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6</v>
      </c>
      <c r="Y172" s="546">
        <f>IFERROR(IF(X172="",0,CEILING((X172/$H172),1)*$H172),"")</f>
        <v>6.3</v>
      </c>
      <c r="Z172" s="36">
        <f>IFERROR(IF(Y172=0,"",ROUNDUP(Y172/H172,0)*0.0059),"")</f>
        <v>2.9499999999999998E-2</v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6.9047619047619042</v>
      </c>
      <c r="BN172" s="64">
        <f>IFERROR(Y172*I172/H172,"0")</f>
        <v>7.25</v>
      </c>
      <c r="BO172" s="64">
        <f>IFERROR(1/J172*(X172/H172),"0")</f>
        <v>2.2045855379188711E-2</v>
      </c>
      <c r="BP172" s="64">
        <f>IFERROR(1/J172*(Y172/H172),"0")</f>
        <v>2.3148148148148147E-2</v>
      </c>
    </row>
    <row r="173" spans="1:68" x14ac:dyDescent="0.2">
      <c r="A173" s="569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70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7">
        <f>IFERROR(X170/H170,"0")+IFERROR(X171/H171,"0")+IFERROR(X172/H172,"0")</f>
        <v>7.1428571428571423</v>
      </c>
      <c r="Y173" s="547">
        <f>IFERROR(Y170/H170,"0")+IFERROR(Y171/H171,"0")+IFERROR(Y172/H172,"0")</f>
        <v>8</v>
      </c>
      <c r="Z173" s="547">
        <f>IFERROR(IF(Z170="",0,Z170),"0")+IFERROR(IF(Z171="",0,Z171),"0")+IFERROR(IF(Z172="",0,Z172),"0")</f>
        <v>4.7199999999999999E-2</v>
      </c>
      <c r="AA173" s="548"/>
      <c r="AB173" s="548"/>
      <c r="AC173" s="548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70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7">
        <f>IFERROR(SUM(X170:X172),"0")</f>
        <v>9</v>
      </c>
      <c r="Y174" s="547">
        <f>IFERROR(SUM(Y170:Y172),"0")</f>
        <v>10.08</v>
      </c>
      <c r="Z174" s="37"/>
      <c r="AA174" s="548"/>
      <c r="AB174" s="548"/>
      <c r="AC174" s="548"/>
    </row>
    <row r="175" spans="1:68" ht="14.25" customHeight="1" x14ac:dyDescent="0.25">
      <c r="A175" s="568" t="s">
        <v>289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1"/>
      <c r="AB175" s="541"/>
      <c r="AC175" s="541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14</v>
      </c>
      <c r="Y176" s="546">
        <f>IFERROR(IF(X176="",0,CEILING((X176/$H176),1)*$H176),"")</f>
        <v>15.120000000000001</v>
      </c>
      <c r="Z176" s="36">
        <f>IFERROR(IF(Y176=0,"",ROUNDUP(Y176/H176,0)*0.0059),"")</f>
        <v>7.0800000000000002E-2</v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16.111111111111111</v>
      </c>
      <c r="BN176" s="64">
        <f>IFERROR(Y176*I176/H176,"0")</f>
        <v>17.399999999999999</v>
      </c>
      <c r="BO176" s="64">
        <f>IFERROR(1/J176*(X176/H176),"0")</f>
        <v>5.1440329218106991E-2</v>
      </c>
      <c r="BP176" s="64">
        <f>IFERROR(1/J176*(Y176/H176),"0")</f>
        <v>5.5555555555555552E-2</v>
      </c>
    </row>
    <row r="177" spans="1:68" x14ac:dyDescent="0.2">
      <c r="A177" s="56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0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7">
        <f>IFERROR(X176/H176,"0")</f>
        <v>11.111111111111111</v>
      </c>
      <c r="Y177" s="547">
        <f>IFERROR(Y176/H176,"0")</f>
        <v>12</v>
      </c>
      <c r="Z177" s="547">
        <f>IFERROR(IF(Z176="",0,Z176),"0")</f>
        <v>7.0800000000000002E-2</v>
      </c>
      <c r="AA177" s="548"/>
      <c r="AB177" s="548"/>
      <c r="AC177" s="548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0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7">
        <f>IFERROR(SUM(X176:X176),"0")</f>
        <v>14</v>
      </c>
      <c r="Y178" s="547">
        <f>IFERROR(SUM(Y176:Y176),"0")</f>
        <v>15.120000000000001</v>
      </c>
      <c r="Z178" s="37"/>
      <c r="AA178" s="548"/>
      <c r="AB178" s="548"/>
      <c r="AC178" s="548"/>
    </row>
    <row r="179" spans="1:68" ht="16.5" customHeight="1" x14ac:dyDescent="0.25">
      <c r="A179" s="563" t="s">
        <v>292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0"/>
      <c r="AB179" s="540"/>
      <c r="AC179" s="540"/>
    </row>
    <row r="180" spans="1:68" ht="14.25" customHeight="1" x14ac:dyDescent="0.25">
      <c r="A180" s="568" t="s">
        <v>99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1"/>
      <c r="AB180" s="541"/>
      <c r="AC180" s="541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70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70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8" t="s">
        <v>135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1"/>
      <c r="AB185" s="541"/>
      <c r="AC185" s="541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 t="s">
        <v>208</v>
      </c>
      <c r="M187" s="33" t="s">
        <v>104</v>
      </c>
      <c r="N187" s="33"/>
      <c r="O187" s="32">
        <v>50</v>
      </c>
      <c r="P187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11</v>
      </c>
      <c r="Y187" s="546">
        <f>IFERROR(IF(X187="",0,CEILING((X187/$H187),1)*$H187),"")</f>
        <v>12.600000000000001</v>
      </c>
      <c r="Z187" s="36">
        <f>IFERROR(IF(Y187=0,"",ROUNDUP(Y187/H187,0)*0.00651),"")</f>
        <v>3.9059999999999997E-2</v>
      </c>
      <c r="AA187" s="56"/>
      <c r="AB187" s="57"/>
      <c r="AC187" s="223" t="s">
        <v>300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11.942857142857141</v>
      </c>
      <c r="BN187" s="64">
        <f>IFERROR(Y187*I187/H187,"0")</f>
        <v>13.68</v>
      </c>
      <c r="BO187" s="64">
        <f>IFERROR(1/J187*(X187/H187),"0")</f>
        <v>2.8780743066457355E-2</v>
      </c>
      <c r="BP187" s="64">
        <f>IFERROR(1/J187*(Y187/H187),"0")</f>
        <v>3.2967032967032968E-2</v>
      </c>
    </row>
    <row r="188" spans="1:68" x14ac:dyDescent="0.2">
      <c r="A188" s="569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0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7">
        <f>IFERROR(X186/H186,"0")+IFERROR(X187/H187,"0")</f>
        <v>5.2380952380952381</v>
      </c>
      <c r="Y188" s="547">
        <f>IFERROR(Y186/H186,"0")+IFERROR(Y187/H187,"0")</f>
        <v>6</v>
      </c>
      <c r="Z188" s="547">
        <f>IFERROR(IF(Z186="",0,Z186),"0")+IFERROR(IF(Z187="",0,Z187),"0")</f>
        <v>3.9059999999999997E-2</v>
      </c>
      <c r="AA188" s="548"/>
      <c r="AB188" s="548"/>
      <c r="AC188" s="548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70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7">
        <f>IFERROR(SUM(X186:X187),"0")</f>
        <v>11</v>
      </c>
      <c r="Y189" s="547">
        <f>IFERROR(SUM(Y186:Y187),"0")</f>
        <v>12.600000000000001</v>
      </c>
      <c r="Z189" s="37"/>
      <c r="AA189" s="548"/>
      <c r="AB189" s="548"/>
      <c r="AC189" s="548"/>
    </row>
    <row r="190" spans="1:68" ht="14.25" customHeight="1" x14ac:dyDescent="0.25">
      <c r="A190" s="568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1"/>
      <c r="AB190" s="541"/>
      <c r="AC190" s="541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112</v>
      </c>
      <c r="M191" s="33" t="s">
        <v>68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291</v>
      </c>
      <c r="Y191" s="546">
        <f t="shared" ref="Y191:Y198" si="10">IFERROR(IF(X191="",0,CEILING((X191/$H191),1)*$H191),"")</f>
        <v>291.60000000000002</v>
      </c>
      <c r="Z191" s="36">
        <f>IFERROR(IF(Y191=0,"",ROUNDUP(Y191/H191,0)*0.00902),"")</f>
        <v>0.48708000000000001</v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302.31666666666666</v>
      </c>
      <c r="BN191" s="64">
        <f t="shared" ref="BN191:BN198" si="12">IFERROR(Y191*I191/H191,"0")</f>
        <v>302.94</v>
      </c>
      <c r="BO191" s="64">
        <f t="shared" ref="BO191:BO198" si="13">IFERROR(1/J191*(X191/H191),"0")</f>
        <v>0.40824915824915825</v>
      </c>
      <c r="BP191" s="64">
        <f t="shared" ref="BP191:BP198" si="14">IFERROR(1/J191*(Y191/H191),"0")</f>
        <v>0.40909090909090912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112</v>
      </c>
      <c r="M192" s="33" t="s">
        <v>68</v>
      </c>
      <c r="N192" s="33"/>
      <c r="O192" s="32">
        <v>40</v>
      </c>
      <c r="P192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380</v>
      </c>
      <c r="Y192" s="546">
        <f t="shared" si="10"/>
        <v>383.40000000000003</v>
      </c>
      <c r="Z192" s="36">
        <f>IFERROR(IF(Y192=0,"",ROUNDUP(Y192/H192,0)*0.00902),"")</f>
        <v>0.64041999999999999</v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394.77777777777777</v>
      </c>
      <c r="BN192" s="64">
        <f t="shared" si="12"/>
        <v>398.31</v>
      </c>
      <c r="BO192" s="64">
        <f t="shared" si="13"/>
        <v>0.53310886644219979</v>
      </c>
      <c r="BP192" s="64">
        <f t="shared" si="14"/>
        <v>0.53787878787878785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/>
      <c r="M193" s="33" t="s">
        <v>68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112</v>
      </c>
      <c r="M194" s="33" t="s">
        <v>68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418</v>
      </c>
      <c r="Y194" s="546">
        <f t="shared" si="10"/>
        <v>421.20000000000005</v>
      </c>
      <c r="Z194" s="36">
        <f>IFERROR(IF(Y194=0,"",ROUNDUP(Y194/H194,0)*0.00902),"")</f>
        <v>0.70355999999999996</v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434.25555555555553</v>
      </c>
      <c r="BN194" s="64">
        <f t="shared" si="12"/>
        <v>437.58000000000004</v>
      </c>
      <c r="BO194" s="64">
        <f t="shared" si="13"/>
        <v>0.5864197530864198</v>
      </c>
      <c r="BP194" s="64">
        <f t="shared" si="14"/>
        <v>0.59090909090909094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68</v>
      </c>
      <c r="Y195" s="546">
        <f t="shared" si="10"/>
        <v>68.400000000000006</v>
      </c>
      <c r="Z195" s="36">
        <f>IFERROR(IF(Y195=0,"",ROUNDUP(Y195/H195,0)*0.00502),"")</f>
        <v>0.19076000000000001</v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72.911111111111111</v>
      </c>
      <c r="BN195" s="64">
        <f t="shared" si="12"/>
        <v>73.34</v>
      </c>
      <c r="BO195" s="64">
        <f t="shared" si="13"/>
        <v>0.16144349477682812</v>
      </c>
      <c r="BP195" s="64">
        <f t="shared" si="14"/>
        <v>0.1623931623931624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32</v>
      </c>
      <c r="Y196" s="546">
        <f t="shared" si="10"/>
        <v>32.4</v>
      </c>
      <c r="Z196" s="36">
        <f>IFERROR(IF(Y196=0,"",ROUNDUP(Y196/H196,0)*0.00502),"")</f>
        <v>9.0359999999999996E-2</v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33.777777777777779</v>
      </c>
      <c r="BN196" s="64">
        <f t="shared" si="12"/>
        <v>34.199999999999996</v>
      </c>
      <c r="BO196" s="64">
        <f t="shared" si="13"/>
        <v>7.5973409306742651E-2</v>
      </c>
      <c r="BP196" s="64">
        <f t="shared" si="14"/>
        <v>7.6923076923076927E-2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59</v>
      </c>
      <c r="Y198" s="546">
        <f t="shared" si="10"/>
        <v>59.4</v>
      </c>
      <c r="Z198" s="36">
        <f>IFERROR(IF(Y198=0,"",ROUNDUP(Y198/H198,0)*0.00502),"")</f>
        <v>0.16566</v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62.277777777777771</v>
      </c>
      <c r="BN198" s="64">
        <f t="shared" si="12"/>
        <v>62.699999999999989</v>
      </c>
      <c r="BO198" s="64">
        <f t="shared" si="13"/>
        <v>0.14007597340930675</v>
      </c>
      <c r="BP198" s="64">
        <f t="shared" si="14"/>
        <v>0.14102564102564105</v>
      </c>
    </row>
    <row r="199" spans="1:68" x14ac:dyDescent="0.2">
      <c r="A199" s="569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70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290</v>
      </c>
      <c r="Y199" s="547">
        <f>IFERROR(Y191/H191,"0")+IFERROR(Y192/H192,"0")+IFERROR(Y193/H193,"0")+IFERROR(Y194/H194,"0")+IFERROR(Y195/H195,"0")+IFERROR(Y196/H196,"0")+IFERROR(Y197/H197,"0")+IFERROR(Y198/H198,"0")</f>
        <v>292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2.2778399999999999</v>
      </c>
      <c r="AA199" s="548"/>
      <c r="AB199" s="548"/>
      <c r="AC199" s="548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70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7">
        <f>IFERROR(SUM(X191:X198),"0")</f>
        <v>1248</v>
      </c>
      <c r="Y200" s="547">
        <f>IFERROR(SUM(Y191:Y198),"0")</f>
        <v>1256.4000000000003</v>
      </c>
      <c r="Z200" s="37"/>
      <c r="AA200" s="548"/>
      <c r="AB200" s="548"/>
      <c r="AC200" s="548"/>
    </row>
    <row r="201" spans="1:68" ht="14.25" customHeight="1" x14ac:dyDescent="0.25">
      <c r="A201" s="568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1"/>
      <c r="AB201" s="541"/>
      <c r="AC201" s="541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301</v>
      </c>
      <c r="Y204" s="546">
        <f t="shared" si="15"/>
        <v>304.5</v>
      </c>
      <c r="Z204" s="36">
        <f>IFERROR(IF(Y204=0,"",ROUNDUP(Y204/H204,0)*0.01898),"")</f>
        <v>0.6643</v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318.95620689655175</v>
      </c>
      <c r="BN204" s="64">
        <f t="shared" si="17"/>
        <v>322.66500000000002</v>
      </c>
      <c r="BO204" s="64">
        <f t="shared" si="18"/>
        <v>0.54058908045977017</v>
      </c>
      <c r="BP204" s="64">
        <f t="shared" si="19"/>
        <v>0.546875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208</v>
      </c>
      <c r="M205" s="33" t="s">
        <v>77</v>
      </c>
      <c r="N205" s="33"/>
      <c r="O205" s="32">
        <v>40</v>
      </c>
      <c r="P205" s="6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151</v>
      </c>
      <c r="Y205" s="546">
        <f t="shared" si="15"/>
        <v>151.19999999999999</v>
      </c>
      <c r="Z205" s="36">
        <f t="shared" ref="Z205:Z210" si="20">IFERROR(IF(Y205=0,"",ROUNDUP(Y205/H205,0)*0.00651),"")</f>
        <v>0.41012999999999999</v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167.98750000000001</v>
      </c>
      <c r="BN205" s="64">
        <f t="shared" si="17"/>
        <v>168.20999999999998</v>
      </c>
      <c r="BO205" s="64">
        <f t="shared" si="18"/>
        <v>0.34569597069597074</v>
      </c>
      <c r="BP205" s="64">
        <f t="shared" si="19"/>
        <v>0.3461538461538462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208</v>
      </c>
      <c r="M207" s="33" t="s">
        <v>77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368</v>
      </c>
      <c r="Y207" s="546">
        <f t="shared" si="15"/>
        <v>369.59999999999997</v>
      </c>
      <c r="Z207" s="36">
        <f t="shared" si="20"/>
        <v>1.00254</v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406.64000000000004</v>
      </c>
      <c r="BN207" s="64">
        <f t="shared" si="17"/>
        <v>408.40799999999996</v>
      </c>
      <c r="BO207" s="64">
        <f t="shared" si="18"/>
        <v>0.84249084249084261</v>
      </c>
      <c r="BP207" s="64">
        <f t="shared" si="19"/>
        <v>0.84615384615384626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208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310</v>
      </c>
      <c r="Y208" s="546">
        <f t="shared" si="15"/>
        <v>312</v>
      </c>
      <c r="Z208" s="36">
        <f t="shared" si="20"/>
        <v>0.84630000000000005</v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342.55</v>
      </c>
      <c r="BN208" s="64">
        <f t="shared" si="17"/>
        <v>344.76000000000005</v>
      </c>
      <c r="BO208" s="64">
        <f t="shared" si="18"/>
        <v>0.70970695970695985</v>
      </c>
      <c r="BP208" s="64">
        <f t="shared" si="19"/>
        <v>0.7142857142857143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208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130</v>
      </c>
      <c r="Y209" s="546">
        <f t="shared" si="15"/>
        <v>132</v>
      </c>
      <c r="Z209" s="36">
        <f t="shared" si="20"/>
        <v>0.35805000000000003</v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143.65</v>
      </c>
      <c r="BN209" s="64">
        <f t="shared" si="17"/>
        <v>145.86000000000001</v>
      </c>
      <c r="BO209" s="64">
        <f t="shared" si="18"/>
        <v>0.29761904761904767</v>
      </c>
      <c r="BP209" s="64">
        <f t="shared" si="19"/>
        <v>0.30219780219780223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208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115</v>
      </c>
      <c r="Y210" s="546">
        <f t="shared" si="15"/>
        <v>115.19999999999999</v>
      </c>
      <c r="Z210" s="36">
        <f t="shared" si="20"/>
        <v>0.31247999999999998</v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127.36250000000001</v>
      </c>
      <c r="BN210" s="64">
        <f t="shared" si="17"/>
        <v>127.584</v>
      </c>
      <c r="BO210" s="64">
        <f t="shared" si="18"/>
        <v>0.26327838827838834</v>
      </c>
      <c r="BP210" s="64">
        <f t="shared" si="19"/>
        <v>0.26373626373626374</v>
      </c>
    </row>
    <row r="211" spans="1:68" x14ac:dyDescent="0.2">
      <c r="A211" s="569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70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482.09770114942535</v>
      </c>
      <c r="Y211" s="547">
        <f>IFERROR(Y202/H202,"0")+IFERROR(Y203/H203,"0")+IFERROR(Y204/H204,"0")+IFERROR(Y205/H205,"0")+IFERROR(Y206/H206,"0")+IFERROR(Y207/H207,"0")+IFERROR(Y208/H208,"0")+IFERROR(Y209/H209,"0")+IFERROR(Y210/H210,"0")</f>
        <v>485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3.5938000000000003</v>
      </c>
      <c r="AA211" s="548"/>
      <c r="AB211" s="548"/>
      <c r="AC211" s="548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70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7">
        <f>IFERROR(SUM(X202:X210),"0")</f>
        <v>1375</v>
      </c>
      <c r="Y212" s="547">
        <f>IFERROR(SUM(Y202:Y210),"0")</f>
        <v>1384.5</v>
      </c>
      <c r="Z212" s="37"/>
      <c r="AA212" s="548"/>
      <c r="AB212" s="548"/>
      <c r="AC212" s="548"/>
    </row>
    <row r="213" spans="1:68" ht="14.25" customHeight="1" x14ac:dyDescent="0.25">
      <c r="A213" s="568" t="s">
        <v>165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1"/>
      <c r="AB213" s="541"/>
      <c r="AC213" s="541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208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0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70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3" t="s">
        <v>352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0"/>
      <c r="AB218" s="540"/>
      <c r="AC218" s="540"/>
    </row>
    <row r="219" spans="1:68" ht="14.25" customHeight="1" x14ac:dyDescent="0.25">
      <c r="A219" s="568" t="s">
        <v>99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1"/>
      <c r="AB219" s="541"/>
      <c r="AC219" s="541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7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16</v>
      </c>
      <c r="Y221" s="546">
        <f t="shared" si="21"/>
        <v>23.2</v>
      </c>
      <c r="Z221" s="36">
        <f>IFERROR(IF(Y221=0,"",ROUNDUP(Y221/H221,0)*0.01898),"")</f>
        <v>3.7960000000000001E-2</v>
      </c>
      <c r="AA221" s="56"/>
      <c r="AB221" s="57"/>
      <c r="AC221" s="265" t="s">
        <v>360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16.600000000000001</v>
      </c>
      <c r="BN221" s="64">
        <f t="shared" si="23"/>
        <v>24.07</v>
      </c>
      <c r="BO221" s="64">
        <f t="shared" si="24"/>
        <v>2.1551724137931036E-2</v>
      </c>
      <c r="BP221" s="64">
        <f t="shared" si="25"/>
        <v>3.125E-2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10</v>
      </c>
      <c r="Y224" s="546">
        <f t="shared" si="21"/>
        <v>12</v>
      </c>
      <c r="Z224" s="36">
        <f t="shared" ref="Z224:Z229" si="26">IFERROR(IF(Y224=0,"",ROUNDUP(Y224/H224,0)*0.00902),"")</f>
        <v>2.7060000000000001E-2</v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10.525</v>
      </c>
      <c r="BN224" s="64">
        <f t="shared" si="23"/>
        <v>12.629999999999999</v>
      </c>
      <c r="BO224" s="64">
        <f t="shared" si="24"/>
        <v>1.893939393939394E-2</v>
      </c>
      <c r="BP224" s="64">
        <f t="shared" si="25"/>
        <v>2.2727272727272728E-2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9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70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3.8793103448275863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5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6.5019999999999994E-2</v>
      </c>
      <c r="AA230" s="548"/>
      <c r="AB230" s="548"/>
      <c r="AC230" s="548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0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7">
        <f>IFERROR(SUM(X220:X229),"0")</f>
        <v>26</v>
      </c>
      <c r="Y231" s="547">
        <f>IFERROR(SUM(Y220:Y229),"0")</f>
        <v>35.200000000000003</v>
      </c>
      <c r="Z231" s="37"/>
      <c r="AA231" s="548"/>
      <c r="AB231" s="548"/>
      <c r="AC231" s="548"/>
    </row>
    <row r="232" spans="1:68" ht="14.25" customHeight="1" x14ac:dyDescent="0.25">
      <c r="A232" s="568" t="s">
        <v>135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1"/>
      <c r="AB232" s="541"/>
      <c r="AC232" s="541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9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70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0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8" t="s">
        <v>381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1"/>
      <c r="AB236" s="541"/>
      <c r="AC236" s="541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9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70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0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8" t="s">
        <v>385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1"/>
      <c r="AB240" s="541"/>
      <c r="AC240" s="541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3</v>
      </c>
      <c r="Y243" s="546">
        <f>IFERROR(IF(X243="",0,CEILING((X243/$H243),1)*$H243),"")</f>
        <v>3.6</v>
      </c>
      <c r="Z243" s="36">
        <f>IFERROR(IF(Y243=0,"",ROUNDUP(Y243/H243,0)*0.0059),"")</f>
        <v>2.3599999999999999E-2</v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3.6333333333333337</v>
      </c>
      <c r="BN243" s="64">
        <f>IFERROR(Y243*I243/H243,"0")</f>
        <v>4.3600000000000003</v>
      </c>
      <c r="BO243" s="64">
        <f>IFERROR(1/J243*(X243/H243),"0")</f>
        <v>1.5432098765432096E-2</v>
      </c>
      <c r="BP243" s="64">
        <f>IFERROR(1/J243*(Y243/H243),"0")</f>
        <v>1.8518518518518517E-2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9</v>
      </c>
      <c r="Y245" s="546">
        <f>IFERROR(IF(X245="",0,CEILING((X245/$H245),1)*$H245),"")</f>
        <v>9.9</v>
      </c>
      <c r="Z245" s="36">
        <f>IFERROR(IF(Y245=0,"",ROUNDUP(Y245/H245,0)*0.0059),"")</f>
        <v>5.8999999999999997E-2</v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10.727272727272727</v>
      </c>
      <c r="BN245" s="64">
        <f>IFERROR(Y245*I245/H245,"0")</f>
        <v>11.8</v>
      </c>
      <c r="BO245" s="64">
        <f>IFERROR(1/J245*(X245/H245),"0")</f>
        <v>4.208754208754209E-2</v>
      </c>
      <c r="BP245" s="64">
        <f>IFERROR(1/J245*(Y245/H245),"0")</f>
        <v>4.6296296296296294E-2</v>
      </c>
    </row>
    <row r="246" spans="1:68" x14ac:dyDescent="0.2">
      <c r="A246" s="569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70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7">
        <f>IFERROR(X241/H241,"0")+IFERROR(X242/H242,"0")+IFERROR(X243/H243,"0")+IFERROR(X244/H244,"0")+IFERROR(X245/H245,"0")</f>
        <v>12.424242424242426</v>
      </c>
      <c r="Y246" s="547">
        <f>IFERROR(Y241/H241,"0")+IFERROR(Y242/H242,"0")+IFERROR(Y243/H243,"0")+IFERROR(Y244/H244,"0")+IFERROR(Y245/H245,"0")</f>
        <v>14</v>
      </c>
      <c r="Z246" s="547">
        <f>IFERROR(IF(Z241="",0,Z241),"0")+IFERROR(IF(Z242="",0,Z242),"0")+IFERROR(IF(Z243="",0,Z243),"0")+IFERROR(IF(Z244="",0,Z244),"0")+IFERROR(IF(Z245="",0,Z245),"0")</f>
        <v>8.2599999999999993E-2</v>
      </c>
      <c r="AA246" s="548"/>
      <c r="AB246" s="548"/>
      <c r="AC246" s="548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0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7">
        <f>IFERROR(SUM(X241:X245),"0")</f>
        <v>12</v>
      </c>
      <c r="Y247" s="547">
        <f>IFERROR(SUM(Y241:Y245),"0")</f>
        <v>13.5</v>
      </c>
      <c r="Z247" s="37"/>
      <c r="AA247" s="548"/>
      <c r="AB247" s="548"/>
      <c r="AC247" s="548"/>
    </row>
    <row r="248" spans="1:68" ht="16.5" customHeight="1" x14ac:dyDescent="0.25">
      <c r="A248" s="563" t="s">
        <v>397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0"/>
      <c r="AB248" s="540"/>
      <c r="AC248" s="540"/>
    </row>
    <row r="249" spans="1:68" ht="14.25" customHeight="1" x14ac:dyDescent="0.25">
      <c r="A249" s="568" t="s">
        <v>99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1"/>
      <c r="AB249" s="541"/>
      <c r="AC249" s="541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9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70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0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3" t="s">
        <v>413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0"/>
      <c r="AB257" s="540"/>
      <c r="AC257" s="540"/>
    </row>
    <row r="258" spans="1:68" ht="14.25" customHeight="1" x14ac:dyDescent="0.25">
      <c r="A258" s="568" t="s">
        <v>99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1"/>
      <c r="AB258" s="541"/>
      <c r="AC258" s="541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9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70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0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3" t="s">
        <v>425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0"/>
      <c r="AB265" s="540"/>
      <c r="AC265" s="540"/>
    </row>
    <row r="266" spans="1:68" ht="14.25" customHeight="1" x14ac:dyDescent="0.25">
      <c r="A266" s="568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208</v>
      </c>
      <c r="M268" s="33" t="s">
        <v>84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79</v>
      </c>
      <c r="Y268" s="546">
        <f>IFERROR(IF(X268="",0,CEILING((X268/$H268),1)*$H268),"")</f>
        <v>79.2</v>
      </c>
      <c r="Z268" s="36">
        <f>IFERROR(IF(Y268=0,"",ROUNDUP(Y268/H268,0)*0.00651),"")</f>
        <v>0.21482999999999999</v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87.295000000000002</v>
      </c>
      <c r="BN268" s="64">
        <f>IFERROR(Y268*I268/H268,"0")</f>
        <v>87.51600000000002</v>
      </c>
      <c r="BO268" s="64">
        <f>IFERROR(1/J268*(X268/H268),"0")</f>
        <v>0.18086080586080591</v>
      </c>
      <c r="BP268" s="64">
        <f>IFERROR(1/J268*(Y268/H268),"0")</f>
        <v>0.18131868131868134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208</v>
      </c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43</v>
      </c>
      <c r="Y269" s="546">
        <f>IFERROR(IF(X269="",0,CEILING((X269/$H269),1)*$H269),"")</f>
        <v>43.199999999999996</v>
      </c>
      <c r="Z269" s="36">
        <f>IFERROR(IF(Y269=0,"",ROUNDUP(Y269/H269,0)*0.00651),"")</f>
        <v>0.11718000000000001</v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46.225000000000001</v>
      </c>
      <c r="BN269" s="64">
        <f>IFERROR(Y269*I269/H269,"0")</f>
        <v>46.44</v>
      </c>
      <c r="BO269" s="64">
        <f>IFERROR(1/J269*(X269/H269),"0")</f>
        <v>9.8443223443223454E-2</v>
      </c>
      <c r="BP269" s="64">
        <f>IFERROR(1/J269*(Y269/H269),"0")</f>
        <v>9.8901098901098911E-2</v>
      </c>
    </row>
    <row r="270" spans="1:68" x14ac:dyDescent="0.2">
      <c r="A270" s="569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70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7">
        <f>IFERROR(X267/H267,"0")+IFERROR(X268/H268,"0")+IFERROR(X269/H269,"0")</f>
        <v>50.833333333333343</v>
      </c>
      <c r="Y270" s="547">
        <f>IFERROR(Y267/H267,"0")+IFERROR(Y268/H268,"0")+IFERROR(Y269/H269,"0")</f>
        <v>51</v>
      </c>
      <c r="Z270" s="547">
        <f>IFERROR(IF(Z267="",0,Z267),"0")+IFERROR(IF(Z268="",0,Z268),"0")+IFERROR(IF(Z269="",0,Z269),"0")</f>
        <v>0.33201000000000003</v>
      </c>
      <c r="AA270" s="548"/>
      <c r="AB270" s="548"/>
      <c r="AC270" s="548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0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7">
        <f>IFERROR(SUM(X267:X269),"0")</f>
        <v>122</v>
      </c>
      <c r="Y271" s="547">
        <f>IFERROR(SUM(Y267:Y269),"0")</f>
        <v>122.4</v>
      </c>
      <c r="Z271" s="37"/>
      <c r="AA271" s="548"/>
      <c r="AB271" s="548"/>
      <c r="AC271" s="548"/>
    </row>
    <row r="272" spans="1:68" ht="16.5" customHeight="1" x14ac:dyDescent="0.25">
      <c r="A272" s="563" t="s">
        <v>435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0"/>
      <c r="AB272" s="540"/>
      <c r="AC272" s="540"/>
    </row>
    <row r="273" spans="1:68" ht="14.25" customHeight="1" x14ac:dyDescent="0.25">
      <c r="A273" s="568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9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70"/>
      <c r="P275" s="560" t="s">
        <v>71</v>
      </c>
      <c r="Q275" s="561"/>
      <c r="R275" s="561"/>
      <c r="S275" s="561"/>
      <c r="T275" s="561"/>
      <c r="U275" s="561"/>
      <c r="V275" s="562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0"/>
      <c r="P276" s="560" t="s">
        <v>71</v>
      </c>
      <c r="Q276" s="561"/>
      <c r="R276" s="561"/>
      <c r="S276" s="561"/>
      <c r="T276" s="561"/>
      <c r="U276" s="561"/>
      <c r="V276" s="562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68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1"/>
      <c r="AB277" s="541"/>
      <c r="AC277" s="541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9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70"/>
      <c r="P279" s="560" t="s">
        <v>71</v>
      </c>
      <c r="Q279" s="561"/>
      <c r="R279" s="561"/>
      <c r="S279" s="561"/>
      <c r="T279" s="561"/>
      <c r="U279" s="561"/>
      <c r="V279" s="562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0"/>
      <c r="P280" s="560" t="s">
        <v>71</v>
      </c>
      <c r="Q280" s="561"/>
      <c r="R280" s="561"/>
      <c r="S280" s="561"/>
      <c r="T280" s="561"/>
      <c r="U280" s="561"/>
      <c r="V280" s="562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63" t="s">
        <v>442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0"/>
      <c r="AB281" s="540"/>
      <c r="AC281" s="540"/>
    </row>
    <row r="282" spans="1:68" ht="14.25" customHeight="1" x14ac:dyDescent="0.25">
      <c r="A282" s="568" t="s">
        <v>99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9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70"/>
      <c r="P284" s="560" t="s">
        <v>71</v>
      </c>
      <c r="Q284" s="561"/>
      <c r="R284" s="561"/>
      <c r="S284" s="561"/>
      <c r="T284" s="561"/>
      <c r="U284" s="561"/>
      <c r="V284" s="562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0"/>
      <c r="P285" s="560" t="s">
        <v>71</v>
      </c>
      <c r="Q285" s="561"/>
      <c r="R285" s="561"/>
      <c r="S285" s="561"/>
      <c r="T285" s="561"/>
      <c r="U285" s="561"/>
      <c r="V285" s="562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63" t="s">
        <v>447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0"/>
      <c r="AB286" s="540"/>
      <c r="AC286" s="540"/>
    </row>
    <row r="287" spans="1:68" ht="14.25" customHeight="1" x14ac:dyDescent="0.25">
      <c r="A287" s="568" t="s">
        <v>99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70"/>
      <c r="P293" s="560" t="s">
        <v>71</v>
      </c>
      <c r="Q293" s="561"/>
      <c r="R293" s="561"/>
      <c r="S293" s="561"/>
      <c r="T293" s="561"/>
      <c r="U293" s="561"/>
      <c r="V293" s="562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70"/>
      <c r="P294" s="560" t="s">
        <v>71</v>
      </c>
      <c r="Q294" s="561"/>
      <c r="R294" s="561"/>
      <c r="S294" s="561"/>
      <c r="T294" s="561"/>
      <c r="U294" s="561"/>
      <c r="V294" s="562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68" t="s">
        <v>64</v>
      </c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4"/>
      <c r="P295" s="564"/>
      <c r="Q295" s="564"/>
      <c r="R295" s="564"/>
      <c r="S295" s="564"/>
      <c r="T295" s="564"/>
      <c r="U295" s="564"/>
      <c r="V295" s="564"/>
      <c r="W295" s="564"/>
      <c r="X295" s="564"/>
      <c r="Y295" s="564"/>
      <c r="Z295" s="564"/>
      <c r="AA295" s="541"/>
      <c r="AB295" s="541"/>
      <c r="AC295" s="541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40</v>
      </c>
      <c r="Y302" s="546">
        <f t="shared" si="27"/>
        <v>41.4</v>
      </c>
      <c r="Z302" s="36">
        <f>IFERROR(IF(Y302=0,"",ROUNDUP(Y302/H302,0)*0.00651),"")</f>
        <v>0.14973</v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45.06666666666667</v>
      </c>
      <c r="BN302" s="64">
        <f t="shared" si="29"/>
        <v>46.643999999999998</v>
      </c>
      <c r="BO302" s="64">
        <f t="shared" si="30"/>
        <v>0.12210012210012211</v>
      </c>
      <c r="BP302" s="64">
        <f t="shared" si="31"/>
        <v>0.1263736263736264</v>
      </c>
    </row>
    <row r="303" spans="1:68" x14ac:dyDescent="0.2">
      <c r="A303" s="569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70"/>
      <c r="P303" s="560" t="s">
        <v>71</v>
      </c>
      <c r="Q303" s="561"/>
      <c r="R303" s="561"/>
      <c r="S303" s="561"/>
      <c r="T303" s="561"/>
      <c r="U303" s="561"/>
      <c r="V303" s="562"/>
      <c r="W303" s="37" t="s">
        <v>72</v>
      </c>
      <c r="X303" s="547">
        <f>IFERROR(X296/H296,"0")+IFERROR(X297/H297,"0")+IFERROR(X298/H298,"0")+IFERROR(X299/H299,"0")+IFERROR(X300/H300,"0")+IFERROR(X301/H301,"0")+IFERROR(X302/H302,"0")</f>
        <v>22.222222222222221</v>
      </c>
      <c r="Y303" s="547">
        <f>IFERROR(Y296/H296,"0")+IFERROR(Y297/H297,"0")+IFERROR(Y298/H298,"0")+IFERROR(Y299/H299,"0")+IFERROR(Y300/H300,"0")+IFERROR(Y301/H301,"0")+IFERROR(Y302/H302,"0")</f>
        <v>23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0.14973</v>
      </c>
      <c r="AA303" s="548"/>
      <c r="AB303" s="548"/>
      <c r="AC303" s="548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70"/>
      <c r="P304" s="560" t="s">
        <v>71</v>
      </c>
      <c r="Q304" s="561"/>
      <c r="R304" s="561"/>
      <c r="S304" s="561"/>
      <c r="T304" s="561"/>
      <c r="U304" s="561"/>
      <c r="V304" s="562"/>
      <c r="W304" s="37" t="s">
        <v>69</v>
      </c>
      <c r="X304" s="547">
        <f>IFERROR(SUM(X296:X302),"0")</f>
        <v>40</v>
      </c>
      <c r="Y304" s="547">
        <f>IFERROR(SUM(Y296:Y302),"0")</f>
        <v>41.4</v>
      </c>
      <c r="Z304" s="37"/>
      <c r="AA304" s="548"/>
      <c r="AB304" s="548"/>
      <c r="AC304" s="548"/>
    </row>
    <row r="305" spans="1:68" ht="14.25" customHeight="1" x14ac:dyDescent="0.25">
      <c r="A305" s="568" t="s">
        <v>73</v>
      </c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4"/>
      <c r="P305" s="564"/>
      <c r="Q305" s="564"/>
      <c r="R305" s="564"/>
      <c r="S305" s="564"/>
      <c r="T305" s="564"/>
      <c r="U305" s="564"/>
      <c r="V305" s="564"/>
      <c r="W305" s="564"/>
      <c r="X305" s="564"/>
      <c r="Y305" s="564"/>
      <c r="Z305" s="564"/>
      <c r="AA305" s="541"/>
      <c r="AB305" s="541"/>
      <c r="AC305" s="541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24</v>
      </c>
      <c r="Y310" s="546">
        <f>IFERROR(IF(X310="",0,CEILING((X310/$H310),1)*$H310),"")</f>
        <v>24.3</v>
      </c>
      <c r="Z310" s="36">
        <f>IFERROR(IF(Y310=0,"",ROUNDUP(Y310/H310,0)*0.00651),"")</f>
        <v>5.8590000000000003E-2</v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26.293333333333333</v>
      </c>
      <c r="BN310" s="64">
        <f>IFERROR(Y310*I310/H310,"0")</f>
        <v>26.622</v>
      </c>
      <c r="BO310" s="64">
        <f>IFERROR(1/J310*(X310/H310),"0")</f>
        <v>4.8840048840048833E-2</v>
      </c>
      <c r="BP310" s="64">
        <f>IFERROR(1/J310*(Y310/H310),"0")</f>
        <v>4.9450549450549455E-2</v>
      </c>
    </row>
    <row r="311" spans="1:68" x14ac:dyDescent="0.2">
      <c r="A311" s="569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70"/>
      <c r="P311" s="560" t="s">
        <v>71</v>
      </c>
      <c r="Q311" s="561"/>
      <c r="R311" s="561"/>
      <c r="S311" s="561"/>
      <c r="T311" s="561"/>
      <c r="U311" s="561"/>
      <c r="V311" s="562"/>
      <c r="W311" s="37" t="s">
        <v>72</v>
      </c>
      <c r="X311" s="547">
        <f>IFERROR(X306/H306,"0")+IFERROR(X307/H307,"0")+IFERROR(X308/H308,"0")+IFERROR(X309/H309,"0")+IFERROR(X310/H310,"0")</f>
        <v>8.8888888888888875</v>
      </c>
      <c r="Y311" s="547">
        <f>IFERROR(Y306/H306,"0")+IFERROR(Y307/H307,"0")+IFERROR(Y308/H308,"0")+IFERROR(Y309/H309,"0")+IFERROR(Y310/H310,"0")</f>
        <v>9</v>
      </c>
      <c r="Z311" s="547">
        <f>IFERROR(IF(Z306="",0,Z306),"0")+IFERROR(IF(Z307="",0,Z307),"0")+IFERROR(IF(Z308="",0,Z308),"0")+IFERROR(IF(Z309="",0,Z309),"0")+IFERROR(IF(Z310="",0,Z310),"0")</f>
        <v>5.8590000000000003E-2</v>
      </c>
      <c r="AA311" s="548"/>
      <c r="AB311" s="548"/>
      <c r="AC311" s="548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70"/>
      <c r="P312" s="560" t="s">
        <v>71</v>
      </c>
      <c r="Q312" s="561"/>
      <c r="R312" s="561"/>
      <c r="S312" s="561"/>
      <c r="T312" s="561"/>
      <c r="U312" s="561"/>
      <c r="V312" s="562"/>
      <c r="W312" s="37" t="s">
        <v>69</v>
      </c>
      <c r="X312" s="547">
        <f>IFERROR(SUM(X306:X310),"0")</f>
        <v>24</v>
      </c>
      <c r="Y312" s="547">
        <f>IFERROR(SUM(Y306:Y310),"0")</f>
        <v>24.3</v>
      </c>
      <c r="Z312" s="37"/>
      <c r="AA312" s="548"/>
      <c r="AB312" s="548"/>
      <c r="AC312" s="548"/>
    </row>
    <row r="313" spans="1:68" ht="14.25" customHeight="1" x14ac:dyDescent="0.25">
      <c r="A313" s="568" t="s">
        <v>165</v>
      </c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4"/>
      <c r="P313" s="564"/>
      <c r="Q313" s="564"/>
      <c r="R313" s="564"/>
      <c r="S313" s="564"/>
      <c r="T313" s="564"/>
      <c r="U313" s="564"/>
      <c r="V313" s="564"/>
      <c r="W313" s="564"/>
      <c r="X313" s="564"/>
      <c r="Y313" s="564"/>
      <c r="Z313" s="564"/>
      <c r="AA313" s="541"/>
      <c r="AB313" s="541"/>
      <c r="AC313" s="541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76</v>
      </c>
      <c r="Y314" s="546">
        <f>IFERROR(IF(X314="",0,CEILING((X314/$H314),1)*$H314),"")</f>
        <v>84</v>
      </c>
      <c r="Z314" s="36">
        <f>IFERROR(IF(Y314=0,"",ROUNDUP(Y314/H314,0)*0.01898),"")</f>
        <v>0.1898</v>
      </c>
      <c r="AA314" s="56"/>
      <c r="AB314" s="57"/>
      <c r="AC314" s="361" t="s">
        <v>498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80.695714285714288</v>
      </c>
      <c r="BN314" s="64">
        <f>IFERROR(Y314*I314/H314,"0")</f>
        <v>89.19</v>
      </c>
      <c r="BO314" s="64">
        <f>IFERROR(1/J314*(X314/H314),"0")</f>
        <v>0.14136904761904762</v>
      </c>
      <c r="BP314" s="64">
        <f>IFERROR(1/J314*(Y314/H314),"0")</f>
        <v>0.15625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365</v>
      </c>
      <c r="Y315" s="546">
        <f>IFERROR(IF(X315="",0,CEILING((X315/$H315),1)*$H315),"")</f>
        <v>366.59999999999997</v>
      </c>
      <c r="Z315" s="36">
        <f>IFERROR(IF(Y315=0,"",ROUNDUP(Y315/H315,0)*0.01898),"")</f>
        <v>0.89205999999999996</v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389.2865384615385</v>
      </c>
      <c r="BN315" s="64">
        <f>IFERROR(Y315*I315/H315,"0")</f>
        <v>390.99300000000005</v>
      </c>
      <c r="BO315" s="64">
        <f>IFERROR(1/J315*(X315/H315),"0")</f>
        <v>0.73116987179487181</v>
      </c>
      <c r="BP315" s="64">
        <f>IFERROR(1/J315*(Y315/H315),"0")</f>
        <v>0.734375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94</v>
      </c>
      <c r="Y316" s="546">
        <f>IFERROR(IF(X316="",0,CEILING((X316/$H316),1)*$H316),"")</f>
        <v>100.80000000000001</v>
      </c>
      <c r="Z316" s="36">
        <f>IFERROR(IF(Y316=0,"",ROUNDUP(Y316/H316,0)*0.01898),"")</f>
        <v>0.22776000000000002</v>
      </c>
      <c r="AA316" s="56"/>
      <c r="AB316" s="57"/>
      <c r="AC316" s="365" t="s">
        <v>504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99.807857142857145</v>
      </c>
      <c r="BN316" s="64">
        <f>IFERROR(Y316*I316/H316,"0")</f>
        <v>107.02800000000001</v>
      </c>
      <c r="BO316" s="64">
        <f>IFERROR(1/J316*(X316/H316),"0")</f>
        <v>0.17485119047619047</v>
      </c>
      <c r="BP316" s="64">
        <f>IFERROR(1/J316*(Y316/H316),"0")</f>
        <v>0.1875</v>
      </c>
    </row>
    <row r="317" spans="1:68" x14ac:dyDescent="0.2">
      <c r="A317" s="569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70"/>
      <c r="P317" s="560" t="s">
        <v>71</v>
      </c>
      <c r="Q317" s="561"/>
      <c r="R317" s="561"/>
      <c r="S317" s="561"/>
      <c r="T317" s="561"/>
      <c r="U317" s="561"/>
      <c r="V317" s="562"/>
      <c r="W317" s="37" t="s">
        <v>72</v>
      </c>
      <c r="X317" s="547">
        <f>IFERROR(X314/H314,"0")+IFERROR(X315/H315,"0")+IFERROR(X316/H316,"0")</f>
        <v>67.032967032967036</v>
      </c>
      <c r="Y317" s="547">
        <f>IFERROR(Y314/H314,"0")+IFERROR(Y315/H315,"0")+IFERROR(Y316/H316,"0")</f>
        <v>69</v>
      </c>
      <c r="Z317" s="547">
        <f>IFERROR(IF(Z314="",0,Z314),"0")+IFERROR(IF(Z315="",0,Z315),"0")+IFERROR(IF(Z316="",0,Z316),"0")</f>
        <v>1.30962</v>
      </c>
      <c r="AA317" s="548"/>
      <c r="AB317" s="548"/>
      <c r="AC317" s="548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70"/>
      <c r="P318" s="560" t="s">
        <v>71</v>
      </c>
      <c r="Q318" s="561"/>
      <c r="R318" s="561"/>
      <c r="S318" s="561"/>
      <c r="T318" s="561"/>
      <c r="U318" s="561"/>
      <c r="V318" s="562"/>
      <c r="W318" s="37" t="s">
        <v>69</v>
      </c>
      <c r="X318" s="547">
        <f>IFERROR(SUM(X314:X316),"0")</f>
        <v>535</v>
      </c>
      <c r="Y318" s="547">
        <f>IFERROR(SUM(Y314:Y316),"0")</f>
        <v>551.4</v>
      </c>
      <c r="Z318" s="37"/>
      <c r="AA318" s="548"/>
      <c r="AB318" s="548"/>
      <c r="AC318" s="548"/>
    </row>
    <row r="319" spans="1:68" ht="14.25" customHeight="1" x14ac:dyDescent="0.25">
      <c r="A319" s="568" t="s">
        <v>91</v>
      </c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4"/>
      <c r="P319" s="564"/>
      <c r="Q319" s="564"/>
      <c r="R319" s="564"/>
      <c r="S319" s="564"/>
      <c r="T319" s="564"/>
      <c r="U319" s="564"/>
      <c r="V319" s="564"/>
      <c r="W319" s="564"/>
      <c r="X319" s="564"/>
      <c r="Y319" s="564"/>
      <c r="Z319" s="564"/>
      <c r="AA319" s="541"/>
      <c r="AB319" s="541"/>
      <c r="AC319" s="541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/>
      <c r="M322" s="33" t="s">
        <v>94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10</v>
      </c>
      <c r="Y322" s="546">
        <f>IFERROR(IF(X322="",0,CEILING((X322/$H322),1)*$H322),"")</f>
        <v>10.199999999999999</v>
      </c>
      <c r="Z322" s="36">
        <f>IFERROR(IF(Y322=0,"",ROUNDUP(Y322/H322,0)*0.00651),"")</f>
        <v>2.6040000000000001E-2</v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11.588235294117649</v>
      </c>
      <c r="BN322" s="64">
        <f>IFERROR(Y322*I322/H322,"0")</f>
        <v>11.82</v>
      </c>
      <c r="BO322" s="64">
        <f>IFERROR(1/J322*(X322/H322),"0")</f>
        <v>2.1547080370609786E-2</v>
      </c>
      <c r="BP322" s="64">
        <f>IFERROR(1/J322*(Y322/H322),"0")</f>
        <v>2.197802197802198E-2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208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24</v>
      </c>
      <c r="Y323" s="546">
        <f>IFERROR(IF(X323="",0,CEILING((X323/$H323),1)*$H323),"")</f>
        <v>25.5</v>
      </c>
      <c r="Z323" s="36">
        <f>IFERROR(IF(Y323=0,"",ROUNDUP(Y323/H323,0)*0.00651),"")</f>
        <v>6.5100000000000005E-2</v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27.10588235294118</v>
      </c>
      <c r="BN323" s="64">
        <f>IFERROR(Y323*I323/H323,"0")</f>
        <v>28.8</v>
      </c>
      <c r="BO323" s="64">
        <f>IFERROR(1/J323*(X323/H323),"0")</f>
        <v>5.1712992889463481E-2</v>
      </c>
      <c r="BP323" s="64">
        <f>IFERROR(1/J323*(Y323/H323),"0")</f>
        <v>5.4945054945054951E-2</v>
      </c>
    </row>
    <row r="324" spans="1:68" x14ac:dyDescent="0.2">
      <c r="A324" s="569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70"/>
      <c r="P324" s="560" t="s">
        <v>71</v>
      </c>
      <c r="Q324" s="561"/>
      <c r="R324" s="561"/>
      <c r="S324" s="561"/>
      <c r="T324" s="561"/>
      <c r="U324" s="561"/>
      <c r="V324" s="562"/>
      <c r="W324" s="37" t="s">
        <v>72</v>
      </c>
      <c r="X324" s="547">
        <f>IFERROR(X320/H320,"0")+IFERROR(X321/H321,"0")+IFERROR(X322/H322,"0")+IFERROR(X323/H323,"0")</f>
        <v>13.333333333333334</v>
      </c>
      <c r="Y324" s="547">
        <f>IFERROR(Y320/H320,"0")+IFERROR(Y321/H321,"0")+IFERROR(Y322/H322,"0")+IFERROR(Y323/H323,"0")</f>
        <v>14</v>
      </c>
      <c r="Z324" s="547">
        <f>IFERROR(IF(Z320="",0,Z320),"0")+IFERROR(IF(Z321="",0,Z321),"0")+IFERROR(IF(Z322="",0,Z322),"0")+IFERROR(IF(Z323="",0,Z323),"0")</f>
        <v>9.1139999999999999E-2</v>
      </c>
      <c r="AA324" s="548"/>
      <c r="AB324" s="548"/>
      <c r="AC324" s="548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70"/>
      <c r="P325" s="560" t="s">
        <v>71</v>
      </c>
      <c r="Q325" s="561"/>
      <c r="R325" s="561"/>
      <c r="S325" s="561"/>
      <c r="T325" s="561"/>
      <c r="U325" s="561"/>
      <c r="V325" s="562"/>
      <c r="W325" s="37" t="s">
        <v>69</v>
      </c>
      <c r="X325" s="547">
        <f>IFERROR(SUM(X320:X323),"0")</f>
        <v>34</v>
      </c>
      <c r="Y325" s="547">
        <f>IFERROR(SUM(Y320:Y323),"0")</f>
        <v>35.700000000000003</v>
      </c>
      <c r="Z325" s="37"/>
      <c r="AA325" s="548"/>
      <c r="AB325" s="548"/>
      <c r="AC325" s="548"/>
    </row>
    <row r="326" spans="1:68" ht="14.25" customHeight="1" x14ac:dyDescent="0.25">
      <c r="A326" s="568" t="s">
        <v>516</v>
      </c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4"/>
      <c r="P326" s="564"/>
      <c r="Q326" s="564"/>
      <c r="R326" s="564"/>
      <c r="S326" s="564"/>
      <c r="T326" s="564"/>
      <c r="U326" s="564"/>
      <c r="V326" s="564"/>
      <c r="W326" s="564"/>
      <c r="X326" s="564"/>
      <c r="Y326" s="564"/>
      <c r="Z326" s="564"/>
      <c r="AA326" s="541"/>
      <c r="AB326" s="541"/>
      <c r="AC326" s="541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519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18</v>
      </c>
      <c r="Y327" s="546">
        <f>IFERROR(IF(X327="",0,CEILING((X327/$H327),1)*$H327),"")</f>
        <v>18</v>
      </c>
      <c r="Z327" s="36">
        <f>IFERROR(IF(Y327=0,"",ROUNDUP(Y327/H327,0)*0.00474),"")</f>
        <v>4.2660000000000003E-2</v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20.160000000000004</v>
      </c>
      <c r="BN327" s="64">
        <f>IFERROR(Y327*I327/H327,"0")</f>
        <v>20.160000000000004</v>
      </c>
      <c r="BO327" s="64">
        <f>IFERROR(1/J327*(X327/H327),"0")</f>
        <v>3.7815126050420166E-2</v>
      </c>
      <c r="BP327" s="64">
        <f>IFERROR(1/J327*(Y327/H327),"0")</f>
        <v>3.7815126050420166E-2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15</v>
      </c>
      <c r="Y328" s="546">
        <f>IFERROR(IF(X328="",0,CEILING((X328/$H328),1)*$H328),"")</f>
        <v>16</v>
      </c>
      <c r="Z328" s="36">
        <f>IFERROR(IF(Y328=0,"",ROUNDUP(Y328/H328,0)*0.00474),"")</f>
        <v>3.7920000000000002E-2</v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16.8</v>
      </c>
      <c r="BN328" s="64">
        <f>IFERROR(Y328*I328/H328,"0")</f>
        <v>17.920000000000002</v>
      </c>
      <c r="BO328" s="64">
        <f>IFERROR(1/J328*(X328/H328),"0")</f>
        <v>3.1512605042016806E-2</v>
      </c>
      <c r="BP328" s="64">
        <f>IFERROR(1/J328*(Y328/H328),"0")</f>
        <v>3.3613445378151259E-2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21</v>
      </c>
      <c r="Y329" s="546">
        <f>IFERROR(IF(X329="",0,CEILING((X329/$H329),1)*$H329),"")</f>
        <v>22</v>
      </c>
      <c r="Z329" s="36">
        <f>IFERROR(IF(Y329=0,"",ROUNDUP(Y329/H329,0)*0.00474),"")</f>
        <v>5.2140000000000006E-2</v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23.520000000000003</v>
      </c>
      <c r="BN329" s="64">
        <f>IFERROR(Y329*I329/H329,"0")</f>
        <v>24.64</v>
      </c>
      <c r="BO329" s="64">
        <f>IFERROR(1/J329*(X329/H329),"0")</f>
        <v>4.4117647058823525E-2</v>
      </c>
      <c r="BP329" s="64">
        <f>IFERROR(1/J329*(Y329/H329),"0")</f>
        <v>4.6218487394957979E-2</v>
      </c>
    </row>
    <row r="330" spans="1:68" x14ac:dyDescent="0.2">
      <c r="A330" s="569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70"/>
      <c r="P330" s="560" t="s">
        <v>71</v>
      </c>
      <c r="Q330" s="561"/>
      <c r="R330" s="561"/>
      <c r="S330" s="561"/>
      <c r="T330" s="561"/>
      <c r="U330" s="561"/>
      <c r="V330" s="562"/>
      <c r="W330" s="37" t="s">
        <v>72</v>
      </c>
      <c r="X330" s="547">
        <f>IFERROR(X327/H327,"0")+IFERROR(X328/H328,"0")+IFERROR(X329/H329,"0")</f>
        <v>27</v>
      </c>
      <c r="Y330" s="547">
        <f>IFERROR(Y327/H327,"0")+IFERROR(Y328/H328,"0")+IFERROR(Y329/H329,"0")</f>
        <v>28</v>
      </c>
      <c r="Z330" s="547">
        <f>IFERROR(IF(Z327="",0,Z327),"0")+IFERROR(IF(Z328="",0,Z328),"0")+IFERROR(IF(Z329="",0,Z329),"0")</f>
        <v>0.13272</v>
      </c>
      <c r="AA330" s="548"/>
      <c r="AB330" s="548"/>
      <c r="AC330" s="548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70"/>
      <c r="P331" s="560" t="s">
        <v>71</v>
      </c>
      <c r="Q331" s="561"/>
      <c r="R331" s="561"/>
      <c r="S331" s="561"/>
      <c r="T331" s="561"/>
      <c r="U331" s="561"/>
      <c r="V331" s="562"/>
      <c r="W331" s="37" t="s">
        <v>69</v>
      </c>
      <c r="X331" s="547">
        <f>IFERROR(SUM(X327:X329),"0")</f>
        <v>54</v>
      </c>
      <c r="Y331" s="547">
        <f>IFERROR(SUM(Y327:Y329),"0")</f>
        <v>56</v>
      </c>
      <c r="Z331" s="37"/>
      <c r="AA331" s="548"/>
      <c r="AB331" s="548"/>
      <c r="AC331" s="548"/>
    </row>
    <row r="332" spans="1:68" ht="16.5" customHeight="1" x14ac:dyDescent="0.25">
      <c r="A332" s="563" t="s">
        <v>525</v>
      </c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  <c r="P332" s="564"/>
      <c r="Q332" s="564"/>
      <c r="R332" s="564"/>
      <c r="S332" s="564"/>
      <c r="T332" s="564"/>
      <c r="U332" s="564"/>
      <c r="V332" s="564"/>
      <c r="W332" s="564"/>
      <c r="X332" s="564"/>
      <c r="Y332" s="564"/>
      <c r="Z332" s="564"/>
      <c r="AA332" s="540"/>
      <c r="AB332" s="540"/>
      <c r="AC332" s="540"/>
    </row>
    <row r="333" spans="1:68" ht="14.25" customHeight="1" x14ac:dyDescent="0.25">
      <c r="A333" s="568" t="s">
        <v>73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1"/>
      <c r="AB333" s="541"/>
      <c r="AC333" s="541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 t="s">
        <v>103</v>
      </c>
      <c r="M334" s="33" t="s">
        <v>84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43</v>
      </c>
      <c r="Y334" s="546">
        <f>IFERROR(IF(X334="",0,CEILING((X334/$H334),1)*$H334),"")</f>
        <v>48.599999999999994</v>
      </c>
      <c r="Z334" s="36">
        <f>IFERROR(IF(Y334=0,"",ROUNDUP(Y334/H334,0)*0.01898),"")</f>
        <v>0.11388000000000001</v>
      </c>
      <c r="AA334" s="56"/>
      <c r="AB334" s="57"/>
      <c r="AC334" s="381" t="s">
        <v>528</v>
      </c>
      <c r="AG334" s="64"/>
      <c r="AJ334" s="68" t="s">
        <v>106</v>
      </c>
      <c r="AK334" s="68">
        <v>64.8</v>
      </c>
      <c r="BB334" s="382" t="s">
        <v>1</v>
      </c>
      <c r="BM334" s="64">
        <f>IFERROR(X334*I334/H334,"0")</f>
        <v>45.755185185185184</v>
      </c>
      <c r="BN334" s="64">
        <f>IFERROR(Y334*I334/H334,"0")</f>
        <v>51.713999999999992</v>
      </c>
      <c r="BO334" s="64">
        <f>IFERROR(1/J334*(X334/H334),"0")</f>
        <v>8.2947530864197538E-2</v>
      </c>
      <c r="BP334" s="64">
        <f>IFERROR(1/J334*(Y334/H334),"0")</f>
        <v>9.375E-2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/>
      <c r="M336" s="33" t="s">
        <v>84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9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70"/>
      <c r="P337" s="560" t="s">
        <v>71</v>
      </c>
      <c r="Q337" s="561"/>
      <c r="R337" s="561"/>
      <c r="S337" s="561"/>
      <c r="T337" s="561"/>
      <c r="U337" s="561"/>
      <c r="V337" s="562"/>
      <c r="W337" s="37" t="s">
        <v>72</v>
      </c>
      <c r="X337" s="547">
        <f>IFERROR(X334/H334,"0")+IFERROR(X335/H335,"0")+IFERROR(X336/H336,"0")</f>
        <v>5.3086419753086425</v>
      </c>
      <c r="Y337" s="547">
        <f>IFERROR(Y334/H334,"0")+IFERROR(Y335/H335,"0")+IFERROR(Y336/H336,"0")</f>
        <v>6</v>
      </c>
      <c r="Z337" s="547">
        <f>IFERROR(IF(Z334="",0,Z334),"0")+IFERROR(IF(Z335="",0,Z335),"0")+IFERROR(IF(Z336="",0,Z336),"0")</f>
        <v>0.11388000000000001</v>
      </c>
      <c r="AA337" s="548"/>
      <c r="AB337" s="548"/>
      <c r="AC337" s="548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70"/>
      <c r="P338" s="560" t="s">
        <v>71</v>
      </c>
      <c r="Q338" s="561"/>
      <c r="R338" s="561"/>
      <c r="S338" s="561"/>
      <c r="T338" s="561"/>
      <c r="U338" s="561"/>
      <c r="V338" s="562"/>
      <c r="W338" s="37" t="s">
        <v>69</v>
      </c>
      <c r="X338" s="547">
        <f>IFERROR(SUM(X334:X336),"0")</f>
        <v>43</v>
      </c>
      <c r="Y338" s="547">
        <f>IFERROR(SUM(Y334:Y336),"0")</f>
        <v>48.599999999999994</v>
      </c>
      <c r="Z338" s="37"/>
      <c r="AA338" s="548"/>
      <c r="AB338" s="548"/>
      <c r="AC338" s="548"/>
    </row>
    <row r="339" spans="1:68" ht="27.75" customHeight="1" x14ac:dyDescent="0.2">
      <c r="A339" s="602" t="s">
        <v>535</v>
      </c>
      <c r="B339" s="603"/>
      <c r="C339" s="603"/>
      <c r="D339" s="603"/>
      <c r="E339" s="603"/>
      <c r="F339" s="603"/>
      <c r="G339" s="603"/>
      <c r="H339" s="603"/>
      <c r="I339" s="603"/>
      <c r="J339" s="603"/>
      <c r="K339" s="603"/>
      <c r="L339" s="603"/>
      <c r="M339" s="603"/>
      <c r="N339" s="603"/>
      <c r="O339" s="603"/>
      <c r="P339" s="603"/>
      <c r="Q339" s="603"/>
      <c r="R339" s="603"/>
      <c r="S339" s="603"/>
      <c r="T339" s="603"/>
      <c r="U339" s="603"/>
      <c r="V339" s="603"/>
      <c r="W339" s="603"/>
      <c r="X339" s="603"/>
      <c r="Y339" s="603"/>
      <c r="Z339" s="603"/>
      <c r="AA339" s="48"/>
      <c r="AB339" s="48"/>
      <c r="AC339" s="48"/>
    </row>
    <row r="340" spans="1:68" ht="16.5" customHeight="1" x14ac:dyDescent="0.25">
      <c r="A340" s="563" t="s">
        <v>536</v>
      </c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4"/>
      <c r="P340" s="564"/>
      <c r="Q340" s="564"/>
      <c r="R340" s="564"/>
      <c r="S340" s="564"/>
      <c r="T340" s="564"/>
      <c r="U340" s="564"/>
      <c r="V340" s="564"/>
      <c r="W340" s="564"/>
      <c r="X340" s="564"/>
      <c r="Y340" s="564"/>
      <c r="Z340" s="564"/>
      <c r="AA340" s="540"/>
      <c r="AB340" s="540"/>
      <c r="AC340" s="540"/>
    </row>
    <row r="341" spans="1:68" ht="14.25" customHeight="1" x14ac:dyDescent="0.25">
      <c r="A341" s="568" t="s">
        <v>99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633</v>
      </c>
      <c r="Y342" s="546">
        <f t="shared" ref="Y342:Y348" si="32">IFERROR(IF(X342="",0,CEILING((X342/$H342),1)*$H342),"")</f>
        <v>645</v>
      </c>
      <c r="Z342" s="36">
        <f>IFERROR(IF(Y342=0,"",ROUNDUP(Y342/H342,0)*0.02175),"")</f>
        <v>0.93524999999999991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653.25599999999997</v>
      </c>
      <c r="BN342" s="64">
        <f t="shared" ref="BN342:BN348" si="34">IFERROR(Y342*I342/H342,"0")</f>
        <v>665.64</v>
      </c>
      <c r="BO342" s="64">
        <f t="shared" ref="BO342:BO348" si="35">IFERROR(1/J342*(X342/H342),"0")</f>
        <v>0.87916666666666665</v>
      </c>
      <c r="BP342" s="64">
        <f t="shared" ref="BP342:BP348" si="36">IFERROR(1/J342*(Y342/H342),"0")</f>
        <v>0.89583333333333326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626</v>
      </c>
      <c r="Y343" s="546">
        <f t="shared" si="32"/>
        <v>630</v>
      </c>
      <c r="Z343" s="36">
        <f>IFERROR(IF(Y343=0,"",ROUNDUP(Y343/H343,0)*0.02175),"")</f>
        <v>0.91349999999999998</v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646.03199999999993</v>
      </c>
      <c r="BN343" s="64">
        <f t="shared" si="34"/>
        <v>650.16</v>
      </c>
      <c r="BO343" s="64">
        <f t="shared" si="35"/>
        <v>0.86944444444444446</v>
      </c>
      <c r="BP343" s="64">
        <f t="shared" si="36"/>
        <v>0.875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49">
        <v>4607091383997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84</v>
      </c>
      <c r="N344" s="33"/>
      <c r="O344" s="32">
        <v>60</v>
      </c>
      <c r="P344" s="8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643</v>
      </c>
      <c r="Y344" s="546">
        <f t="shared" si="32"/>
        <v>645</v>
      </c>
      <c r="Z344" s="36">
        <f>IFERROR(IF(Y344=0,"",ROUNDUP(Y344/H344,0)*0.02175),"")</f>
        <v>0.93524999999999991</v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663.57599999999991</v>
      </c>
      <c r="BN344" s="64">
        <f t="shared" si="34"/>
        <v>665.64</v>
      </c>
      <c r="BO344" s="64">
        <f t="shared" si="35"/>
        <v>0.89305555555555549</v>
      </c>
      <c r="BP344" s="64">
        <f t="shared" si="36"/>
        <v>0.89583333333333326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49">
        <v>4680115884830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367</v>
      </c>
      <c r="Y345" s="546">
        <f t="shared" si="32"/>
        <v>375</v>
      </c>
      <c r="Z345" s="36">
        <f>IFERROR(IF(Y345=0,"",ROUNDUP(Y345/H345,0)*0.02175),"")</f>
        <v>0.54374999999999996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378.74399999999997</v>
      </c>
      <c r="BN345" s="64">
        <f t="shared" si="34"/>
        <v>387</v>
      </c>
      <c r="BO345" s="64">
        <f t="shared" si="35"/>
        <v>0.50972222222222219</v>
      </c>
      <c r="BP345" s="64">
        <f t="shared" si="36"/>
        <v>0.52083333333333326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69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70"/>
      <c r="P349" s="560" t="s">
        <v>71</v>
      </c>
      <c r="Q349" s="561"/>
      <c r="R349" s="561"/>
      <c r="S349" s="561"/>
      <c r="T349" s="561"/>
      <c r="U349" s="561"/>
      <c r="V349" s="562"/>
      <c r="W349" s="37" t="s">
        <v>72</v>
      </c>
      <c r="X349" s="547">
        <f>IFERROR(X342/H342,"0")+IFERROR(X343/H343,"0")+IFERROR(X344/H344,"0")+IFERROR(X345/H345,"0")+IFERROR(X346/H346,"0")+IFERROR(X347/H347,"0")+IFERROR(X348/H348,"0")</f>
        <v>151.26666666666668</v>
      </c>
      <c r="Y349" s="547">
        <f>IFERROR(Y342/H342,"0")+IFERROR(Y343/H343,"0")+IFERROR(Y344/H344,"0")+IFERROR(Y345/H345,"0")+IFERROR(Y346/H346,"0")+IFERROR(Y347/H347,"0")+IFERROR(Y348/H348,"0")</f>
        <v>153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3.32775</v>
      </c>
      <c r="AA349" s="548"/>
      <c r="AB349" s="548"/>
      <c r="AC349" s="548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70"/>
      <c r="P350" s="560" t="s">
        <v>71</v>
      </c>
      <c r="Q350" s="561"/>
      <c r="R350" s="561"/>
      <c r="S350" s="561"/>
      <c r="T350" s="561"/>
      <c r="U350" s="561"/>
      <c r="V350" s="562"/>
      <c r="W350" s="37" t="s">
        <v>69</v>
      </c>
      <c r="X350" s="547">
        <f>IFERROR(SUM(X342:X348),"0")</f>
        <v>2269</v>
      </c>
      <c r="Y350" s="547">
        <f>IFERROR(SUM(Y342:Y348),"0")</f>
        <v>2295</v>
      </c>
      <c r="Z350" s="37"/>
      <c r="AA350" s="548"/>
      <c r="AB350" s="548"/>
      <c r="AC350" s="548"/>
    </row>
    <row r="351" spans="1:68" ht="14.25" customHeight="1" x14ac:dyDescent="0.25">
      <c r="A351" s="568" t="s">
        <v>135</v>
      </c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4"/>
      <c r="P351" s="564"/>
      <c r="Q351" s="564"/>
      <c r="R351" s="564"/>
      <c r="S351" s="564"/>
      <c r="T351" s="564"/>
      <c r="U351" s="564"/>
      <c r="V351" s="564"/>
      <c r="W351" s="564"/>
      <c r="X351" s="564"/>
      <c r="Y351" s="564"/>
      <c r="Z351" s="564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611</v>
      </c>
      <c r="Y352" s="546">
        <f>IFERROR(IF(X352="",0,CEILING((X352/$H352),1)*$H352),"")</f>
        <v>615</v>
      </c>
      <c r="Z352" s="36">
        <f>IFERROR(IF(Y352=0,"",ROUNDUP(Y352/H352,0)*0.02175),"")</f>
        <v>0.89174999999999993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630.55200000000002</v>
      </c>
      <c r="BN352" s="64">
        <f>IFERROR(Y352*I352/H352,"0")</f>
        <v>634.68000000000006</v>
      </c>
      <c r="BO352" s="64">
        <f>IFERROR(1/J352*(X352/H352),"0")</f>
        <v>0.84861111111111109</v>
      </c>
      <c r="BP352" s="64">
        <f>IFERROR(1/J352*(Y352/H352),"0")</f>
        <v>0.85416666666666663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70"/>
      <c r="P354" s="560" t="s">
        <v>71</v>
      </c>
      <c r="Q354" s="561"/>
      <c r="R354" s="561"/>
      <c r="S354" s="561"/>
      <c r="T354" s="561"/>
      <c r="U354" s="561"/>
      <c r="V354" s="562"/>
      <c r="W354" s="37" t="s">
        <v>72</v>
      </c>
      <c r="X354" s="547">
        <f>IFERROR(X352/H352,"0")+IFERROR(X353/H353,"0")</f>
        <v>40.733333333333334</v>
      </c>
      <c r="Y354" s="547">
        <f>IFERROR(Y352/H352,"0")+IFERROR(Y353/H353,"0")</f>
        <v>41</v>
      </c>
      <c r="Z354" s="547">
        <f>IFERROR(IF(Z352="",0,Z352),"0")+IFERROR(IF(Z353="",0,Z353),"0")</f>
        <v>0.89174999999999993</v>
      </c>
      <c r="AA354" s="548"/>
      <c r="AB354" s="548"/>
      <c r="AC354" s="548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70"/>
      <c r="P355" s="560" t="s">
        <v>71</v>
      </c>
      <c r="Q355" s="561"/>
      <c r="R355" s="561"/>
      <c r="S355" s="561"/>
      <c r="T355" s="561"/>
      <c r="U355" s="561"/>
      <c r="V355" s="562"/>
      <c r="W355" s="37" t="s">
        <v>69</v>
      </c>
      <c r="X355" s="547">
        <f>IFERROR(SUM(X352:X353),"0")</f>
        <v>611</v>
      </c>
      <c r="Y355" s="547">
        <f>IFERROR(SUM(Y352:Y353),"0")</f>
        <v>615</v>
      </c>
      <c r="Z355" s="37"/>
      <c r="AA355" s="548"/>
      <c r="AB355" s="548"/>
      <c r="AC355" s="548"/>
    </row>
    <row r="356" spans="1:68" ht="14.25" customHeight="1" x14ac:dyDescent="0.25">
      <c r="A356" s="568" t="s">
        <v>73</v>
      </c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4"/>
      <c r="P356" s="564"/>
      <c r="Q356" s="564"/>
      <c r="R356" s="564"/>
      <c r="S356" s="564"/>
      <c r="T356" s="564"/>
      <c r="U356" s="564"/>
      <c r="V356" s="564"/>
      <c r="W356" s="564"/>
      <c r="X356" s="564"/>
      <c r="Y356" s="564"/>
      <c r="Z356" s="564"/>
      <c r="AA356" s="541"/>
      <c r="AB356" s="541"/>
      <c r="AC356" s="541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4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6</v>
      </c>
      <c r="Y358" s="546">
        <f>IFERROR(IF(X358="",0,CEILING((X358/$H358),1)*$H358),"")</f>
        <v>9</v>
      </c>
      <c r="Z358" s="36">
        <f>IFERROR(IF(Y358=0,"",ROUNDUP(Y358/H358,0)*0.01898),"")</f>
        <v>1.898E-2</v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6.3460000000000001</v>
      </c>
      <c r="BN358" s="64">
        <f>IFERROR(Y358*I358/H358,"0")</f>
        <v>9.5190000000000001</v>
      </c>
      <c r="BO358" s="64">
        <f>IFERROR(1/J358*(X358/H358),"0")</f>
        <v>1.0416666666666666E-2</v>
      </c>
      <c r="BP358" s="64">
        <f>IFERROR(1/J358*(Y358/H358),"0")</f>
        <v>1.5625E-2</v>
      </c>
    </row>
    <row r="359" spans="1:68" x14ac:dyDescent="0.2">
      <c r="A359" s="569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70"/>
      <c r="P359" s="560" t="s">
        <v>71</v>
      </c>
      <c r="Q359" s="561"/>
      <c r="R359" s="561"/>
      <c r="S359" s="561"/>
      <c r="T359" s="561"/>
      <c r="U359" s="561"/>
      <c r="V359" s="562"/>
      <c r="W359" s="37" t="s">
        <v>72</v>
      </c>
      <c r="X359" s="547">
        <f>IFERROR(X357/H357,"0")+IFERROR(X358/H358,"0")</f>
        <v>0.66666666666666663</v>
      </c>
      <c r="Y359" s="547">
        <f>IFERROR(Y357/H357,"0")+IFERROR(Y358/H358,"0")</f>
        <v>1</v>
      </c>
      <c r="Z359" s="547">
        <f>IFERROR(IF(Z357="",0,Z357),"0")+IFERROR(IF(Z358="",0,Z358),"0")</f>
        <v>1.898E-2</v>
      </c>
      <c r="AA359" s="548"/>
      <c r="AB359" s="548"/>
      <c r="AC359" s="548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70"/>
      <c r="P360" s="560" t="s">
        <v>71</v>
      </c>
      <c r="Q360" s="561"/>
      <c r="R360" s="561"/>
      <c r="S360" s="561"/>
      <c r="T360" s="561"/>
      <c r="U360" s="561"/>
      <c r="V360" s="562"/>
      <c r="W360" s="37" t="s">
        <v>69</v>
      </c>
      <c r="X360" s="547">
        <f>IFERROR(SUM(X357:X358),"0")</f>
        <v>6</v>
      </c>
      <c r="Y360" s="547">
        <f>IFERROR(SUM(Y357:Y358),"0")</f>
        <v>9</v>
      </c>
      <c r="Z360" s="37"/>
      <c r="AA360" s="548"/>
      <c r="AB360" s="548"/>
      <c r="AC360" s="548"/>
    </row>
    <row r="361" spans="1:68" ht="14.25" customHeight="1" x14ac:dyDescent="0.25">
      <c r="A361" s="568" t="s">
        <v>165</v>
      </c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4"/>
      <c r="P361" s="564"/>
      <c r="Q361" s="564"/>
      <c r="R361" s="564"/>
      <c r="S361" s="564"/>
      <c r="T361" s="564"/>
      <c r="U361" s="564"/>
      <c r="V361" s="564"/>
      <c r="W361" s="564"/>
      <c r="X361" s="564"/>
      <c r="Y361" s="564"/>
      <c r="Z361" s="564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2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153</v>
      </c>
      <c r="Y362" s="546">
        <f>IFERROR(IF(X362="",0,CEILING((X362/$H362),1)*$H362),"")</f>
        <v>153</v>
      </c>
      <c r="Z362" s="36">
        <f>IFERROR(IF(Y362=0,"",ROUNDUP(Y362/H362,0)*0.01898),"")</f>
        <v>0.32266</v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161.82299999999998</v>
      </c>
      <c r="BN362" s="64">
        <f>IFERROR(Y362*I362/H362,"0")</f>
        <v>161.82299999999998</v>
      </c>
      <c r="BO362" s="64">
        <f>IFERROR(1/J362*(X362/H362),"0")</f>
        <v>0.265625</v>
      </c>
      <c r="BP362" s="64">
        <f>IFERROR(1/J362*(Y362/H362),"0")</f>
        <v>0.265625</v>
      </c>
    </row>
    <row r="363" spans="1:68" x14ac:dyDescent="0.2">
      <c r="A363" s="569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0"/>
      <c r="P363" s="560" t="s">
        <v>71</v>
      </c>
      <c r="Q363" s="561"/>
      <c r="R363" s="561"/>
      <c r="S363" s="561"/>
      <c r="T363" s="561"/>
      <c r="U363" s="561"/>
      <c r="V363" s="562"/>
      <c r="W363" s="37" t="s">
        <v>72</v>
      </c>
      <c r="X363" s="547">
        <f>IFERROR(X362/H362,"0")</f>
        <v>17</v>
      </c>
      <c r="Y363" s="547">
        <f>IFERROR(Y362/H362,"0")</f>
        <v>17</v>
      </c>
      <c r="Z363" s="547">
        <f>IFERROR(IF(Z362="",0,Z362),"0")</f>
        <v>0.32266</v>
      </c>
      <c r="AA363" s="548"/>
      <c r="AB363" s="548"/>
      <c r="AC363" s="548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70"/>
      <c r="P364" s="560" t="s">
        <v>71</v>
      </c>
      <c r="Q364" s="561"/>
      <c r="R364" s="561"/>
      <c r="S364" s="561"/>
      <c r="T364" s="561"/>
      <c r="U364" s="561"/>
      <c r="V364" s="562"/>
      <c r="W364" s="37" t="s">
        <v>69</v>
      </c>
      <c r="X364" s="547">
        <f>IFERROR(SUM(X362:X362),"0")</f>
        <v>153</v>
      </c>
      <c r="Y364" s="547">
        <f>IFERROR(SUM(Y362:Y362),"0")</f>
        <v>153</v>
      </c>
      <c r="Z364" s="37"/>
      <c r="AA364" s="548"/>
      <c r="AB364" s="548"/>
      <c r="AC364" s="548"/>
    </row>
    <row r="365" spans="1:68" ht="16.5" customHeight="1" x14ac:dyDescent="0.25">
      <c r="A365" s="563" t="s">
        <v>570</v>
      </c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4"/>
      <c r="P365" s="564"/>
      <c r="Q365" s="564"/>
      <c r="R365" s="564"/>
      <c r="S365" s="564"/>
      <c r="T365" s="564"/>
      <c r="U365" s="564"/>
      <c r="V365" s="564"/>
      <c r="W365" s="564"/>
      <c r="X365" s="564"/>
      <c r="Y365" s="564"/>
      <c r="Z365" s="564"/>
      <c r="AA365" s="540"/>
      <c r="AB365" s="540"/>
      <c r="AC365" s="540"/>
    </row>
    <row r="366" spans="1:68" ht="14.25" customHeight="1" x14ac:dyDescent="0.25">
      <c r="A366" s="568" t="s">
        <v>99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5</v>
      </c>
      <c r="Y368" s="546">
        <f>IFERROR(IF(X368="",0,CEILING((X368/$H368),1)*$H368),"")</f>
        <v>12</v>
      </c>
      <c r="Z368" s="36">
        <f>IFERROR(IF(Y368=0,"",ROUNDUP(Y368/H368,0)*0.01898),"")</f>
        <v>1.898E-2</v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5.1812500000000004</v>
      </c>
      <c r="BN368" s="64">
        <f>IFERROR(Y368*I368/H368,"0")</f>
        <v>12.435</v>
      </c>
      <c r="BO368" s="64">
        <f>IFERROR(1/J368*(X368/H368),"0")</f>
        <v>6.510416666666667E-3</v>
      </c>
      <c r="BP368" s="64">
        <f>IFERROR(1/J368*(Y368/H368),"0")</f>
        <v>1.5625E-2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70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7">
        <f>IFERROR(X367/H367,"0")+IFERROR(X368/H368,"0")+IFERROR(X369/H369,"0")</f>
        <v>0.41666666666666669</v>
      </c>
      <c r="Y370" s="547">
        <f>IFERROR(Y367/H367,"0")+IFERROR(Y368/H368,"0")+IFERROR(Y369/H369,"0")</f>
        <v>1</v>
      </c>
      <c r="Z370" s="547">
        <f>IFERROR(IF(Z367="",0,Z367),"0")+IFERROR(IF(Z368="",0,Z368),"0")+IFERROR(IF(Z369="",0,Z369),"0")</f>
        <v>1.898E-2</v>
      </c>
      <c r="AA370" s="548"/>
      <c r="AB370" s="548"/>
      <c r="AC370" s="548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70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7">
        <f>IFERROR(SUM(X367:X369),"0")</f>
        <v>5</v>
      </c>
      <c r="Y371" s="547">
        <f>IFERROR(SUM(Y367:Y369),"0")</f>
        <v>12</v>
      </c>
      <c r="Z371" s="37"/>
      <c r="AA371" s="548"/>
      <c r="AB371" s="548"/>
      <c r="AC371" s="548"/>
    </row>
    <row r="372" spans="1:68" ht="14.25" customHeight="1" x14ac:dyDescent="0.25">
      <c r="A372" s="568" t="s">
        <v>64</v>
      </c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4"/>
      <c r="P372" s="564"/>
      <c r="Q372" s="564"/>
      <c r="R372" s="564"/>
      <c r="S372" s="564"/>
      <c r="T372" s="564"/>
      <c r="U372" s="564"/>
      <c r="V372" s="564"/>
      <c r="W372" s="564"/>
      <c r="X372" s="564"/>
      <c r="Y372" s="564"/>
      <c r="Z372" s="564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9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70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70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customHeight="1" x14ac:dyDescent="0.25">
      <c r="A377" s="568" t="s">
        <v>73</v>
      </c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4"/>
      <c r="P377" s="564"/>
      <c r="Q377" s="564"/>
      <c r="R377" s="564"/>
      <c r="S377" s="564"/>
      <c r="T377" s="564"/>
      <c r="U377" s="564"/>
      <c r="V377" s="564"/>
      <c r="W377" s="564"/>
      <c r="X377" s="564"/>
      <c r="Y377" s="564"/>
      <c r="Z377" s="564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616</v>
      </c>
      <c r="Y378" s="546">
        <f>IFERROR(IF(X378="",0,CEILING((X378/$H378),1)*$H378),"")</f>
        <v>621</v>
      </c>
      <c r="Z378" s="36">
        <f>IFERROR(IF(Y378=0,"",ROUNDUP(Y378/H378,0)*0.01898),"")</f>
        <v>1.30962</v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651.52266666666662</v>
      </c>
      <c r="BN378" s="64">
        <f>IFERROR(Y378*I378/H378,"0")</f>
        <v>656.81100000000004</v>
      </c>
      <c r="BO378" s="64">
        <f>IFERROR(1/J378*(X378/H378),"0")</f>
        <v>1.0694444444444444</v>
      </c>
      <c r="BP378" s="64">
        <f>IFERROR(1/J378*(Y378/H378),"0")</f>
        <v>1.078125</v>
      </c>
    </row>
    <row r="379" spans="1:68" ht="27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208</v>
      </c>
      <c r="M379" s="33" t="s">
        <v>77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70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7">
        <f>IFERROR(X378/H378,"0")+IFERROR(X379/H379,"0")</f>
        <v>68.444444444444443</v>
      </c>
      <c r="Y380" s="547">
        <f>IFERROR(Y378/H378,"0")+IFERROR(Y379/H379,"0")</f>
        <v>69</v>
      </c>
      <c r="Z380" s="547">
        <f>IFERROR(IF(Z378="",0,Z378),"0")+IFERROR(IF(Z379="",0,Z379),"0")</f>
        <v>1.30962</v>
      </c>
      <c r="AA380" s="548"/>
      <c r="AB380" s="548"/>
      <c r="AC380" s="548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70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7">
        <f>IFERROR(SUM(X378:X379),"0")</f>
        <v>616</v>
      </c>
      <c r="Y381" s="547">
        <f>IFERROR(SUM(Y378:Y379),"0")</f>
        <v>621</v>
      </c>
      <c r="Z381" s="37"/>
      <c r="AA381" s="548"/>
      <c r="AB381" s="548"/>
      <c r="AC381" s="548"/>
    </row>
    <row r="382" spans="1:68" ht="14.25" customHeight="1" x14ac:dyDescent="0.25">
      <c r="A382" s="568" t="s">
        <v>165</v>
      </c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4"/>
      <c r="P382" s="564"/>
      <c r="Q382" s="564"/>
      <c r="R382" s="564"/>
      <c r="S382" s="564"/>
      <c r="T382" s="564"/>
      <c r="U382" s="564"/>
      <c r="V382" s="564"/>
      <c r="W382" s="564"/>
      <c r="X382" s="564"/>
      <c r="Y382" s="564"/>
      <c r="Z382" s="564"/>
      <c r="AA382" s="541"/>
      <c r="AB382" s="541"/>
      <c r="AC382" s="541"/>
    </row>
    <row r="383" spans="1:68" ht="27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9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70"/>
      <c r="P384" s="560" t="s">
        <v>71</v>
      </c>
      <c r="Q384" s="561"/>
      <c r="R384" s="561"/>
      <c r="S384" s="561"/>
      <c r="T384" s="561"/>
      <c r="U384" s="561"/>
      <c r="V384" s="562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70"/>
      <c r="P385" s="560" t="s">
        <v>71</v>
      </c>
      <c r="Q385" s="561"/>
      <c r="R385" s="561"/>
      <c r="S385" s="561"/>
      <c r="T385" s="561"/>
      <c r="U385" s="561"/>
      <c r="V385" s="562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2" t="s">
        <v>592</v>
      </c>
      <c r="B386" s="603"/>
      <c r="C386" s="603"/>
      <c r="D386" s="603"/>
      <c r="E386" s="603"/>
      <c r="F386" s="603"/>
      <c r="G386" s="603"/>
      <c r="H386" s="603"/>
      <c r="I386" s="603"/>
      <c r="J386" s="603"/>
      <c r="K386" s="603"/>
      <c r="L386" s="603"/>
      <c r="M386" s="603"/>
      <c r="N386" s="603"/>
      <c r="O386" s="603"/>
      <c r="P386" s="603"/>
      <c r="Q386" s="603"/>
      <c r="R386" s="603"/>
      <c r="S386" s="603"/>
      <c r="T386" s="603"/>
      <c r="U386" s="603"/>
      <c r="V386" s="603"/>
      <c r="W386" s="603"/>
      <c r="X386" s="603"/>
      <c r="Y386" s="603"/>
      <c r="Z386" s="603"/>
      <c r="AA386" s="48"/>
      <c r="AB386" s="48"/>
      <c r="AC386" s="48"/>
    </row>
    <row r="387" spans="1:68" ht="16.5" customHeight="1" x14ac:dyDescent="0.25">
      <c r="A387" s="563" t="s">
        <v>593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540"/>
      <c r="AB387" s="540"/>
      <c r="AC387" s="540"/>
    </row>
    <row r="388" spans="1:68" ht="14.25" customHeight="1" x14ac:dyDescent="0.25">
      <c r="A388" s="568" t="s">
        <v>64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1"/>
      <c r="AB388" s="541"/>
      <c r="AC388" s="541"/>
    </row>
    <row r="389" spans="1:68" ht="27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596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69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70"/>
      <c r="P399" s="560" t="s">
        <v>71</v>
      </c>
      <c r="Q399" s="561"/>
      <c r="R399" s="561"/>
      <c r="S399" s="561"/>
      <c r="T399" s="561"/>
      <c r="U399" s="561"/>
      <c r="V399" s="562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70"/>
      <c r="P400" s="560" t="s">
        <v>71</v>
      </c>
      <c r="Q400" s="561"/>
      <c r="R400" s="561"/>
      <c r="S400" s="561"/>
      <c r="T400" s="561"/>
      <c r="U400" s="561"/>
      <c r="V400" s="562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customHeight="1" x14ac:dyDescent="0.25">
      <c r="A401" s="568" t="s">
        <v>73</v>
      </c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4"/>
      <c r="P401" s="564"/>
      <c r="Q401" s="564"/>
      <c r="R401" s="564"/>
      <c r="S401" s="564"/>
      <c r="T401" s="564"/>
      <c r="U401" s="564"/>
      <c r="V401" s="564"/>
      <c r="W401" s="564"/>
      <c r="X401" s="564"/>
      <c r="Y401" s="564"/>
      <c r="Z401" s="564"/>
      <c r="AA401" s="541"/>
      <c r="AB401" s="541"/>
      <c r="AC401" s="541"/>
    </row>
    <row r="402" spans="1:68" ht="27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9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70"/>
      <c r="P404" s="560" t="s">
        <v>71</v>
      </c>
      <c r="Q404" s="561"/>
      <c r="R404" s="561"/>
      <c r="S404" s="561"/>
      <c r="T404" s="561"/>
      <c r="U404" s="561"/>
      <c r="V404" s="562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70"/>
      <c r="P405" s="560" t="s">
        <v>71</v>
      </c>
      <c r="Q405" s="561"/>
      <c r="R405" s="561"/>
      <c r="S405" s="561"/>
      <c r="T405" s="561"/>
      <c r="U405" s="561"/>
      <c r="V405" s="562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63" t="s">
        <v>625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540"/>
      <c r="AB406" s="540"/>
      <c r="AC406" s="540"/>
    </row>
    <row r="407" spans="1:68" ht="14.25" customHeight="1" x14ac:dyDescent="0.25">
      <c r="A407" s="568" t="s">
        <v>135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1"/>
      <c r="AB407" s="541"/>
      <c r="AC407" s="541"/>
    </row>
    <row r="408" spans="1:68" ht="27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9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70"/>
      <c r="P409" s="560" t="s">
        <v>71</v>
      </c>
      <c r="Q409" s="561"/>
      <c r="R409" s="561"/>
      <c r="S409" s="561"/>
      <c r="T409" s="561"/>
      <c r="U409" s="561"/>
      <c r="V409" s="562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64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70"/>
      <c r="P410" s="560" t="s">
        <v>71</v>
      </c>
      <c r="Q410" s="561"/>
      <c r="R410" s="561"/>
      <c r="S410" s="561"/>
      <c r="T410" s="561"/>
      <c r="U410" s="561"/>
      <c r="V410" s="562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68" t="s">
        <v>64</v>
      </c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4"/>
      <c r="P411" s="564"/>
      <c r="Q411" s="564"/>
      <c r="R411" s="564"/>
      <c r="S411" s="564"/>
      <c r="T411" s="564"/>
      <c r="U411" s="564"/>
      <c r="V411" s="564"/>
      <c r="W411" s="564"/>
      <c r="X411" s="564"/>
      <c r="Y411" s="564"/>
      <c r="Z411" s="564"/>
      <c r="AA411" s="541"/>
      <c r="AB411" s="541"/>
      <c r="AC411" s="541"/>
    </row>
    <row r="412" spans="1:68" ht="27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631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9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70"/>
      <c r="P416" s="560" t="s">
        <v>71</v>
      </c>
      <c r="Q416" s="561"/>
      <c r="R416" s="561"/>
      <c r="S416" s="561"/>
      <c r="T416" s="561"/>
      <c r="U416" s="561"/>
      <c r="V416" s="562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70"/>
      <c r="P417" s="560" t="s">
        <v>71</v>
      </c>
      <c r="Q417" s="561"/>
      <c r="R417" s="561"/>
      <c r="S417" s="561"/>
      <c r="T417" s="561"/>
      <c r="U417" s="561"/>
      <c r="V417" s="562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63" t="s">
        <v>640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540"/>
      <c r="AB418" s="540"/>
      <c r="AC418" s="540"/>
    </row>
    <row r="419" spans="1:68" ht="14.25" customHeight="1" x14ac:dyDescent="0.25">
      <c r="A419" s="568" t="s">
        <v>64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1"/>
      <c r="AB419" s="541"/>
      <c r="AC419" s="541"/>
    </row>
    <row r="420" spans="1:68" ht="27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9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70"/>
      <c r="P421" s="560" t="s">
        <v>71</v>
      </c>
      <c r="Q421" s="561"/>
      <c r="R421" s="561"/>
      <c r="S421" s="561"/>
      <c r="T421" s="561"/>
      <c r="U421" s="561"/>
      <c r="V421" s="562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64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70"/>
      <c r="P422" s="560" t="s">
        <v>71</v>
      </c>
      <c r="Q422" s="561"/>
      <c r="R422" s="561"/>
      <c r="S422" s="561"/>
      <c r="T422" s="561"/>
      <c r="U422" s="561"/>
      <c r="V422" s="562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customHeight="1" x14ac:dyDescent="0.2">
      <c r="A423" s="602" t="s">
        <v>644</v>
      </c>
      <c r="B423" s="603"/>
      <c r="C423" s="603"/>
      <c r="D423" s="603"/>
      <c r="E423" s="603"/>
      <c r="F423" s="603"/>
      <c r="G423" s="603"/>
      <c r="H423" s="603"/>
      <c r="I423" s="603"/>
      <c r="J423" s="603"/>
      <c r="K423" s="603"/>
      <c r="L423" s="603"/>
      <c r="M423" s="603"/>
      <c r="N423" s="603"/>
      <c r="O423" s="603"/>
      <c r="P423" s="603"/>
      <c r="Q423" s="603"/>
      <c r="R423" s="603"/>
      <c r="S423" s="603"/>
      <c r="T423" s="603"/>
      <c r="U423" s="603"/>
      <c r="V423" s="603"/>
      <c r="W423" s="603"/>
      <c r="X423" s="603"/>
      <c r="Y423" s="603"/>
      <c r="Z423" s="603"/>
      <c r="AA423" s="48"/>
      <c r="AB423" s="48"/>
      <c r="AC423" s="48"/>
    </row>
    <row r="424" spans="1:68" ht="16.5" customHeight="1" x14ac:dyDescent="0.25">
      <c r="A424" s="563" t="s">
        <v>644</v>
      </c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4"/>
      <c r="P424" s="564"/>
      <c r="Q424" s="564"/>
      <c r="R424" s="564"/>
      <c r="S424" s="564"/>
      <c r="T424" s="564"/>
      <c r="U424" s="564"/>
      <c r="V424" s="564"/>
      <c r="W424" s="564"/>
      <c r="X424" s="564"/>
      <c r="Y424" s="564"/>
      <c r="Z424" s="564"/>
      <c r="AA424" s="540"/>
      <c r="AB424" s="540"/>
      <c r="AC424" s="540"/>
    </row>
    <row r="425" spans="1:68" ht="14.25" customHeight="1" x14ac:dyDescent="0.25">
      <c r="A425" s="568" t="s">
        <v>99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1"/>
      <c r="AB425" s="541"/>
      <c r="AC425" s="541"/>
    </row>
    <row r="426" spans="1:68" ht="27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80</v>
      </c>
      <c r="Y426" s="546">
        <f t="shared" ref="Y426:Y437" si="43">IFERROR(IF(X426="",0,CEILING((X426/$H426),1)*$H426),"")</f>
        <v>84.48</v>
      </c>
      <c r="Z426" s="36">
        <f t="shared" ref="Z426:Z432" si="44">IFERROR(IF(Y426=0,"",ROUNDUP(Y426/H426,0)*0.01196),"")</f>
        <v>0.19136</v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85.454545454545453</v>
      </c>
      <c r="BN426" s="64">
        <f t="shared" ref="BN426:BN437" si="46">IFERROR(Y426*I426/H426,"0")</f>
        <v>90.24</v>
      </c>
      <c r="BO426" s="64">
        <f t="shared" ref="BO426:BO437" si="47">IFERROR(1/J426*(X426/H426),"0")</f>
        <v>0.14568764568764569</v>
      </c>
      <c r="BP426" s="64">
        <f t="shared" ref="BP426:BP437" si="48">IFERROR(1/J426*(Y426/H426),"0")</f>
        <v>0.15384615384615385</v>
      </c>
    </row>
    <row r="427" spans="1:68" ht="27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82</v>
      </c>
      <c r="Y427" s="546">
        <f t="shared" si="43"/>
        <v>84.48</v>
      </c>
      <c r="Z427" s="36">
        <f t="shared" si="44"/>
        <v>0.19136</v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87.590909090909079</v>
      </c>
      <c r="BN427" s="64">
        <f t="shared" si="46"/>
        <v>90.24</v>
      </c>
      <c r="BO427" s="64">
        <f t="shared" si="47"/>
        <v>0.14932983682983683</v>
      </c>
      <c r="BP427" s="64">
        <f t="shared" si="48"/>
        <v>0.15384615384615385</v>
      </c>
    </row>
    <row r="428" spans="1:68" ht="27" customHeight="1" x14ac:dyDescent="0.25">
      <c r="A428" s="54" t="s">
        <v>650</v>
      </c>
      <c r="B428" s="54" t="s">
        <v>651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513</v>
      </c>
      <c r="Y428" s="546">
        <f t="shared" si="43"/>
        <v>517.44000000000005</v>
      </c>
      <c r="Z428" s="36">
        <f t="shared" si="44"/>
        <v>1.17208</v>
      </c>
      <c r="AA428" s="56"/>
      <c r="AB428" s="57"/>
      <c r="AC428" s="467" t="s">
        <v>652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547.97727272727263</v>
      </c>
      <c r="BN428" s="64">
        <f t="shared" si="46"/>
        <v>552.72</v>
      </c>
      <c r="BO428" s="64">
        <f t="shared" si="47"/>
        <v>0.93422202797202802</v>
      </c>
      <c r="BP428" s="64">
        <f t="shared" si="48"/>
        <v>0.9423076923076924</v>
      </c>
    </row>
    <row r="429" spans="1:68" ht="27" customHeight="1" x14ac:dyDescent="0.25">
      <c r="A429" s="54" t="s">
        <v>653</v>
      </c>
      <c r="B429" s="54" t="s">
        <v>654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329</v>
      </c>
      <c r="Y431" s="546">
        <f t="shared" si="43"/>
        <v>332.64000000000004</v>
      </c>
      <c r="Z431" s="36">
        <f t="shared" si="44"/>
        <v>0.75348000000000004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351.43181818181813</v>
      </c>
      <c r="BN431" s="64">
        <f t="shared" si="46"/>
        <v>355.32000000000005</v>
      </c>
      <c r="BO431" s="64">
        <f t="shared" si="47"/>
        <v>0.59914044289044288</v>
      </c>
      <c r="BP431" s="64">
        <f t="shared" si="48"/>
        <v>0.60576923076923084</v>
      </c>
    </row>
    <row r="432" spans="1:68" ht="16.5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69"/>
      <c r="B438" s="564"/>
      <c r="C438" s="564"/>
      <c r="D438" s="564"/>
      <c r="E438" s="564"/>
      <c r="F438" s="564"/>
      <c r="G438" s="564"/>
      <c r="H438" s="564"/>
      <c r="I438" s="564"/>
      <c r="J438" s="564"/>
      <c r="K438" s="564"/>
      <c r="L438" s="564"/>
      <c r="M438" s="564"/>
      <c r="N438" s="564"/>
      <c r="O438" s="570"/>
      <c r="P438" s="560" t="s">
        <v>71</v>
      </c>
      <c r="Q438" s="561"/>
      <c r="R438" s="561"/>
      <c r="S438" s="561"/>
      <c r="T438" s="561"/>
      <c r="U438" s="561"/>
      <c r="V438" s="562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190.15151515151516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193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2.3082799999999999</v>
      </c>
      <c r="AA438" s="548"/>
      <c r="AB438" s="548"/>
      <c r="AC438" s="548"/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70"/>
      <c r="P439" s="560" t="s">
        <v>71</v>
      </c>
      <c r="Q439" s="561"/>
      <c r="R439" s="561"/>
      <c r="S439" s="561"/>
      <c r="T439" s="561"/>
      <c r="U439" s="561"/>
      <c r="V439" s="562"/>
      <c r="W439" s="37" t="s">
        <v>69</v>
      </c>
      <c r="X439" s="547">
        <f>IFERROR(SUM(X426:X437),"0")</f>
        <v>1004</v>
      </c>
      <c r="Y439" s="547">
        <f>IFERROR(SUM(Y426:Y437),"0")</f>
        <v>1019.0400000000002</v>
      </c>
      <c r="Z439" s="37"/>
      <c r="AA439" s="548"/>
      <c r="AB439" s="548"/>
      <c r="AC439" s="548"/>
    </row>
    <row r="440" spans="1:68" ht="14.25" customHeight="1" x14ac:dyDescent="0.25">
      <c r="A440" s="568" t="s">
        <v>135</v>
      </c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4"/>
      <c r="P440" s="564"/>
      <c r="Q440" s="564"/>
      <c r="R440" s="564"/>
      <c r="S440" s="564"/>
      <c r="T440" s="564"/>
      <c r="U440" s="564"/>
      <c r="V440" s="564"/>
      <c r="W440" s="564"/>
      <c r="X440" s="564"/>
      <c r="Y440" s="564"/>
      <c r="Z440" s="564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239</v>
      </c>
      <c r="Y441" s="546">
        <f>IFERROR(IF(X441="",0,CEILING((X441/$H441),1)*$H441),"")</f>
        <v>242.88000000000002</v>
      </c>
      <c r="Z441" s="36">
        <f>IFERROR(IF(Y441=0,"",ROUNDUP(Y441/H441,0)*0.01196),"")</f>
        <v>0.55015999999999998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255.29545454545453</v>
      </c>
      <c r="BN441" s="64">
        <f>IFERROR(Y441*I441/H441,"0")</f>
        <v>259.44</v>
      </c>
      <c r="BO441" s="64">
        <f>IFERROR(1/J441*(X441/H441),"0")</f>
        <v>0.43524184149184153</v>
      </c>
      <c r="BP441" s="64">
        <f>IFERROR(1/J441*(Y441/H441),"0")</f>
        <v>0.44230769230769235</v>
      </c>
    </row>
    <row r="442" spans="1:68" ht="16.5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6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112</v>
      </c>
      <c r="M443" s="33" t="s">
        <v>104</v>
      </c>
      <c r="N443" s="33"/>
      <c r="O443" s="32">
        <v>70</v>
      </c>
      <c r="P443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14</v>
      </c>
      <c r="Y443" s="546">
        <f>IFERROR(IF(X443="",0,CEILING((X443/$H443),1)*$H443),"")</f>
        <v>14.399999999999999</v>
      </c>
      <c r="Z443" s="36">
        <f>IFERROR(IF(Y443=0,"",ROUNDUP(Y443/H443,0)*0.00902),"")</f>
        <v>2.7060000000000001E-2</v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20.212499999999999</v>
      </c>
      <c r="BN443" s="64">
        <f>IFERROR(Y443*I443/H443,"0")</f>
        <v>20.79</v>
      </c>
      <c r="BO443" s="64">
        <f>IFERROR(1/J443*(X443/H443),"0")</f>
        <v>2.2095959595959599E-2</v>
      </c>
      <c r="BP443" s="64">
        <f>IFERROR(1/J443*(Y443/H443),"0")</f>
        <v>2.2727272727272728E-2</v>
      </c>
    </row>
    <row r="444" spans="1:68" x14ac:dyDescent="0.2">
      <c r="A444" s="569"/>
      <c r="B444" s="564"/>
      <c r="C444" s="564"/>
      <c r="D444" s="564"/>
      <c r="E444" s="564"/>
      <c r="F444" s="564"/>
      <c r="G444" s="564"/>
      <c r="H444" s="564"/>
      <c r="I444" s="564"/>
      <c r="J444" s="564"/>
      <c r="K444" s="564"/>
      <c r="L444" s="564"/>
      <c r="M444" s="564"/>
      <c r="N444" s="564"/>
      <c r="O444" s="570"/>
      <c r="P444" s="560" t="s">
        <v>71</v>
      </c>
      <c r="Q444" s="561"/>
      <c r="R444" s="561"/>
      <c r="S444" s="561"/>
      <c r="T444" s="561"/>
      <c r="U444" s="561"/>
      <c r="V444" s="562"/>
      <c r="W444" s="37" t="s">
        <v>72</v>
      </c>
      <c r="X444" s="547">
        <f>IFERROR(X441/H441,"0")+IFERROR(X442/H442,"0")+IFERROR(X443/H443,"0")</f>
        <v>48.18181818181818</v>
      </c>
      <c r="Y444" s="547">
        <f>IFERROR(Y441/H441,"0")+IFERROR(Y442/H442,"0")+IFERROR(Y443/H443,"0")</f>
        <v>49</v>
      </c>
      <c r="Z444" s="547">
        <f>IFERROR(IF(Z441="",0,Z441),"0")+IFERROR(IF(Z442="",0,Z442),"0")+IFERROR(IF(Z443="",0,Z443),"0")</f>
        <v>0.57721999999999996</v>
      </c>
      <c r="AA444" s="548"/>
      <c r="AB444" s="548"/>
      <c r="AC444" s="548"/>
    </row>
    <row r="445" spans="1:68" x14ac:dyDescent="0.2">
      <c r="A445" s="564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70"/>
      <c r="P445" s="560" t="s">
        <v>71</v>
      </c>
      <c r="Q445" s="561"/>
      <c r="R445" s="561"/>
      <c r="S445" s="561"/>
      <c r="T445" s="561"/>
      <c r="U445" s="561"/>
      <c r="V445" s="562"/>
      <c r="W445" s="37" t="s">
        <v>69</v>
      </c>
      <c r="X445" s="547">
        <f>IFERROR(SUM(X441:X443),"0")</f>
        <v>253</v>
      </c>
      <c r="Y445" s="547">
        <f>IFERROR(SUM(Y441:Y443),"0")</f>
        <v>257.28000000000003</v>
      </c>
      <c r="Z445" s="37"/>
      <c r="AA445" s="548"/>
      <c r="AB445" s="548"/>
      <c r="AC445" s="548"/>
    </row>
    <row r="446" spans="1:68" ht="14.25" customHeight="1" x14ac:dyDescent="0.25">
      <c r="A446" s="568" t="s">
        <v>64</v>
      </c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4"/>
      <c r="P446" s="564"/>
      <c r="Q446" s="564"/>
      <c r="R446" s="564"/>
      <c r="S446" s="564"/>
      <c r="T446" s="564"/>
      <c r="U446" s="564"/>
      <c r="V446" s="564"/>
      <c r="W446" s="564"/>
      <c r="X446" s="564"/>
      <c r="Y446" s="564"/>
      <c r="Z446" s="564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132</v>
      </c>
      <c r="Y447" s="546">
        <f t="shared" ref="Y447:Y452" si="49">IFERROR(IF(X447="",0,CEILING((X447/$H447),1)*$H447),"")</f>
        <v>132</v>
      </c>
      <c r="Z447" s="36">
        <f>IFERROR(IF(Y447=0,"",ROUNDUP(Y447/H447,0)*0.01196),"")</f>
        <v>0.29899999999999999</v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140.99999999999997</v>
      </c>
      <c r="BN447" s="64">
        <f t="shared" ref="BN447:BN452" si="51">IFERROR(Y447*I447/H447,"0")</f>
        <v>140.99999999999997</v>
      </c>
      <c r="BO447" s="64">
        <f t="shared" ref="BO447:BO452" si="52">IFERROR(1/J447*(X447/H447),"0")</f>
        <v>0.24038461538461539</v>
      </c>
      <c r="BP447" s="64">
        <f t="shared" ref="BP447:BP452" si="53">IFERROR(1/J447*(Y447/H447),"0")</f>
        <v>0.24038461538461539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108</v>
      </c>
      <c r="Y448" s="546">
        <f t="shared" si="49"/>
        <v>110.88000000000001</v>
      </c>
      <c r="Z448" s="36">
        <f>IFERROR(IF(Y448=0,"",ROUNDUP(Y448/H448,0)*0.01196),"")</f>
        <v>0.25115999999999999</v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115.36363636363636</v>
      </c>
      <c r="BN448" s="64">
        <f t="shared" si="51"/>
        <v>118.44</v>
      </c>
      <c r="BO448" s="64">
        <f t="shared" si="52"/>
        <v>0.19667832167832167</v>
      </c>
      <c r="BP448" s="64">
        <f t="shared" si="53"/>
        <v>0.20192307692307693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225</v>
      </c>
      <c r="Y449" s="546">
        <f t="shared" si="49"/>
        <v>227.04000000000002</v>
      </c>
      <c r="Z449" s="36">
        <f>IFERROR(IF(Y449=0,"",ROUNDUP(Y449/H449,0)*0.01196),"")</f>
        <v>0.51427999999999996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240.34090909090909</v>
      </c>
      <c r="BN449" s="64">
        <f t="shared" si="51"/>
        <v>242.51999999999998</v>
      </c>
      <c r="BO449" s="64">
        <f t="shared" si="52"/>
        <v>0.40974650349650349</v>
      </c>
      <c r="BP449" s="64">
        <f t="shared" si="53"/>
        <v>0.41346153846153849</v>
      </c>
    </row>
    <row r="450" spans="1:68" ht="27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6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0"/>
      <c r="P453" s="560" t="s">
        <v>71</v>
      </c>
      <c r="Q453" s="561"/>
      <c r="R453" s="561"/>
      <c r="S453" s="561"/>
      <c r="T453" s="561"/>
      <c r="U453" s="561"/>
      <c r="V453" s="562"/>
      <c r="W453" s="37" t="s">
        <v>72</v>
      </c>
      <c r="X453" s="547">
        <f>IFERROR(X447/H447,"0")+IFERROR(X448/H448,"0")+IFERROR(X449/H449,"0")+IFERROR(X450/H450,"0")+IFERROR(X451/H451,"0")+IFERROR(X452/H452,"0")</f>
        <v>88.068181818181813</v>
      </c>
      <c r="Y453" s="547">
        <f>IFERROR(Y447/H447,"0")+IFERROR(Y448/H448,"0")+IFERROR(Y449/H449,"0")+IFERROR(Y450/H450,"0")+IFERROR(Y451/H451,"0")+IFERROR(Y452/H452,"0")</f>
        <v>89</v>
      </c>
      <c r="Z453" s="547">
        <f>IFERROR(IF(Z447="",0,Z447),"0")+IFERROR(IF(Z448="",0,Z448),"0")+IFERROR(IF(Z449="",0,Z449),"0")+IFERROR(IF(Z450="",0,Z450),"0")+IFERROR(IF(Z451="",0,Z451),"0")+IFERROR(IF(Z452="",0,Z452),"0")</f>
        <v>1.0644399999999998</v>
      </c>
      <c r="AA453" s="548"/>
      <c r="AB453" s="548"/>
      <c r="AC453" s="548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0"/>
      <c r="P454" s="560" t="s">
        <v>71</v>
      </c>
      <c r="Q454" s="561"/>
      <c r="R454" s="561"/>
      <c r="S454" s="561"/>
      <c r="T454" s="561"/>
      <c r="U454" s="561"/>
      <c r="V454" s="562"/>
      <c r="W454" s="37" t="s">
        <v>69</v>
      </c>
      <c r="X454" s="547">
        <f>IFERROR(SUM(X447:X452),"0")</f>
        <v>465</v>
      </c>
      <c r="Y454" s="547">
        <f>IFERROR(SUM(Y447:Y452),"0")</f>
        <v>469.92</v>
      </c>
      <c r="Z454" s="37"/>
      <c r="AA454" s="548"/>
      <c r="AB454" s="548"/>
      <c r="AC454" s="548"/>
    </row>
    <row r="455" spans="1:68" ht="14.25" customHeight="1" x14ac:dyDescent="0.25">
      <c r="A455" s="568" t="s">
        <v>73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41"/>
      <c r="AB455" s="541"/>
      <c r="AC455" s="541"/>
    </row>
    <row r="456" spans="1:68" ht="16.5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69"/>
      <c r="B459" s="564"/>
      <c r="C459" s="564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64"/>
      <c r="O459" s="570"/>
      <c r="P459" s="560" t="s">
        <v>71</v>
      </c>
      <c r="Q459" s="561"/>
      <c r="R459" s="561"/>
      <c r="S459" s="561"/>
      <c r="T459" s="561"/>
      <c r="U459" s="561"/>
      <c r="V459" s="562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64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70"/>
      <c r="P460" s="560" t="s">
        <v>71</v>
      </c>
      <c r="Q460" s="561"/>
      <c r="R460" s="561"/>
      <c r="S460" s="561"/>
      <c r="T460" s="561"/>
      <c r="U460" s="561"/>
      <c r="V460" s="562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602" t="s">
        <v>706</v>
      </c>
      <c r="B461" s="603"/>
      <c r="C461" s="603"/>
      <c r="D461" s="603"/>
      <c r="E461" s="603"/>
      <c r="F461" s="603"/>
      <c r="G461" s="603"/>
      <c r="H461" s="603"/>
      <c r="I461" s="603"/>
      <c r="J461" s="603"/>
      <c r="K461" s="603"/>
      <c r="L461" s="603"/>
      <c r="M461" s="603"/>
      <c r="N461" s="603"/>
      <c r="O461" s="603"/>
      <c r="P461" s="603"/>
      <c r="Q461" s="603"/>
      <c r="R461" s="603"/>
      <c r="S461" s="603"/>
      <c r="T461" s="603"/>
      <c r="U461" s="603"/>
      <c r="V461" s="603"/>
      <c r="W461" s="603"/>
      <c r="X461" s="603"/>
      <c r="Y461" s="603"/>
      <c r="Z461" s="603"/>
      <c r="AA461" s="48"/>
      <c r="AB461" s="48"/>
      <c r="AC461" s="48"/>
    </row>
    <row r="462" spans="1:68" ht="16.5" customHeight="1" x14ac:dyDescent="0.25">
      <c r="A462" s="563" t="s">
        <v>706</v>
      </c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4"/>
      <c r="P462" s="564"/>
      <c r="Q462" s="564"/>
      <c r="R462" s="564"/>
      <c r="S462" s="564"/>
      <c r="T462" s="564"/>
      <c r="U462" s="564"/>
      <c r="V462" s="564"/>
      <c r="W462" s="564"/>
      <c r="X462" s="564"/>
      <c r="Y462" s="564"/>
      <c r="Z462" s="564"/>
      <c r="AA462" s="540"/>
      <c r="AB462" s="540"/>
      <c r="AC462" s="540"/>
    </row>
    <row r="463" spans="1:68" ht="14.25" customHeight="1" x14ac:dyDescent="0.25">
      <c r="A463" s="568" t="s">
        <v>99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1"/>
      <c r="AB463" s="541"/>
      <c r="AC463" s="541"/>
    </row>
    <row r="464" spans="1:68" ht="27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68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9"/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70"/>
      <c r="P468" s="560" t="s">
        <v>71</v>
      </c>
      <c r="Q468" s="561"/>
      <c r="R468" s="561"/>
      <c r="S468" s="561"/>
      <c r="T468" s="561"/>
      <c r="U468" s="561"/>
      <c r="V468" s="562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0"/>
      <c r="P469" s="560" t="s">
        <v>71</v>
      </c>
      <c r="Q469" s="561"/>
      <c r="R469" s="561"/>
      <c r="S469" s="561"/>
      <c r="T469" s="561"/>
      <c r="U469" s="561"/>
      <c r="V469" s="562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customHeight="1" x14ac:dyDescent="0.25">
      <c r="A470" s="568" t="s">
        <v>135</v>
      </c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4"/>
      <c r="P470" s="564"/>
      <c r="Q470" s="564"/>
      <c r="R470" s="564"/>
      <c r="S470" s="564"/>
      <c r="T470" s="564"/>
      <c r="U470" s="564"/>
      <c r="V470" s="564"/>
      <c r="W470" s="564"/>
      <c r="X470" s="564"/>
      <c r="Y470" s="564"/>
      <c r="Z470" s="564"/>
      <c r="AA470" s="541"/>
      <c r="AB470" s="541"/>
      <c r="AC470" s="541"/>
    </row>
    <row r="471" spans="1:68" ht="27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755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6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70"/>
      <c r="P474" s="560" t="s">
        <v>71</v>
      </c>
      <c r="Q474" s="561"/>
      <c r="R474" s="561"/>
      <c r="S474" s="561"/>
      <c r="T474" s="561"/>
      <c r="U474" s="561"/>
      <c r="V474" s="562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70"/>
      <c r="P475" s="560" t="s">
        <v>71</v>
      </c>
      <c r="Q475" s="561"/>
      <c r="R475" s="561"/>
      <c r="S475" s="561"/>
      <c r="T475" s="561"/>
      <c r="U475" s="561"/>
      <c r="V475" s="562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68" t="s">
        <v>64</v>
      </c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4"/>
      <c r="P476" s="564"/>
      <c r="Q476" s="564"/>
      <c r="R476" s="564"/>
      <c r="S476" s="564"/>
      <c r="T476" s="564"/>
      <c r="U476" s="564"/>
      <c r="V476" s="564"/>
      <c r="W476" s="564"/>
      <c r="X476" s="564"/>
      <c r="Y476" s="564"/>
      <c r="Z476" s="564"/>
      <c r="AA476" s="541"/>
      <c r="AB476" s="541"/>
      <c r="AC476" s="541"/>
    </row>
    <row r="477" spans="1:68" ht="27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 t="s">
        <v>112</v>
      </c>
      <c r="M477" s="33" t="s">
        <v>68</v>
      </c>
      <c r="N477" s="33"/>
      <c r="O477" s="32">
        <v>40</v>
      </c>
      <c r="P477" s="7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 t="s">
        <v>106</v>
      </c>
      <c r="AK477" s="68">
        <v>50.4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 t="s">
        <v>112</v>
      </c>
      <c r="M478" s="33" t="s">
        <v>68</v>
      </c>
      <c r="N478" s="33"/>
      <c r="O478" s="32">
        <v>40</v>
      </c>
      <c r="P478" s="80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106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9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0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x14ac:dyDescent="0.2">
      <c r="A480" s="564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70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customHeight="1" x14ac:dyDescent="0.25">
      <c r="A481" s="568" t="s">
        <v>73</v>
      </c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4"/>
      <c r="P481" s="564"/>
      <c r="Q481" s="564"/>
      <c r="R481" s="564"/>
      <c r="S481" s="564"/>
      <c r="T481" s="564"/>
      <c r="U481" s="564"/>
      <c r="V481" s="564"/>
      <c r="W481" s="564"/>
      <c r="X481" s="564"/>
      <c r="Y481" s="564"/>
      <c r="Z481" s="564"/>
      <c r="AA481" s="541"/>
      <c r="AB481" s="541"/>
      <c r="AC481" s="541"/>
    </row>
    <row r="482" spans="1:68" ht="27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/>
      <c r="M482" s="33" t="s">
        <v>84</v>
      </c>
      <c r="N482" s="33"/>
      <c r="O482" s="32">
        <v>45</v>
      </c>
      <c r="P482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9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70"/>
      <c r="P483" s="560" t="s">
        <v>71</v>
      </c>
      <c r="Q483" s="561"/>
      <c r="R483" s="561"/>
      <c r="S483" s="561"/>
      <c r="T483" s="561"/>
      <c r="U483" s="561"/>
      <c r="V483" s="562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0"/>
      <c r="P484" s="560" t="s">
        <v>71</v>
      </c>
      <c r="Q484" s="561"/>
      <c r="R484" s="561"/>
      <c r="S484" s="561"/>
      <c r="T484" s="561"/>
      <c r="U484" s="561"/>
      <c r="V484" s="562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customHeight="1" x14ac:dyDescent="0.25">
      <c r="A485" s="568" t="s">
        <v>165</v>
      </c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4"/>
      <c r="P485" s="564"/>
      <c r="Q485" s="564"/>
      <c r="R485" s="564"/>
      <c r="S485" s="564"/>
      <c r="T485" s="564"/>
      <c r="U485" s="564"/>
      <c r="V485" s="564"/>
      <c r="W485" s="564"/>
      <c r="X485" s="564"/>
      <c r="Y485" s="564"/>
      <c r="Z485" s="564"/>
      <c r="AA485" s="541"/>
      <c r="AB485" s="541"/>
      <c r="AC485" s="541"/>
    </row>
    <row r="486" spans="1:68" ht="27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9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70"/>
      <c r="P488" s="560" t="s">
        <v>71</v>
      </c>
      <c r="Q488" s="561"/>
      <c r="R488" s="561"/>
      <c r="S488" s="561"/>
      <c r="T488" s="561"/>
      <c r="U488" s="561"/>
      <c r="V488" s="562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0"/>
      <c r="P489" s="560" t="s">
        <v>71</v>
      </c>
      <c r="Q489" s="561"/>
      <c r="R489" s="561"/>
      <c r="S489" s="561"/>
      <c r="T489" s="561"/>
      <c r="U489" s="561"/>
      <c r="V489" s="562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63" t="s">
        <v>743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540"/>
      <c r="AB490" s="540"/>
      <c r="AC490" s="540"/>
    </row>
    <row r="491" spans="1:68" ht="14.25" customHeight="1" x14ac:dyDescent="0.25">
      <c r="A491" s="568" t="s">
        <v>135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1"/>
      <c r="AB491" s="541"/>
      <c r="AC491" s="541"/>
    </row>
    <row r="492" spans="1:68" ht="27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9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70"/>
      <c r="P493" s="560" t="s">
        <v>71</v>
      </c>
      <c r="Q493" s="561"/>
      <c r="R493" s="561"/>
      <c r="S493" s="561"/>
      <c r="T493" s="561"/>
      <c r="U493" s="561"/>
      <c r="V493" s="562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0"/>
      <c r="P494" s="560" t="s">
        <v>71</v>
      </c>
      <c r="Q494" s="561"/>
      <c r="R494" s="561"/>
      <c r="S494" s="561"/>
      <c r="T494" s="561"/>
      <c r="U494" s="561"/>
      <c r="V494" s="562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0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709"/>
      <c r="P495" s="702" t="s">
        <v>747</v>
      </c>
      <c r="Q495" s="671"/>
      <c r="R495" s="671"/>
      <c r="S495" s="671"/>
      <c r="T495" s="671"/>
      <c r="U495" s="671"/>
      <c r="V495" s="672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11999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12181.84</v>
      </c>
      <c r="Z495" s="37"/>
      <c r="AA495" s="548"/>
      <c r="AB495" s="548"/>
      <c r="AC495" s="548"/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709"/>
      <c r="P496" s="702" t="s">
        <v>748</v>
      </c>
      <c r="Q496" s="671"/>
      <c r="R496" s="671"/>
      <c r="S496" s="671"/>
      <c r="T496" s="671"/>
      <c r="U496" s="671"/>
      <c r="V496" s="672"/>
      <c r="W496" s="37" t="s">
        <v>69</v>
      </c>
      <c r="X496" s="547">
        <f>IFERROR(SUM(BM22:BM492),"0")</f>
        <v>12685.636738323772</v>
      </c>
      <c r="Y496" s="547">
        <f>IFERROR(SUM(BN22:BN492),"0")</f>
        <v>12879.281000000001</v>
      </c>
      <c r="Z496" s="37"/>
      <c r="AA496" s="548"/>
      <c r="AB496" s="548"/>
      <c r="AC496" s="548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709"/>
      <c r="P497" s="702" t="s">
        <v>749</v>
      </c>
      <c r="Q497" s="671"/>
      <c r="R497" s="671"/>
      <c r="S497" s="671"/>
      <c r="T497" s="671"/>
      <c r="U497" s="671"/>
      <c r="V497" s="672"/>
      <c r="W497" s="37" t="s">
        <v>750</v>
      </c>
      <c r="X497" s="38">
        <f>ROUNDUP(SUM(BO22:BO492),0)</f>
        <v>21</v>
      </c>
      <c r="Y497" s="38">
        <f>ROUNDUP(SUM(BP22:BP492),0)</f>
        <v>22</v>
      </c>
      <c r="Z497" s="37"/>
      <c r="AA497" s="548"/>
      <c r="AB497" s="548"/>
      <c r="AC497" s="548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709"/>
      <c r="P498" s="702" t="s">
        <v>751</v>
      </c>
      <c r="Q498" s="671"/>
      <c r="R498" s="671"/>
      <c r="S498" s="671"/>
      <c r="T498" s="671"/>
      <c r="U498" s="671"/>
      <c r="V498" s="672"/>
      <c r="W498" s="37" t="s">
        <v>69</v>
      </c>
      <c r="X498" s="547">
        <f>GrossWeightTotal+PalletQtyTotal*25</f>
        <v>13210.636738323772</v>
      </c>
      <c r="Y498" s="547">
        <f>GrossWeightTotalR+PalletQtyTotalR*25</f>
        <v>13429.281000000001</v>
      </c>
      <c r="Z498" s="37"/>
      <c r="AA498" s="548"/>
      <c r="AB498" s="548"/>
      <c r="AC498" s="548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709"/>
      <c r="P499" s="702" t="s">
        <v>752</v>
      </c>
      <c r="Q499" s="671"/>
      <c r="R499" s="671"/>
      <c r="S499" s="671"/>
      <c r="T499" s="671"/>
      <c r="U499" s="671"/>
      <c r="V499" s="672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2251.7788532127611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2286</v>
      </c>
      <c r="Z499" s="37"/>
      <c r="AA499" s="548"/>
      <c r="AB499" s="548"/>
      <c r="AC499" s="548"/>
    </row>
    <row r="500" spans="1:32" ht="14.25" customHeight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709"/>
      <c r="P500" s="702" t="s">
        <v>753</v>
      </c>
      <c r="Q500" s="671"/>
      <c r="R500" s="671"/>
      <c r="S500" s="671"/>
      <c r="T500" s="671"/>
      <c r="U500" s="671"/>
      <c r="V500" s="672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24.80622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88" t="s">
        <v>97</v>
      </c>
      <c r="D502" s="621"/>
      <c r="E502" s="621"/>
      <c r="F502" s="621"/>
      <c r="G502" s="621"/>
      <c r="H502" s="622"/>
      <c r="I502" s="588" t="s">
        <v>250</v>
      </c>
      <c r="J502" s="621"/>
      <c r="K502" s="621"/>
      <c r="L502" s="621"/>
      <c r="M502" s="621"/>
      <c r="N502" s="621"/>
      <c r="O502" s="621"/>
      <c r="P502" s="621"/>
      <c r="Q502" s="621"/>
      <c r="R502" s="621"/>
      <c r="S502" s="622"/>
      <c r="T502" s="588" t="s">
        <v>535</v>
      </c>
      <c r="U502" s="622"/>
      <c r="V502" s="588" t="s">
        <v>592</v>
      </c>
      <c r="W502" s="621"/>
      <c r="X502" s="622"/>
      <c r="Y502" s="542" t="s">
        <v>644</v>
      </c>
      <c r="Z502" s="588" t="s">
        <v>706</v>
      </c>
      <c r="AA502" s="622"/>
      <c r="AB502" s="52"/>
      <c r="AC502" s="52"/>
      <c r="AF502" s="543"/>
    </row>
    <row r="503" spans="1:32" ht="14.25" customHeight="1" thickTop="1" x14ac:dyDescent="0.2">
      <c r="A503" s="594" t="s">
        <v>756</v>
      </c>
      <c r="B503" s="588" t="s">
        <v>63</v>
      </c>
      <c r="C503" s="588" t="s">
        <v>98</v>
      </c>
      <c r="D503" s="588" t="s">
        <v>116</v>
      </c>
      <c r="E503" s="588" t="s">
        <v>172</v>
      </c>
      <c r="F503" s="588" t="s">
        <v>191</v>
      </c>
      <c r="G503" s="588" t="s">
        <v>222</v>
      </c>
      <c r="H503" s="588" t="s">
        <v>97</v>
      </c>
      <c r="I503" s="588" t="s">
        <v>251</v>
      </c>
      <c r="J503" s="588" t="s">
        <v>292</v>
      </c>
      <c r="K503" s="588" t="s">
        <v>352</v>
      </c>
      <c r="L503" s="588" t="s">
        <v>397</v>
      </c>
      <c r="M503" s="588" t="s">
        <v>413</v>
      </c>
      <c r="N503" s="543"/>
      <c r="O503" s="588" t="s">
        <v>425</v>
      </c>
      <c r="P503" s="588" t="s">
        <v>435</v>
      </c>
      <c r="Q503" s="588" t="s">
        <v>442</v>
      </c>
      <c r="R503" s="588" t="s">
        <v>447</v>
      </c>
      <c r="S503" s="588" t="s">
        <v>525</v>
      </c>
      <c r="T503" s="588" t="s">
        <v>536</v>
      </c>
      <c r="U503" s="588" t="s">
        <v>570</v>
      </c>
      <c r="V503" s="588" t="s">
        <v>593</v>
      </c>
      <c r="W503" s="588" t="s">
        <v>625</v>
      </c>
      <c r="X503" s="588" t="s">
        <v>640</v>
      </c>
      <c r="Y503" s="588" t="s">
        <v>644</v>
      </c>
      <c r="Z503" s="588" t="s">
        <v>706</v>
      </c>
      <c r="AA503" s="588" t="s">
        <v>743</v>
      </c>
      <c r="AB503" s="52"/>
      <c r="AC503" s="52"/>
      <c r="AF503" s="543"/>
    </row>
    <row r="504" spans="1:32" ht="13.5" customHeight="1" thickBot="1" x14ac:dyDescent="0.25">
      <c r="A504" s="595"/>
      <c r="B504" s="589"/>
      <c r="C504" s="589"/>
      <c r="D504" s="589"/>
      <c r="E504" s="589"/>
      <c r="F504" s="589"/>
      <c r="G504" s="589"/>
      <c r="H504" s="589"/>
      <c r="I504" s="589"/>
      <c r="J504" s="589"/>
      <c r="K504" s="589"/>
      <c r="L504" s="589"/>
      <c r="M504" s="589"/>
      <c r="N504" s="543"/>
      <c r="O504" s="589"/>
      <c r="P504" s="589"/>
      <c r="Q504" s="589"/>
      <c r="R504" s="589"/>
      <c r="S504" s="589"/>
      <c r="T504" s="589"/>
      <c r="U504" s="589"/>
      <c r="V504" s="589"/>
      <c r="W504" s="589"/>
      <c r="X504" s="589"/>
      <c r="Y504" s="589"/>
      <c r="Z504" s="589"/>
      <c r="AA504" s="589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66.600000000000009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454.6</v>
      </c>
      <c r="E505" s="46">
        <f>IFERROR(Y86*1,"0")+IFERROR(Y87*1,"0")+IFERROR(Y88*1,"0")+IFERROR(Y92*1,"0")+IFERROR(Y93*1,"0")+IFERROR(Y94*1,"0")+IFERROR(Y95*1,"0")</f>
        <v>901.8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772.5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953.1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2653.5000000000005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48.7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122.4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708.8</v>
      </c>
      <c r="S505" s="46">
        <f>IFERROR(Y334*1,"0")+IFERROR(Y335*1,"0")+IFERROR(Y336*1,"0")</f>
        <v>48.599999999999994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3072</v>
      </c>
      <c r="U505" s="46">
        <f>IFERROR(Y367*1,"0")+IFERROR(Y368*1,"0")+IFERROR(Y369*1,"0")+IFERROR(Y373*1,"0")+IFERROR(Y374*1,"0")+IFERROR(Y378*1,"0")+IFERROR(Y379*1,"0")+IFERROR(Y383*1,"0")</f>
        <v>633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1746.2400000000005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ZxotO3/Au5oZ3NrZKEllOugfji5e7cuCNS8WVrIOVyVkqXBA2Ub8UK8FdSFS2eC4Cr2fj6KC7d64doQMWFCf1w==" saltValue="MkkMyFWwFB8bd9S0TJqsO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D433:E433"/>
    <mergeCell ref="D262:E262"/>
    <mergeCell ref="P368:T368"/>
    <mergeCell ref="P122:V122"/>
    <mergeCell ref="D237:E237"/>
    <mergeCell ref="P43:V43"/>
    <mergeCell ref="P285:V285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Q6:R6"/>
    <mergeCell ref="P243:T243"/>
    <mergeCell ref="D29:E29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75:T75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P357:T357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F5:G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V11:W11"/>
    <mergeCell ref="A370:O371"/>
    <mergeCell ref="D457:E457"/>
    <mergeCell ref="P367:T367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A9:C9"/>
    <mergeCell ref="D373:E373"/>
    <mergeCell ref="D202:E202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32:V32"/>
    <mergeCell ref="P474:V474"/>
    <mergeCell ref="Q13:R13"/>
    <mergeCell ref="P97:V97"/>
    <mergeCell ref="D389:E389"/>
    <mergeCell ref="P47:V47"/>
    <mergeCell ref="P176:T176"/>
    <mergeCell ref="P114:T114"/>
    <mergeCell ref="P241:T241"/>
    <mergeCell ref="P41:T41"/>
    <mergeCell ref="A157:Z157"/>
    <mergeCell ref="A35:O36"/>
    <mergeCell ref="A481:Z481"/>
    <mergeCell ref="A399:O400"/>
    <mergeCell ref="P61:T61"/>
    <mergeCell ref="A273:Z273"/>
    <mergeCell ref="D436:E436"/>
    <mergeCell ref="D292:E292"/>
    <mergeCell ref="P346:T346"/>
    <mergeCell ref="D227:E227"/>
    <mergeCell ref="P321:T321"/>
    <mergeCell ref="P125:T125"/>
    <mergeCell ref="A455:Z455"/>
    <mergeCell ref="D320:E320"/>
    <mergeCell ref="D447:E447"/>
    <mergeCell ref="A127:O128"/>
    <mergeCell ref="P301:T301"/>
    <mergeCell ref="P255:V255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A461:Z461"/>
    <mergeCell ref="D288:E288"/>
    <mergeCell ref="P130:T130"/>
    <mergeCell ref="P421:V421"/>
    <mergeCell ref="D136:E136"/>
    <mergeCell ref="D434:E434"/>
    <mergeCell ref="P46:T46"/>
    <mergeCell ref="D154:E154"/>
    <mergeCell ref="D225:E225"/>
    <mergeCell ref="D22:E22"/>
    <mergeCell ref="M17:M18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D383:E383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D415:E415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A12:M12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A483:O484"/>
    <mergeCell ref="P353:T353"/>
    <mergeCell ref="P82:V82"/>
    <mergeCell ref="A134:Z134"/>
    <mergeCell ref="A265:Z26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H503:H504"/>
    <mergeCell ref="P442:T442"/>
    <mergeCell ref="P467:T467"/>
    <mergeCell ref="P489:V489"/>
    <mergeCell ref="D448:E448"/>
    <mergeCell ref="P354:V354"/>
    <mergeCell ref="P183:V183"/>
    <mergeCell ref="A43:O44"/>
    <mergeCell ref="P133:V133"/>
    <mergeCell ref="D390:E390"/>
    <mergeCell ref="A123:Z123"/>
    <mergeCell ref="P127:V127"/>
    <mergeCell ref="Y503:Y504"/>
    <mergeCell ref="D492:E492"/>
    <mergeCell ref="Z503:Z504"/>
    <mergeCell ref="A132:O133"/>
    <mergeCell ref="P439:V439"/>
    <mergeCell ref="A438:O439"/>
    <mergeCell ref="P427:T427"/>
    <mergeCell ref="P497:V497"/>
    <mergeCell ref="P484:V484"/>
    <mergeCell ref="E503:E504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P417:V417"/>
    <mergeCell ref="Q12:R12"/>
    <mergeCell ref="I17:I18"/>
    <mergeCell ref="D141:E141"/>
    <mergeCell ref="D306:E306"/>
    <mergeCell ref="D135:E135"/>
    <mergeCell ref="P456:T456"/>
    <mergeCell ref="A246:O247"/>
    <mergeCell ref="P414:T414"/>
    <mergeCell ref="P352:T352"/>
    <mergeCell ref="D72:E72"/>
    <mergeCell ref="A326:Z326"/>
    <mergeCell ref="P178:V178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P245:T245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8:M8"/>
    <mergeCell ref="D300:E300"/>
    <mergeCell ref="P279:V279"/>
    <mergeCell ref="P237:T237"/>
    <mergeCell ref="P329:T329"/>
    <mergeCell ref="P158:T15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H9:I9"/>
    <mergeCell ref="P24:V24"/>
    <mergeCell ref="A49:Z49"/>
    <mergeCell ref="P211:V211"/>
    <mergeCell ref="P89:V89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P56:T56"/>
    <mergeCell ref="D66:E66"/>
    <mergeCell ref="D53:E53"/>
    <mergeCell ref="A50:Z50"/>
    <mergeCell ref="W17:W18"/>
    <mergeCell ref="D92:E92"/>
    <mergeCell ref="D55:E55"/>
    <mergeCell ref="D30:E30"/>
    <mergeCell ref="D67:E67"/>
    <mergeCell ref="A140:Z140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42 X51:X52 X54 X60 X73 X80 X86 X88 X92 X100 X102 X107 X109 X113 X115 X158 X160:X161 X163:X164 X187 X191:X192 X194:X196 X198 X204:X205 X207:X210 X215 X221 X268:X269 X314:X316 X323 X334 X342:X345 X352 X378:X379 X426:X428 X431 X441 X443 X447:X449 X477: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hLGNWVW91w/aCefFcZ/EKbOALtcnbPupBxThU0x04h/+n0Y6MOwE6NyHY0pCAiOnCXhZCjM1oaoGUsJiD+rZyg==" saltValue="YLkdzfwq0wgmGMcKwbJl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2025-10-17T08:02:43Z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