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1C6D936E-EF46-40A2-ACF5-1F5F35425B4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Y493" i="1"/>
  <c r="X493" i="1"/>
  <c r="BP492" i="1"/>
  <c r="BO492" i="1"/>
  <c r="BN492" i="1"/>
  <c r="BM492" i="1"/>
  <c r="Z492" i="1"/>
  <c r="Z493" i="1" s="1"/>
  <c r="Y492" i="1"/>
  <c r="AA505" i="1" s="1"/>
  <c r="P492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Y468" i="1" s="1"/>
  <c r="P464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X422" i="1"/>
  <c r="Y421" i="1"/>
  <c r="X421" i="1"/>
  <c r="BP420" i="1"/>
  <c r="BO420" i="1"/>
  <c r="BN420" i="1"/>
  <c r="BM420" i="1"/>
  <c r="Z420" i="1"/>
  <c r="Z421" i="1" s="1"/>
  <c r="Y420" i="1"/>
  <c r="X505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Y374" i="1"/>
  <c r="BP373" i="1"/>
  <c r="BO373" i="1"/>
  <c r="BN373" i="1"/>
  <c r="BM373" i="1"/>
  <c r="Z373" i="1"/>
  <c r="Z375" i="1" s="1"/>
  <c r="Y373" i="1"/>
  <c r="Y376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R505" i="1" s="1"/>
  <c r="P288" i="1"/>
  <c r="X285" i="1"/>
  <c r="Y284" i="1"/>
  <c r="X284" i="1"/>
  <c r="BP283" i="1"/>
  <c r="BO283" i="1"/>
  <c r="BN283" i="1"/>
  <c r="BM283" i="1"/>
  <c r="Z283" i="1"/>
  <c r="Z284" i="1" s="1"/>
  <c r="Y283" i="1"/>
  <c r="Q505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5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Y264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L505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Z204" i="1" s="1"/>
  <c r="P204" i="1"/>
  <c r="BP203" i="1"/>
  <c r="BO203" i="1"/>
  <c r="BN203" i="1"/>
  <c r="BM203" i="1"/>
  <c r="Z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Y200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Y184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Y173" i="1" s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Y167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BP146" i="1"/>
  <c r="BO146" i="1"/>
  <c r="BN146" i="1"/>
  <c r="BM146" i="1"/>
  <c r="Z146" i="1"/>
  <c r="Y146" i="1"/>
  <c r="Y150" i="1" s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Y133" i="1" s="1"/>
  <c r="P131" i="1"/>
  <c r="BP130" i="1"/>
  <c r="BO130" i="1"/>
  <c r="BN130" i="1"/>
  <c r="BM130" i="1"/>
  <c r="Z130" i="1"/>
  <c r="Y130" i="1"/>
  <c r="Y132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G505" i="1" s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8" i="1" s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Y110" i="1" s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F505" i="1" s="1"/>
  <c r="P100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Y97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Y89" i="1" s="1"/>
  <c r="P87" i="1"/>
  <c r="BP86" i="1"/>
  <c r="BO86" i="1"/>
  <c r="BN86" i="1"/>
  <c r="BM86" i="1"/>
  <c r="Z86" i="1"/>
  <c r="Y86" i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Y78" i="1" s="1"/>
  <c r="P72" i="1"/>
  <c r="X70" i="1"/>
  <c r="X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P62" i="1"/>
  <c r="BP61" i="1"/>
  <c r="BO61" i="1"/>
  <c r="BN61" i="1"/>
  <c r="BM61" i="1"/>
  <c r="Z61" i="1"/>
  <c r="Y61" i="1"/>
  <c r="P61" i="1"/>
  <c r="BO60" i="1"/>
  <c r="BM60" i="1"/>
  <c r="Y60" i="1"/>
  <c r="Y64" i="1" s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Y43" i="1"/>
  <c r="X43" i="1"/>
  <c r="BP42" i="1"/>
  <c r="BO42" i="1"/>
  <c r="BN42" i="1"/>
  <c r="BM42" i="1"/>
  <c r="Z42" i="1"/>
  <c r="Y42" i="1"/>
  <c r="P42" i="1"/>
  <c r="BO41" i="1"/>
  <c r="BM41" i="1"/>
  <c r="Y41" i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1" i="1" s="1"/>
  <c r="P27" i="1"/>
  <c r="BP26" i="1"/>
  <c r="BO26" i="1"/>
  <c r="BN26" i="1"/>
  <c r="BM26" i="1"/>
  <c r="Z26" i="1"/>
  <c r="Y26" i="1"/>
  <c r="Y32" i="1" s="1"/>
  <c r="P26" i="1"/>
  <c r="X24" i="1"/>
  <c r="X495" i="1" s="1"/>
  <c r="Y23" i="1"/>
  <c r="X23" i="1"/>
  <c r="X499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05" i="1"/>
  <c r="X496" i="1"/>
  <c r="X497" i="1"/>
  <c r="Y24" i="1"/>
  <c r="Z27" i="1"/>
  <c r="Z31" i="1" s="1"/>
  <c r="BN27" i="1"/>
  <c r="BP27" i="1"/>
  <c r="Z29" i="1"/>
  <c r="BN29" i="1"/>
  <c r="BP41" i="1"/>
  <c r="BN41" i="1"/>
  <c r="Z41" i="1"/>
  <c r="Z43" i="1" s="1"/>
  <c r="BP54" i="1"/>
  <c r="BN54" i="1"/>
  <c r="Z54" i="1"/>
  <c r="BP62" i="1"/>
  <c r="BN62" i="1"/>
  <c r="Z62" i="1"/>
  <c r="Y70" i="1"/>
  <c r="Y69" i="1"/>
  <c r="BP66" i="1"/>
  <c r="BN66" i="1"/>
  <c r="Z66" i="1"/>
  <c r="F9" i="1"/>
  <c r="J9" i="1"/>
  <c r="BP52" i="1"/>
  <c r="Y497" i="1" s="1"/>
  <c r="BN52" i="1"/>
  <c r="Y496" i="1" s="1"/>
  <c r="Y498" i="1" s="1"/>
  <c r="Z52" i="1"/>
  <c r="Z57" i="1" s="1"/>
  <c r="BP56" i="1"/>
  <c r="BN56" i="1"/>
  <c r="Z56" i="1"/>
  <c r="Y58" i="1"/>
  <c r="Y63" i="1"/>
  <c r="BP60" i="1"/>
  <c r="BN60" i="1"/>
  <c r="Z60" i="1"/>
  <c r="Z63" i="1" s="1"/>
  <c r="C505" i="1"/>
  <c r="Y44" i="1"/>
  <c r="D505" i="1"/>
  <c r="Y57" i="1"/>
  <c r="Y499" i="1" s="1"/>
  <c r="Z68" i="1"/>
  <c r="BN68" i="1"/>
  <c r="Z72" i="1"/>
  <c r="Z77" i="1" s="1"/>
  <c r="BN72" i="1"/>
  <c r="BP72" i="1"/>
  <c r="Z74" i="1"/>
  <c r="BN74" i="1"/>
  <c r="Z76" i="1"/>
  <c r="BN76" i="1"/>
  <c r="Y77" i="1"/>
  <c r="Z80" i="1"/>
  <c r="Z82" i="1" s="1"/>
  <c r="BN80" i="1"/>
  <c r="BP80" i="1"/>
  <c r="Y83" i="1"/>
  <c r="E505" i="1"/>
  <c r="Z87" i="1"/>
  <c r="Z89" i="1" s="1"/>
  <c r="BN87" i="1"/>
  <c r="BP87" i="1"/>
  <c r="Y90" i="1"/>
  <c r="Z93" i="1"/>
  <c r="Z96" i="1" s="1"/>
  <c r="BN93" i="1"/>
  <c r="BP93" i="1"/>
  <c r="Z95" i="1"/>
  <c r="BN95" i="1"/>
  <c r="Z100" i="1"/>
  <c r="Z104" i="1" s="1"/>
  <c r="BN100" i="1"/>
  <c r="BP100" i="1"/>
  <c r="Z102" i="1"/>
  <c r="BN102" i="1"/>
  <c r="Y105" i="1"/>
  <c r="Z108" i="1"/>
  <c r="Z110" i="1" s="1"/>
  <c r="BN108" i="1"/>
  <c r="BP108" i="1"/>
  <c r="Z114" i="1"/>
  <c r="Z117" i="1" s="1"/>
  <c r="BN114" i="1"/>
  <c r="BP114" i="1"/>
  <c r="Z116" i="1"/>
  <c r="BN116" i="1"/>
  <c r="Z120" i="1"/>
  <c r="Z121" i="1" s="1"/>
  <c r="BN120" i="1"/>
  <c r="BP120" i="1"/>
  <c r="Y121" i="1"/>
  <c r="Z125" i="1"/>
  <c r="Z127" i="1" s="1"/>
  <c r="BN125" i="1"/>
  <c r="BP125" i="1"/>
  <c r="Y128" i="1"/>
  <c r="Z131" i="1"/>
  <c r="Z132" i="1" s="1"/>
  <c r="BN131" i="1"/>
  <c r="BP131" i="1"/>
  <c r="Z135" i="1"/>
  <c r="Z137" i="1" s="1"/>
  <c r="BN135" i="1"/>
  <c r="BP135" i="1"/>
  <c r="Y138" i="1"/>
  <c r="H505" i="1"/>
  <c r="Y144" i="1"/>
  <c r="Z147" i="1"/>
  <c r="Z149" i="1" s="1"/>
  <c r="BN147" i="1"/>
  <c r="BP147" i="1"/>
  <c r="I505" i="1"/>
  <c r="Y156" i="1"/>
  <c r="Z159" i="1"/>
  <c r="Z167" i="1" s="1"/>
  <c r="BN159" i="1"/>
  <c r="Z161" i="1"/>
  <c r="BN161" i="1"/>
  <c r="Z163" i="1"/>
  <c r="BN163" i="1"/>
  <c r="Z165" i="1"/>
  <c r="BN165" i="1"/>
  <c r="Y168" i="1"/>
  <c r="Z171" i="1"/>
  <c r="Z173" i="1" s="1"/>
  <c r="BN171" i="1"/>
  <c r="BP171" i="1"/>
  <c r="J505" i="1"/>
  <c r="Z182" i="1"/>
  <c r="Z183" i="1" s="1"/>
  <c r="BN182" i="1"/>
  <c r="BP182" i="1"/>
  <c r="Y183" i="1"/>
  <c r="Z186" i="1"/>
  <c r="Z188" i="1" s="1"/>
  <c r="BN186" i="1"/>
  <c r="BP186" i="1"/>
  <c r="Y189" i="1"/>
  <c r="Z192" i="1"/>
  <c r="Z199" i="1" s="1"/>
  <c r="BN192" i="1"/>
  <c r="Z194" i="1"/>
  <c r="BN194" i="1"/>
  <c r="Z196" i="1"/>
  <c r="BN196" i="1"/>
  <c r="Z198" i="1"/>
  <c r="BN198" i="1"/>
  <c r="Y199" i="1"/>
  <c r="Z202" i="1"/>
  <c r="BN202" i="1"/>
  <c r="BP202" i="1"/>
  <c r="BP208" i="1"/>
  <c r="BN208" i="1"/>
  <c r="Z208" i="1"/>
  <c r="K505" i="1"/>
  <c r="Y230" i="1"/>
  <c r="BP220" i="1"/>
  <c r="BN220" i="1"/>
  <c r="Z220" i="1"/>
  <c r="BP224" i="1"/>
  <c r="BN224" i="1"/>
  <c r="Z224" i="1"/>
  <c r="BP228" i="1"/>
  <c r="BN228" i="1"/>
  <c r="Z228" i="1"/>
  <c r="BP243" i="1"/>
  <c r="BN243" i="1"/>
  <c r="Z243" i="1"/>
  <c r="Y104" i="1"/>
  <c r="Y127" i="1"/>
  <c r="BP204" i="1"/>
  <c r="BN204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2" i="1"/>
  <c r="BN222" i="1"/>
  <c r="Z222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Y247" i="1"/>
  <c r="Y256" i="1"/>
  <c r="Y263" i="1"/>
  <c r="Y270" i="1"/>
  <c r="Y293" i="1"/>
  <c r="Y303" i="1"/>
  <c r="Y311" i="1"/>
  <c r="Y317" i="1"/>
  <c r="Y324" i="1"/>
  <c r="Y330" i="1"/>
  <c r="Y337" i="1"/>
  <c r="Y349" i="1"/>
  <c r="BP353" i="1"/>
  <c r="BN353" i="1"/>
  <c r="Z353" i="1"/>
  <c r="Z354" i="1" s="1"/>
  <c r="Y355" i="1"/>
  <c r="Y360" i="1"/>
  <c r="BP357" i="1"/>
  <c r="BN357" i="1"/>
  <c r="Z357" i="1"/>
  <c r="Z359" i="1" s="1"/>
  <c r="BP379" i="1"/>
  <c r="BN379" i="1"/>
  <c r="Z379" i="1"/>
  <c r="Z380" i="1" s="1"/>
  <c r="Y381" i="1"/>
  <c r="Y384" i="1"/>
  <c r="BP383" i="1"/>
  <c r="BN383" i="1"/>
  <c r="Z383" i="1"/>
  <c r="Z384" i="1" s="1"/>
  <c r="Y385" i="1"/>
  <c r="Y400" i="1"/>
  <c r="BP389" i="1"/>
  <c r="BN389" i="1"/>
  <c r="Z389" i="1"/>
  <c r="BP393" i="1"/>
  <c r="BN393" i="1"/>
  <c r="Z393" i="1"/>
  <c r="BP397" i="1"/>
  <c r="BN397" i="1"/>
  <c r="Z397" i="1"/>
  <c r="BP414" i="1"/>
  <c r="BN414" i="1"/>
  <c r="Z414" i="1"/>
  <c r="BP429" i="1"/>
  <c r="BN429" i="1"/>
  <c r="Z429" i="1"/>
  <c r="BP433" i="1"/>
  <c r="BN433" i="1"/>
  <c r="Z433" i="1"/>
  <c r="BP437" i="1"/>
  <c r="BN437" i="1"/>
  <c r="Z437" i="1"/>
  <c r="Y439" i="1"/>
  <c r="Y444" i="1"/>
  <c r="BP441" i="1"/>
  <c r="BN441" i="1"/>
  <c r="Z441" i="1"/>
  <c r="Y445" i="1"/>
  <c r="BP449" i="1"/>
  <c r="BN449" i="1"/>
  <c r="Z449" i="1"/>
  <c r="Y453" i="1"/>
  <c r="BP457" i="1"/>
  <c r="BN457" i="1"/>
  <c r="Z457" i="1"/>
  <c r="Z459" i="1" s="1"/>
  <c r="Y459" i="1"/>
  <c r="M505" i="1"/>
  <c r="V505" i="1"/>
  <c r="Z245" i="1"/>
  <c r="BN245" i="1"/>
  <c r="Z250" i="1"/>
  <c r="Z255" i="1" s="1"/>
  <c r="BN250" i="1"/>
  <c r="BP250" i="1"/>
  <c r="Z252" i="1"/>
  <c r="BN252" i="1"/>
  <c r="Z254" i="1"/>
  <c r="BN254" i="1"/>
  <c r="Y255" i="1"/>
  <c r="Z259" i="1"/>
  <c r="Z263" i="1" s="1"/>
  <c r="BN259" i="1"/>
  <c r="BP259" i="1"/>
  <c r="Z261" i="1"/>
  <c r="BN261" i="1"/>
  <c r="O505" i="1"/>
  <c r="Z268" i="1"/>
  <c r="Z270" i="1" s="1"/>
  <c r="BN268" i="1"/>
  <c r="Y271" i="1"/>
  <c r="Y276" i="1"/>
  <c r="Y285" i="1"/>
  <c r="Z289" i="1"/>
  <c r="Z293" i="1" s="1"/>
  <c r="BN289" i="1"/>
  <c r="Z291" i="1"/>
  <c r="BN291" i="1"/>
  <c r="Y294" i="1"/>
  <c r="Z297" i="1"/>
  <c r="Z303" i="1" s="1"/>
  <c r="BN297" i="1"/>
  <c r="Z299" i="1"/>
  <c r="BN299" i="1"/>
  <c r="Z301" i="1"/>
  <c r="BN301" i="1"/>
  <c r="Z307" i="1"/>
  <c r="Z311" i="1" s="1"/>
  <c r="BN307" i="1"/>
  <c r="Z309" i="1"/>
  <c r="BN309" i="1"/>
  <c r="Z315" i="1"/>
  <c r="Z317" i="1" s="1"/>
  <c r="BN315" i="1"/>
  <c r="Z322" i="1"/>
  <c r="Z324" i="1" s="1"/>
  <c r="BN322" i="1"/>
  <c r="Z328" i="1"/>
  <c r="Z330" i="1" s="1"/>
  <c r="BN328" i="1"/>
  <c r="S505" i="1"/>
  <c r="Z335" i="1"/>
  <c r="Z337" i="1" s="1"/>
  <c r="BN335" i="1"/>
  <c r="Y338" i="1"/>
  <c r="T505" i="1"/>
  <c r="Z343" i="1"/>
  <c r="Z349" i="1" s="1"/>
  <c r="BN343" i="1"/>
  <c r="Z345" i="1"/>
  <c r="BN345" i="1"/>
  <c r="Z347" i="1"/>
  <c r="BN347" i="1"/>
  <c r="Y350" i="1"/>
  <c r="Y354" i="1"/>
  <c r="Y359" i="1"/>
  <c r="Z370" i="1"/>
  <c r="BP368" i="1"/>
  <c r="BN368" i="1"/>
  <c r="Z368" i="1"/>
  <c r="Y380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W5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27" i="1"/>
  <c r="BN427" i="1"/>
  <c r="Z427" i="1"/>
  <c r="BP467" i="1"/>
  <c r="BN467" i="1"/>
  <c r="Z467" i="1"/>
  <c r="Y469" i="1"/>
  <c r="Y475" i="1"/>
  <c r="BP471" i="1"/>
  <c r="BN471" i="1"/>
  <c r="Z471" i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Y488" i="1"/>
  <c r="Z505" i="1"/>
  <c r="U505" i="1"/>
  <c r="Y371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BP451" i="1"/>
  <c r="BN451" i="1"/>
  <c r="Z451" i="1"/>
  <c r="Y460" i="1"/>
  <c r="BP465" i="1"/>
  <c r="BN465" i="1"/>
  <c r="Z465" i="1"/>
  <c r="Z468" i="1" s="1"/>
  <c r="BP472" i="1"/>
  <c r="BN472" i="1"/>
  <c r="Z472" i="1"/>
  <c r="Y479" i="1"/>
  <c r="Y494" i="1"/>
  <c r="Z399" i="1" l="1"/>
  <c r="Z230" i="1"/>
  <c r="Z211" i="1"/>
  <c r="Z453" i="1"/>
  <c r="Z474" i="1"/>
  <c r="Z438" i="1"/>
  <c r="Z444" i="1"/>
  <c r="Z246" i="1"/>
  <c r="Z69" i="1"/>
  <c r="Z500" i="1" s="1"/>
  <c r="Y495" i="1"/>
  <c r="X498" i="1"/>
</calcChain>
</file>

<file path=xl/sharedStrings.xml><?xml version="1.0" encoding="utf-8"?>
<sst xmlns="http://schemas.openxmlformats.org/spreadsheetml/2006/main" count="2305" uniqueCount="773">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</sst>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5"/>
  <sheetViews>
    <sheetView showGridLines="0" tabSelected="1" topLeftCell="A476" zoomScaleNormal="100" zoomScaleSheetLayoutView="100" workbookViewId="0">
      <selection activeCell="AA501" sqref="AA50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4" t="s">
        <v>0</v>
      </c>
      <c r="E1" s="575"/>
      <c r="F1" s="575"/>
      <c r="G1" s="12" t="s">
        <v>1</v>
      </c>
      <c r="H1" s="624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0" t="s">
        <v>8</v>
      </c>
      <c r="B5" s="671"/>
      <c r="C5" s="672"/>
      <c r="D5" s="631"/>
      <c r="E5" s="632"/>
      <c r="F5" s="834" t="s">
        <v>9</v>
      </c>
      <c r="G5" s="672"/>
      <c r="H5" s="631"/>
      <c r="I5" s="777"/>
      <c r="J5" s="777"/>
      <c r="K5" s="777"/>
      <c r="L5" s="777"/>
      <c r="M5" s="632"/>
      <c r="N5" s="58"/>
      <c r="P5" s="24" t="s">
        <v>10</v>
      </c>
      <c r="Q5" s="850">
        <v>45950</v>
      </c>
      <c r="R5" s="669"/>
      <c r="T5" s="708" t="s">
        <v>11</v>
      </c>
      <c r="U5" s="709"/>
      <c r="V5" s="711" t="s">
        <v>12</v>
      </c>
      <c r="W5" s="669"/>
      <c r="AB5" s="51"/>
      <c r="AC5" s="51"/>
      <c r="AD5" s="51"/>
      <c r="AE5" s="51"/>
    </row>
    <row r="6" spans="1:32" s="539" customFormat="1" ht="24" customHeight="1" x14ac:dyDescent="0.2">
      <c r="A6" s="670" t="s">
        <v>13</v>
      </c>
      <c r="B6" s="671"/>
      <c r="C6" s="672"/>
      <c r="D6" s="780" t="s">
        <v>14</v>
      </c>
      <c r="E6" s="781"/>
      <c r="F6" s="781"/>
      <c r="G6" s="781"/>
      <c r="H6" s="781"/>
      <c r="I6" s="781"/>
      <c r="J6" s="781"/>
      <c r="K6" s="781"/>
      <c r="L6" s="781"/>
      <c r="M6" s="669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15" t="s">
        <v>16</v>
      </c>
      <c r="U6" s="709"/>
      <c r="V6" s="760" t="s">
        <v>17</v>
      </c>
      <c r="W6" s="627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64"/>
      <c r="U7" s="709"/>
      <c r="V7" s="761"/>
      <c r="W7" s="762"/>
      <c r="AB7" s="51"/>
      <c r="AC7" s="51"/>
      <c r="AD7" s="51"/>
      <c r="AE7" s="51"/>
    </row>
    <row r="8" spans="1:32" s="539" customFormat="1" ht="25.5" customHeight="1" x14ac:dyDescent="0.2">
      <c r="A8" s="869" t="s">
        <v>18</v>
      </c>
      <c r="B8" s="561"/>
      <c r="C8" s="562"/>
      <c r="D8" s="614" t="s">
        <v>19</v>
      </c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20</v>
      </c>
      <c r="Q8" s="678">
        <v>0.41666666666666669</v>
      </c>
      <c r="R8" s="606"/>
      <c r="T8" s="564"/>
      <c r="U8" s="709"/>
      <c r="V8" s="761"/>
      <c r="W8" s="762"/>
      <c r="AB8" s="51"/>
      <c r="AC8" s="51"/>
      <c r="AD8" s="51"/>
      <c r="AE8" s="51"/>
    </row>
    <row r="9" spans="1:32" s="539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87"/>
      <c r="E9" s="559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7"/>
      <c r="P9" s="26" t="s">
        <v>21</v>
      </c>
      <c r="Q9" s="665"/>
      <c r="R9" s="666"/>
      <c r="T9" s="564"/>
      <c r="U9" s="709"/>
      <c r="V9" s="763"/>
      <c r="W9" s="764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87"/>
      <c r="E10" s="559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53" t="str">
        <f>IFERROR(VLOOKUP($D$10,Proxy,2,FALSE),"")</f>
        <v/>
      </c>
      <c r="I10" s="564"/>
      <c r="J10" s="564"/>
      <c r="K10" s="564"/>
      <c r="L10" s="564"/>
      <c r="M10" s="564"/>
      <c r="N10" s="538"/>
      <c r="P10" s="26" t="s">
        <v>22</v>
      </c>
      <c r="Q10" s="716"/>
      <c r="R10" s="717"/>
      <c r="U10" s="24" t="s">
        <v>23</v>
      </c>
      <c r="V10" s="626" t="s">
        <v>24</v>
      </c>
      <c r="W10" s="627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798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29</v>
      </c>
      <c r="B12" s="671"/>
      <c r="C12" s="671"/>
      <c r="D12" s="671"/>
      <c r="E12" s="671"/>
      <c r="F12" s="671"/>
      <c r="G12" s="671"/>
      <c r="H12" s="671"/>
      <c r="I12" s="671"/>
      <c r="J12" s="671"/>
      <c r="K12" s="671"/>
      <c r="L12" s="671"/>
      <c r="M12" s="672"/>
      <c r="N12" s="62"/>
      <c r="P12" s="24" t="s">
        <v>30</v>
      </c>
      <c r="Q12" s="678"/>
      <c r="R12" s="606"/>
      <c r="S12" s="23"/>
      <c r="U12" s="24"/>
      <c r="V12" s="575"/>
      <c r="W12" s="564"/>
      <c r="AB12" s="51"/>
      <c r="AC12" s="51"/>
      <c r="AD12" s="51"/>
      <c r="AE12" s="51"/>
    </row>
    <row r="13" spans="1:32" s="539" customFormat="1" ht="23.25" customHeight="1" x14ac:dyDescent="0.2">
      <c r="A13" s="706" t="s">
        <v>31</v>
      </c>
      <c r="B13" s="671"/>
      <c r="C13" s="671"/>
      <c r="D13" s="671"/>
      <c r="E13" s="671"/>
      <c r="F13" s="671"/>
      <c r="G13" s="671"/>
      <c r="H13" s="671"/>
      <c r="I13" s="671"/>
      <c r="J13" s="671"/>
      <c r="K13" s="671"/>
      <c r="L13" s="671"/>
      <c r="M13" s="672"/>
      <c r="N13" s="62"/>
      <c r="O13" s="26"/>
      <c r="P13" s="26" t="s">
        <v>32</v>
      </c>
      <c r="Q13" s="798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33</v>
      </c>
      <c r="B14" s="671"/>
      <c r="C14" s="671"/>
      <c r="D14" s="671"/>
      <c r="E14" s="671"/>
      <c r="F14" s="671"/>
      <c r="G14" s="671"/>
      <c r="H14" s="671"/>
      <c r="I14" s="671"/>
      <c r="J14" s="671"/>
      <c r="K14" s="671"/>
      <c r="L14" s="671"/>
      <c r="M14" s="6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0" t="s">
        <v>34</v>
      </c>
      <c r="B15" s="671"/>
      <c r="C15" s="671"/>
      <c r="D15" s="671"/>
      <c r="E15" s="671"/>
      <c r="F15" s="671"/>
      <c r="G15" s="671"/>
      <c r="H15" s="671"/>
      <c r="I15" s="671"/>
      <c r="J15" s="671"/>
      <c r="K15" s="671"/>
      <c r="L15" s="671"/>
      <c r="M15" s="672"/>
      <c r="N15" s="63"/>
      <c r="P15" s="696" t="s">
        <v>35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6" t="s">
        <v>36</v>
      </c>
      <c r="B17" s="586" t="s">
        <v>37</v>
      </c>
      <c r="C17" s="685" t="s">
        <v>38</v>
      </c>
      <c r="D17" s="586" t="s">
        <v>39</v>
      </c>
      <c r="E17" s="650"/>
      <c r="F17" s="586" t="s">
        <v>40</v>
      </c>
      <c r="G17" s="586" t="s">
        <v>41</v>
      </c>
      <c r="H17" s="586" t="s">
        <v>42</v>
      </c>
      <c r="I17" s="586" t="s">
        <v>43</v>
      </c>
      <c r="J17" s="586" t="s">
        <v>44</v>
      </c>
      <c r="K17" s="586" t="s">
        <v>45</v>
      </c>
      <c r="L17" s="586" t="s">
        <v>46</v>
      </c>
      <c r="M17" s="586" t="s">
        <v>47</v>
      </c>
      <c r="N17" s="586" t="s">
        <v>48</v>
      </c>
      <c r="O17" s="586" t="s">
        <v>49</v>
      </c>
      <c r="P17" s="586" t="s">
        <v>50</v>
      </c>
      <c r="Q17" s="649"/>
      <c r="R17" s="649"/>
      <c r="S17" s="649"/>
      <c r="T17" s="650"/>
      <c r="U17" s="868" t="s">
        <v>51</v>
      </c>
      <c r="V17" s="672"/>
      <c r="W17" s="586" t="s">
        <v>52</v>
      </c>
      <c r="X17" s="586" t="s">
        <v>53</v>
      </c>
      <c r="Y17" s="866" t="s">
        <v>54</v>
      </c>
      <c r="Z17" s="775" t="s">
        <v>55</v>
      </c>
      <c r="AA17" s="751" t="s">
        <v>56</v>
      </c>
      <c r="AB17" s="751" t="s">
        <v>57</v>
      </c>
      <c r="AC17" s="751" t="s">
        <v>58</v>
      </c>
      <c r="AD17" s="751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87"/>
      <c r="B18" s="587"/>
      <c r="C18" s="587"/>
      <c r="D18" s="651"/>
      <c r="E18" s="653"/>
      <c r="F18" s="587"/>
      <c r="G18" s="587"/>
      <c r="H18" s="587"/>
      <c r="I18" s="587"/>
      <c r="J18" s="587"/>
      <c r="K18" s="587"/>
      <c r="L18" s="587"/>
      <c r="M18" s="587"/>
      <c r="N18" s="587"/>
      <c r="O18" s="587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87"/>
      <c r="X18" s="587"/>
      <c r="Y18" s="867"/>
      <c r="Z18" s="776"/>
      <c r="AA18" s="752"/>
      <c r="AB18" s="752"/>
      <c r="AC18" s="752"/>
      <c r="AD18" s="831"/>
      <c r="AE18" s="832"/>
      <c r="AF18" s="833"/>
      <c r="AG18" s="66"/>
      <c r="BD18" s="65"/>
    </row>
    <row r="19" spans="1:68" ht="27.75" customHeight="1" x14ac:dyDescent="0.2">
      <c r="A19" s="602" t="s">
        <v>63</v>
      </c>
      <c r="B19" s="603"/>
      <c r="C19" s="603"/>
      <c r="D19" s="603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  <c r="Q19" s="603"/>
      <c r="R19" s="603"/>
      <c r="S19" s="603"/>
      <c r="T19" s="603"/>
      <c r="U19" s="603"/>
      <c r="V19" s="603"/>
      <c r="W19" s="603"/>
      <c r="X19" s="603"/>
      <c r="Y19" s="603"/>
      <c r="Z19" s="603"/>
      <c r="AA19" s="48"/>
      <c r="AB19" s="48"/>
      <c r="AC19" s="48"/>
    </row>
    <row r="20" spans="1:68" ht="16.5" customHeight="1" x14ac:dyDescent="0.25">
      <c r="A20" s="563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40"/>
      <c r="AB20" s="540"/>
      <c r="AC20" s="540"/>
    </row>
    <row r="21" spans="1:68" ht="14.25" customHeight="1" x14ac:dyDescent="0.25">
      <c r="A21" s="568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70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70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64"/>
      <c r="C31" s="564"/>
      <c r="D31" s="564"/>
      <c r="E31" s="564"/>
      <c r="F31" s="564"/>
      <c r="G31" s="564"/>
      <c r="H31" s="564"/>
      <c r="I31" s="564"/>
      <c r="J31" s="564"/>
      <c r="K31" s="564"/>
      <c r="L31" s="564"/>
      <c r="M31" s="564"/>
      <c r="N31" s="564"/>
      <c r="O31" s="570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70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8" t="s">
        <v>91</v>
      </c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4"/>
      <c r="P33" s="564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41"/>
      <c r="AB33" s="541"/>
      <c r="AC33" s="541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70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0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2" t="s">
        <v>97</v>
      </c>
      <c r="B37" s="603"/>
      <c r="C37" s="603"/>
      <c r="D37" s="603"/>
      <c r="E37" s="603"/>
      <c r="F37" s="603"/>
      <c r="G37" s="603"/>
      <c r="H37" s="603"/>
      <c r="I37" s="603"/>
      <c r="J37" s="603"/>
      <c r="K37" s="603"/>
      <c r="L37" s="603"/>
      <c r="M37" s="603"/>
      <c r="N37" s="603"/>
      <c r="O37" s="603"/>
      <c r="P37" s="603"/>
      <c r="Q37" s="603"/>
      <c r="R37" s="603"/>
      <c r="S37" s="603"/>
      <c r="T37" s="603"/>
      <c r="U37" s="603"/>
      <c r="V37" s="603"/>
      <c r="W37" s="603"/>
      <c r="X37" s="603"/>
      <c r="Y37" s="603"/>
      <c r="Z37" s="603"/>
      <c r="AA37" s="48"/>
      <c r="AB37" s="48"/>
      <c r="AC37" s="48"/>
    </row>
    <row r="38" spans="1:68" ht="16.5" customHeight="1" x14ac:dyDescent="0.25">
      <c r="A38" s="563" t="s">
        <v>98</v>
      </c>
      <c r="B38" s="564"/>
      <c r="C38" s="564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64"/>
      <c r="P38" s="564"/>
      <c r="Q38" s="564"/>
      <c r="R38" s="564"/>
      <c r="S38" s="564"/>
      <c r="T38" s="564"/>
      <c r="U38" s="564"/>
      <c r="V38" s="564"/>
      <c r="W38" s="564"/>
      <c r="X38" s="564"/>
      <c r="Y38" s="564"/>
      <c r="Z38" s="564"/>
      <c r="AA38" s="540"/>
      <c r="AB38" s="540"/>
      <c r="AC38" s="540"/>
    </row>
    <row r="39" spans="1:68" ht="14.25" customHeight="1" x14ac:dyDescent="0.25">
      <c r="A39" s="568" t="s">
        <v>99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221</v>
      </c>
      <c r="Y40" s="546">
        <f>IFERROR(IF(X40="",0,CEILING((X40/$H40),1)*$H40),"")</f>
        <v>226.8</v>
      </c>
      <c r="Z40" s="36">
        <f>IFERROR(IF(Y40=0,"",ROUNDUP(Y40/H40,0)*0.01898),"")</f>
        <v>0.39857999999999999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229.90138888888887</v>
      </c>
      <c r="BN40" s="64">
        <f>IFERROR(Y40*I40/H40,"0")</f>
        <v>235.93499999999997</v>
      </c>
      <c r="BO40" s="64">
        <f>IFERROR(1/J40*(X40/H40),"0")</f>
        <v>0.31973379629629628</v>
      </c>
      <c r="BP40" s="64">
        <f>IFERROR(1/J40*(Y40/H40),"0")</f>
        <v>0.328125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9"/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70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7">
        <f>IFERROR(X40/H40,"0")+IFERROR(X41/H41,"0")+IFERROR(X42/H42,"0")</f>
        <v>20.462962962962962</v>
      </c>
      <c r="Y43" s="547">
        <f>IFERROR(Y40/H40,"0")+IFERROR(Y41/H41,"0")+IFERROR(Y42/H42,"0")</f>
        <v>21</v>
      </c>
      <c r="Z43" s="547">
        <f>IFERROR(IF(Z40="",0,Z40),"0")+IFERROR(IF(Z41="",0,Z41),"0")+IFERROR(IF(Z42="",0,Z42),"0")</f>
        <v>0.39857999999999999</v>
      </c>
      <c r="AA43" s="548"/>
      <c r="AB43" s="548"/>
      <c r="AC43" s="548"/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70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7">
        <f>IFERROR(SUM(X40:X42),"0")</f>
        <v>221</v>
      </c>
      <c r="Y44" s="547">
        <f>IFERROR(SUM(Y40:Y42),"0")</f>
        <v>226.8</v>
      </c>
      <c r="Z44" s="37"/>
      <c r="AA44" s="548"/>
      <c r="AB44" s="548"/>
      <c r="AC44" s="548"/>
    </row>
    <row r="45" spans="1:68" ht="14.25" customHeight="1" x14ac:dyDescent="0.25">
      <c r="A45" s="568" t="s">
        <v>73</v>
      </c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64"/>
      <c r="Q45" s="564"/>
      <c r="R45" s="564"/>
      <c r="S45" s="564"/>
      <c r="T45" s="564"/>
      <c r="U45" s="564"/>
      <c r="V45" s="564"/>
      <c r="W45" s="564"/>
      <c r="X45" s="564"/>
      <c r="Y45" s="564"/>
      <c r="Z45" s="564"/>
      <c r="AA45" s="541"/>
      <c r="AB45" s="541"/>
      <c r="AC45" s="541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64"/>
      <c r="C47" s="564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70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70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3" t="s">
        <v>116</v>
      </c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4"/>
      <c r="S49" s="564"/>
      <c r="T49" s="564"/>
      <c r="U49" s="564"/>
      <c r="V49" s="564"/>
      <c r="W49" s="564"/>
      <c r="X49" s="564"/>
      <c r="Y49" s="564"/>
      <c r="Z49" s="564"/>
      <c r="AA49" s="540"/>
      <c r="AB49" s="540"/>
      <c r="AC49" s="540"/>
    </row>
    <row r="50" spans="1:68" ht="14.25" customHeight="1" x14ac:dyDescent="0.25">
      <c r="A50" s="568" t="s">
        <v>99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41"/>
      <c r="AB50" s="541"/>
      <c r="AC50" s="541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7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43</v>
      </c>
      <c r="Y51" s="546">
        <f t="shared" ref="Y51:Y56" si="0">IFERROR(IF(X51="",0,CEILING((X51/$H51),1)*$H51),"")</f>
        <v>44.8</v>
      </c>
      <c r="Z51" s="36">
        <f>IFERROR(IF(Y51=0,"",ROUNDUP(Y51/H51,0)*0.01898),"")</f>
        <v>7.5920000000000001E-2</v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44.67008928571429</v>
      </c>
      <c r="BN51" s="64">
        <f t="shared" ref="BN51:BN56" si="2">IFERROR(Y51*I51/H51,"0")</f>
        <v>46.54</v>
      </c>
      <c r="BO51" s="64">
        <f t="shared" ref="BO51:BO56" si="3">IFERROR(1/J51*(X51/H51),"0")</f>
        <v>5.9988839285714288E-2</v>
      </c>
      <c r="BP51" s="64">
        <f t="shared" ref="BP51:BP56" si="4">IFERROR(1/J51*(Y51/H51),"0")</f>
        <v>6.25E-2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98</v>
      </c>
      <c r="Y52" s="546">
        <f t="shared" si="0"/>
        <v>108</v>
      </c>
      <c r="Z52" s="36">
        <f>IFERROR(IF(Y52=0,"",ROUNDUP(Y52/H52,0)*0.01898),"")</f>
        <v>0.1898</v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101.94722222222221</v>
      </c>
      <c r="BN52" s="64">
        <f t="shared" si="2"/>
        <v>112.34999999999998</v>
      </c>
      <c r="BO52" s="64">
        <f t="shared" si="3"/>
        <v>0.14178240740740738</v>
      </c>
      <c r="BP52" s="64">
        <f t="shared" si="4"/>
        <v>0.15625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9"/>
      <c r="B57" s="564"/>
      <c r="C57" s="564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70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7">
        <f>IFERROR(X51/H51,"0")+IFERROR(X52/H52,"0")+IFERROR(X53/H53,"0")+IFERROR(X54/H54,"0")+IFERROR(X55/H55,"0")+IFERROR(X56/H56,"0")</f>
        <v>12.913359788359788</v>
      </c>
      <c r="Y57" s="547">
        <f>IFERROR(Y51/H51,"0")+IFERROR(Y52/H52,"0")+IFERROR(Y53/H53,"0")+IFERROR(Y54/H54,"0")+IFERROR(Y55/H55,"0")+IFERROR(Y56/H56,"0")</f>
        <v>14</v>
      </c>
      <c r="Z57" s="547">
        <f>IFERROR(IF(Z51="",0,Z51),"0")+IFERROR(IF(Z52="",0,Z52),"0")+IFERROR(IF(Z53="",0,Z53),"0")+IFERROR(IF(Z54="",0,Z54),"0")+IFERROR(IF(Z55="",0,Z55),"0")+IFERROR(IF(Z56="",0,Z56),"0")</f>
        <v>0.26572000000000001</v>
      </c>
      <c r="AA57" s="548"/>
      <c r="AB57" s="548"/>
      <c r="AC57" s="548"/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70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7">
        <f>IFERROR(SUM(X51:X56),"0")</f>
        <v>141</v>
      </c>
      <c r="Y58" s="547">
        <f>IFERROR(SUM(Y51:Y56),"0")</f>
        <v>152.80000000000001</v>
      </c>
      <c r="Z58" s="37"/>
      <c r="AA58" s="548"/>
      <c r="AB58" s="548"/>
      <c r="AC58" s="548"/>
    </row>
    <row r="59" spans="1:68" ht="14.25" customHeight="1" x14ac:dyDescent="0.25">
      <c r="A59" s="568" t="s">
        <v>135</v>
      </c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4"/>
      <c r="S59" s="564"/>
      <c r="T59" s="564"/>
      <c r="U59" s="564"/>
      <c r="V59" s="564"/>
      <c r="W59" s="564"/>
      <c r="X59" s="564"/>
      <c r="Y59" s="564"/>
      <c r="Z59" s="564"/>
      <c r="AA59" s="541"/>
      <c r="AB59" s="541"/>
      <c r="AC59" s="541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72</v>
      </c>
      <c r="Y60" s="546">
        <f>IFERROR(IF(X60="",0,CEILING((X60/$H60),1)*$H60),"")</f>
        <v>75.600000000000009</v>
      </c>
      <c r="Z60" s="36">
        <f>IFERROR(IF(Y60=0,"",ROUNDUP(Y60/H60,0)*0.01898),"")</f>
        <v>0.13286000000000001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74.899999999999991</v>
      </c>
      <c r="BN60" s="64">
        <f>IFERROR(Y60*I60/H60,"0")</f>
        <v>78.64500000000001</v>
      </c>
      <c r="BO60" s="64">
        <f>IFERROR(1/J60*(X60/H60),"0")</f>
        <v>0.10416666666666666</v>
      </c>
      <c r="BP60" s="64">
        <f>IFERROR(1/J60*(Y60/H60),"0")</f>
        <v>0.109375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9"/>
      <c r="B63" s="564"/>
      <c r="C63" s="564"/>
      <c r="D63" s="564"/>
      <c r="E63" s="564"/>
      <c r="F63" s="564"/>
      <c r="G63" s="564"/>
      <c r="H63" s="564"/>
      <c r="I63" s="564"/>
      <c r="J63" s="564"/>
      <c r="K63" s="564"/>
      <c r="L63" s="564"/>
      <c r="M63" s="564"/>
      <c r="N63" s="564"/>
      <c r="O63" s="570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7">
        <f>IFERROR(X60/H60,"0")+IFERROR(X61/H61,"0")+IFERROR(X62/H62,"0")</f>
        <v>6.6666666666666661</v>
      </c>
      <c r="Y63" s="547">
        <f>IFERROR(Y60/H60,"0")+IFERROR(Y61/H61,"0")+IFERROR(Y62/H62,"0")</f>
        <v>7</v>
      </c>
      <c r="Z63" s="547">
        <f>IFERROR(IF(Z60="",0,Z60),"0")+IFERROR(IF(Z61="",0,Z61),"0")+IFERROR(IF(Z62="",0,Z62),"0")</f>
        <v>0.13286000000000001</v>
      </c>
      <c r="AA63" s="548"/>
      <c r="AB63" s="548"/>
      <c r="AC63" s="548"/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70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7">
        <f>IFERROR(SUM(X60:X62),"0")</f>
        <v>72</v>
      </c>
      <c r="Y64" s="547">
        <f>IFERROR(SUM(Y60:Y62),"0")</f>
        <v>75.600000000000009</v>
      </c>
      <c r="Z64" s="37"/>
      <c r="AA64" s="548"/>
      <c r="AB64" s="548"/>
      <c r="AC64" s="548"/>
    </row>
    <row r="65" spans="1:68" ht="14.25" customHeight="1" x14ac:dyDescent="0.25">
      <c r="A65" s="568" t="s">
        <v>64</v>
      </c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41"/>
      <c r="AB65" s="541"/>
      <c r="AC65" s="541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64"/>
      <c r="C69" s="564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70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70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8" t="s">
        <v>73</v>
      </c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41"/>
      <c r="AB71" s="541"/>
      <c r="AC71" s="541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4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64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70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70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68" t="s">
        <v>165</v>
      </c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64"/>
      <c r="Q79" s="564"/>
      <c r="R79" s="564"/>
      <c r="S79" s="564"/>
      <c r="T79" s="564"/>
      <c r="U79" s="564"/>
      <c r="V79" s="564"/>
      <c r="W79" s="564"/>
      <c r="X79" s="564"/>
      <c r="Y79" s="564"/>
      <c r="Z79" s="564"/>
      <c r="AA79" s="541"/>
      <c r="AB79" s="541"/>
      <c r="AC79" s="541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17</v>
      </c>
      <c r="Y80" s="546">
        <f>IFERROR(IF(X80="",0,CEILING((X80/$H80),1)*$H80),"")</f>
        <v>23.4</v>
      </c>
      <c r="Z80" s="36">
        <f>IFERROR(IF(Y80=0,"",ROUNDUP(Y80/H80,0)*0.01898),"")</f>
        <v>5.6940000000000004E-2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17.948076923076925</v>
      </c>
      <c r="BN80" s="64">
        <f>IFERROR(Y80*I80/H80,"0")</f>
        <v>24.704999999999998</v>
      </c>
      <c r="BO80" s="64">
        <f>IFERROR(1/J80*(X80/H80),"0")</f>
        <v>3.4054487179487183E-2</v>
      </c>
      <c r="BP80" s="64">
        <f>IFERROR(1/J80*(Y80/H80),"0")</f>
        <v>4.6875E-2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70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7">
        <f>IFERROR(X80/H80,"0")+IFERROR(X81/H81,"0")</f>
        <v>2.1794871794871797</v>
      </c>
      <c r="Y82" s="547">
        <f>IFERROR(Y80/H80,"0")+IFERROR(Y81/H81,"0")</f>
        <v>3</v>
      </c>
      <c r="Z82" s="547">
        <f>IFERROR(IF(Z80="",0,Z80),"0")+IFERROR(IF(Z81="",0,Z81),"0")</f>
        <v>5.6940000000000004E-2</v>
      </c>
      <c r="AA82" s="548"/>
      <c r="AB82" s="548"/>
      <c r="AC82" s="548"/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70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7">
        <f>IFERROR(SUM(X80:X81),"0")</f>
        <v>17</v>
      </c>
      <c r="Y83" s="547">
        <f>IFERROR(SUM(Y80:Y81),"0")</f>
        <v>23.4</v>
      </c>
      <c r="Z83" s="37"/>
      <c r="AA83" s="548"/>
      <c r="AB83" s="548"/>
      <c r="AC83" s="548"/>
    </row>
    <row r="84" spans="1:68" ht="16.5" customHeight="1" x14ac:dyDescent="0.25">
      <c r="A84" s="563" t="s">
        <v>172</v>
      </c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4"/>
      <c r="P84" s="564"/>
      <c r="Q84" s="564"/>
      <c r="R84" s="564"/>
      <c r="S84" s="564"/>
      <c r="T84" s="564"/>
      <c r="U84" s="564"/>
      <c r="V84" s="564"/>
      <c r="W84" s="564"/>
      <c r="X84" s="564"/>
      <c r="Y84" s="564"/>
      <c r="Z84" s="564"/>
      <c r="AA84" s="540"/>
      <c r="AB84" s="540"/>
      <c r="AC84" s="540"/>
    </row>
    <row r="85" spans="1:68" ht="14.25" customHeight="1" x14ac:dyDescent="0.25">
      <c r="A85" s="568" t="s">
        <v>99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541"/>
      <c r="AB85" s="541"/>
      <c r="AC85" s="541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202</v>
      </c>
      <c r="Y86" s="546">
        <f>IFERROR(IF(X86="",0,CEILING((X86/$H86),1)*$H86),"")</f>
        <v>205.20000000000002</v>
      </c>
      <c r="Z86" s="36">
        <f>IFERROR(IF(Y86=0,"",ROUNDUP(Y86/H86,0)*0.01898),"")</f>
        <v>0.36062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210.13611111111109</v>
      </c>
      <c r="BN86" s="64">
        <f>IFERROR(Y86*I86/H86,"0")</f>
        <v>213.46499999999997</v>
      </c>
      <c r="BO86" s="64">
        <f>IFERROR(1/J86*(X86/H86),"0")</f>
        <v>0.29224537037037035</v>
      </c>
      <c r="BP86" s="64">
        <f>IFERROR(1/J86*(Y86/H86),"0")</f>
        <v>0.296875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 t="s">
        <v>110</v>
      </c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 t="s">
        <v>106</v>
      </c>
      <c r="AK87" s="68">
        <v>48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7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21</v>
      </c>
      <c r="Y88" s="546">
        <f>IFERROR(IF(X88="",0,CEILING((X88/$H88),1)*$H88),"")</f>
        <v>22.5</v>
      </c>
      <c r="Z88" s="36">
        <f>IFERROR(IF(Y88=0,"",ROUNDUP(Y88/H88,0)*0.00902),"")</f>
        <v>4.5100000000000001E-2</v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21.98</v>
      </c>
      <c r="BN88" s="64">
        <f>IFERROR(Y88*I88/H88,"0")</f>
        <v>23.549999999999997</v>
      </c>
      <c r="BO88" s="64">
        <f>IFERROR(1/J88*(X88/H88),"0")</f>
        <v>3.5353535353535359E-2</v>
      </c>
      <c r="BP88" s="64">
        <f>IFERROR(1/J88*(Y88/H88),"0")</f>
        <v>3.787878787878788E-2</v>
      </c>
    </row>
    <row r="89" spans="1:68" x14ac:dyDescent="0.2">
      <c r="A89" s="569"/>
      <c r="B89" s="564"/>
      <c r="C89" s="564"/>
      <c r="D89" s="564"/>
      <c r="E89" s="564"/>
      <c r="F89" s="564"/>
      <c r="G89" s="564"/>
      <c r="H89" s="564"/>
      <c r="I89" s="564"/>
      <c r="J89" s="564"/>
      <c r="K89" s="564"/>
      <c r="L89" s="564"/>
      <c r="M89" s="564"/>
      <c r="N89" s="564"/>
      <c r="O89" s="570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7">
        <f>IFERROR(X86/H86,"0")+IFERROR(X87/H87,"0")+IFERROR(X88/H88,"0")</f>
        <v>23.37037037037037</v>
      </c>
      <c r="Y89" s="547">
        <f>IFERROR(Y86/H86,"0")+IFERROR(Y87/H87,"0")+IFERROR(Y88/H88,"0")</f>
        <v>24</v>
      </c>
      <c r="Z89" s="547">
        <f>IFERROR(IF(Z86="",0,Z86),"0")+IFERROR(IF(Z87="",0,Z87),"0")+IFERROR(IF(Z88="",0,Z88),"0")</f>
        <v>0.40571999999999997</v>
      </c>
      <c r="AA89" s="548"/>
      <c r="AB89" s="548"/>
      <c r="AC89" s="548"/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70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7">
        <f>IFERROR(SUM(X86:X88),"0")</f>
        <v>223</v>
      </c>
      <c r="Y90" s="547">
        <f>IFERROR(SUM(Y86:Y88),"0")</f>
        <v>227.70000000000002</v>
      </c>
      <c r="Z90" s="37"/>
      <c r="AA90" s="548"/>
      <c r="AB90" s="548"/>
      <c r="AC90" s="548"/>
    </row>
    <row r="91" spans="1:68" ht="14.25" customHeight="1" x14ac:dyDescent="0.25">
      <c r="A91" s="568" t="s">
        <v>73</v>
      </c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4"/>
      <c r="P91" s="564"/>
      <c r="Q91" s="564"/>
      <c r="R91" s="564"/>
      <c r="S91" s="564"/>
      <c r="T91" s="564"/>
      <c r="U91" s="564"/>
      <c r="V91" s="564"/>
      <c r="W91" s="564"/>
      <c r="X91" s="564"/>
      <c r="Y91" s="564"/>
      <c r="Z91" s="564"/>
      <c r="AA91" s="541"/>
      <c r="AB91" s="541"/>
      <c r="AC91" s="541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8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49</v>
      </c>
      <c r="Y92" s="546">
        <f>IFERROR(IF(X92="",0,CEILING((X92/$H92),1)*$H92),"")</f>
        <v>56.699999999999996</v>
      </c>
      <c r="Z92" s="36">
        <f>IFERROR(IF(Y92=0,"",ROUNDUP(Y92/H92,0)*0.01898),"")</f>
        <v>0.13286000000000001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52.139629629629631</v>
      </c>
      <c r="BN92" s="64">
        <f>IFERROR(Y92*I92/H92,"0")</f>
        <v>60.332999999999991</v>
      </c>
      <c r="BO92" s="64">
        <f>IFERROR(1/J92*(X92/H92),"0")</f>
        <v>9.4521604938271608E-2</v>
      </c>
      <c r="BP92" s="64">
        <f>IFERROR(1/J92*(Y92/H92),"0")</f>
        <v>0.109375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222</v>
      </c>
      <c r="Y94" s="546">
        <f>IFERROR(IF(X94="",0,CEILING((X94/$H94),1)*$H94),"")</f>
        <v>224.10000000000002</v>
      </c>
      <c r="Z94" s="36">
        <f>IFERROR(IF(Y94=0,"",ROUNDUP(Y94/H94,0)*0.00651),"")</f>
        <v>0.54032999999999998</v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242.71999999999997</v>
      </c>
      <c r="BN94" s="64">
        <f>IFERROR(Y94*I94/H94,"0")</f>
        <v>245.01600000000002</v>
      </c>
      <c r="BO94" s="64">
        <f>IFERROR(1/J94*(X94/H94),"0")</f>
        <v>0.45177045177045178</v>
      </c>
      <c r="BP94" s="64">
        <f>IFERROR(1/J94*(Y94/H94),"0")</f>
        <v>0.45604395604395609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64"/>
      <c r="C96" s="564"/>
      <c r="D96" s="564"/>
      <c r="E96" s="564"/>
      <c r="F96" s="564"/>
      <c r="G96" s="564"/>
      <c r="H96" s="564"/>
      <c r="I96" s="564"/>
      <c r="J96" s="564"/>
      <c r="K96" s="564"/>
      <c r="L96" s="564"/>
      <c r="M96" s="564"/>
      <c r="N96" s="564"/>
      <c r="O96" s="570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7">
        <f>IFERROR(X92/H92,"0")+IFERROR(X93/H93,"0")+IFERROR(X94/H94,"0")+IFERROR(X95/H95,"0")</f>
        <v>88.271604938271594</v>
      </c>
      <c r="Y96" s="547">
        <f>IFERROR(Y92/H92,"0")+IFERROR(Y93/H93,"0")+IFERROR(Y94/H94,"0")+IFERROR(Y95/H95,"0")</f>
        <v>90</v>
      </c>
      <c r="Z96" s="547">
        <f>IFERROR(IF(Z92="",0,Z92),"0")+IFERROR(IF(Z93="",0,Z93),"0")+IFERROR(IF(Z94="",0,Z94),"0")+IFERROR(IF(Z95="",0,Z95),"0")</f>
        <v>0.67318999999999996</v>
      </c>
      <c r="AA96" s="548"/>
      <c r="AB96" s="548"/>
      <c r="AC96" s="548"/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70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7">
        <f>IFERROR(SUM(X92:X95),"0")</f>
        <v>271</v>
      </c>
      <c r="Y97" s="547">
        <f>IFERROR(SUM(Y92:Y95),"0")</f>
        <v>280.8</v>
      </c>
      <c r="Z97" s="37"/>
      <c r="AA97" s="548"/>
      <c r="AB97" s="548"/>
      <c r="AC97" s="548"/>
    </row>
    <row r="98" spans="1:68" ht="16.5" customHeight="1" x14ac:dyDescent="0.25">
      <c r="A98" s="563" t="s">
        <v>192</v>
      </c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4"/>
      <c r="P98" s="564"/>
      <c r="Q98" s="564"/>
      <c r="R98" s="564"/>
      <c r="S98" s="564"/>
      <c r="T98" s="564"/>
      <c r="U98" s="564"/>
      <c r="V98" s="564"/>
      <c r="W98" s="564"/>
      <c r="X98" s="564"/>
      <c r="Y98" s="564"/>
      <c r="Z98" s="564"/>
      <c r="AA98" s="540"/>
      <c r="AB98" s="540"/>
      <c r="AC98" s="540"/>
    </row>
    <row r="99" spans="1:68" ht="14.25" customHeight="1" x14ac:dyDescent="0.25">
      <c r="A99" s="568" t="s">
        <v>99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541"/>
      <c r="AB99" s="541"/>
      <c r="AC99" s="541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457</v>
      </c>
      <c r="Y100" s="546">
        <f>IFERROR(IF(X100="",0,CEILING((X100/$H100),1)*$H100),"")</f>
        <v>464.40000000000003</v>
      </c>
      <c r="Z100" s="36">
        <f>IFERROR(IF(Y100=0,"",ROUNDUP(Y100/H100,0)*0.01898),"")</f>
        <v>0.81613999999999998</v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475.40694444444438</v>
      </c>
      <c r="BN100" s="64">
        <f>IFERROR(Y100*I100/H100,"0")</f>
        <v>483.10500000000002</v>
      </c>
      <c r="BO100" s="64">
        <f>IFERROR(1/J100*(X100/H100),"0")</f>
        <v>0.6611689814814814</v>
      </c>
      <c r="BP100" s="64">
        <f>IFERROR(1/J100*(Y100/H100),"0")</f>
        <v>0.671875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8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64"/>
      <c r="C104" s="564"/>
      <c r="D104" s="564"/>
      <c r="E104" s="564"/>
      <c r="F104" s="564"/>
      <c r="G104" s="564"/>
      <c r="H104" s="564"/>
      <c r="I104" s="564"/>
      <c r="J104" s="564"/>
      <c r="K104" s="564"/>
      <c r="L104" s="564"/>
      <c r="M104" s="564"/>
      <c r="N104" s="564"/>
      <c r="O104" s="570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7">
        <f>IFERROR(X100/H100,"0")+IFERROR(X101/H101,"0")+IFERROR(X102/H102,"0")+IFERROR(X103/H103,"0")</f>
        <v>42.31481481481481</v>
      </c>
      <c r="Y104" s="547">
        <f>IFERROR(Y100/H100,"0")+IFERROR(Y101/H101,"0")+IFERROR(Y102/H102,"0")+IFERROR(Y103/H103,"0")</f>
        <v>43</v>
      </c>
      <c r="Z104" s="547">
        <f>IFERROR(IF(Z100="",0,Z100),"0")+IFERROR(IF(Z101="",0,Z101),"0")+IFERROR(IF(Z102="",0,Z102),"0")+IFERROR(IF(Z103="",0,Z103),"0")</f>
        <v>0.81613999999999998</v>
      </c>
      <c r="AA104" s="548"/>
      <c r="AB104" s="548"/>
      <c r="AC104" s="548"/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70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7">
        <f>IFERROR(SUM(X100:X103),"0")</f>
        <v>457</v>
      </c>
      <c r="Y105" s="547">
        <f>IFERROR(SUM(Y100:Y103),"0")</f>
        <v>464.40000000000003</v>
      </c>
      <c r="Z105" s="37"/>
      <c r="AA105" s="548"/>
      <c r="AB105" s="548"/>
      <c r="AC105" s="548"/>
    </row>
    <row r="106" spans="1:68" ht="14.25" customHeight="1" x14ac:dyDescent="0.25">
      <c r="A106" s="568" t="s">
        <v>135</v>
      </c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4"/>
      <c r="P106" s="564"/>
      <c r="Q106" s="564"/>
      <c r="R106" s="564"/>
      <c r="S106" s="564"/>
      <c r="T106" s="564"/>
      <c r="U106" s="564"/>
      <c r="V106" s="564"/>
      <c r="W106" s="564"/>
      <c r="X106" s="564"/>
      <c r="Y106" s="564"/>
      <c r="Z106" s="564"/>
      <c r="AA106" s="541"/>
      <c r="AB106" s="541"/>
      <c r="AC106" s="541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21</v>
      </c>
      <c r="Y109" s="546">
        <f>IFERROR(IF(X109="",0,CEILING((X109/$H109),1)*$H109),"")</f>
        <v>21.599999999999998</v>
      </c>
      <c r="Z109" s="36">
        <f>IFERROR(IF(Y109=0,"",ROUNDUP(Y109/H109,0)*0.00651),"")</f>
        <v>5.8590000000000003E-2</v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22.574999999999999</v>
      </c>
      <c r="BN109" s="64">
        <f>IFERROR(Y109*I109/H109,"0")</f>
        <v>23.22</v>
      </c>
      <c r="BO109" s="64">
        <f>IFERROR(1/J109*(X109/H109),"0")</f>
        <v>4.807692307692308E-2</v>
      </c>
      <c r="BP109" s="64">
        <f>IFERROR(1/J109*(Y109/H109),"0")</f>
        <v>4.9450549450549455E-2</v>
      </c>
    </row>
    <row r="110" spans="1:68" x14ac:dyDescent="0.2">
      <c r="A110" s="569"/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70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7">
        <f>IFERROR(X107/H107,"0")+IFERROR(X108/H108,"0")+IFERROR(X109/H109,"0")</f>
        <v>8.75</v>
      </c>
      <c r="Y110" s="547">
        <f>IFERROR(Y107/H107,"0")+IFERROR(Y108/H108,"0")+IFERROR(Y109/H109,"0")</f>
        <v>9</v>
      </c>
      <c r="Z110" s="547">
        <f>IFERROR(IF(Z107="",0,Z107),"0")+IFERROR(IF(Z108="",0,Z108),"0")+IFERROR(IF(Z109="",0,Z109),"0")</f>
        <v>5.8590000000000003E-2</v>
      </c>
      <c r="AA110" s="548"/>
      <c r="AB110" s="548"/>
      <c r="AC110" s="548"/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70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7">
        <f>IFERROR(SUM(X107:X109),"0")</f>
        <v>21</v>
      </c>
      <c r="Y111" s="547">
        <f>IFERROR(SUM(Y107:Y109),"0")</f>
        <v>21.599999999999998</v>
      </c>
      <c r="Z111" s="37"/>
      <c r="AA111" s="548"/>
      <c r="AB111" s="548"/>
      <c r="AC111" s="548"/>
    </row>
    <row r="112" spans="1:68" ht="14.25" customHeight="1" x14ac:dyDescent="0.25">
      <c r="A112" s="568" t="s">
        <v>73</v>
      </c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4"/>
      <c r="P112" s="564"/>
      <c r="Q112" s="564"/>
      <c r="R112" s="564"/>
      <c r="S112" s="564"/>
      <c r="T112" s="564"/>
      <c r="U112" s="564"/>
      <c r="V112" s="564"/>
      <c r="W112" s="564"/>
      <c r="X112" s="564"/>
      <c r="Y112" s="564"/>
      <c r="Z112" s="564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134</v>
      </c>
      <c r="Y115" s="546">
        <f>IFERROR(IF(X115="",0,CEILING((X115/$H115),1)*$H115),"")</f>
        <v>135</v>
      </c>
      <c r="Z115" s="36">
        <f>IFERROR(IF(Y115=0,"",ROUNDUP(Y115/H115,0)*0.00651),"")</f>
        <v>0.32550000000000001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146.50666666666666</v>
      </c>
      <c r="BN115" s="64">
        <f>IFERROR(Y115*I115/H115,"0")</f>
        <v>147.6</v>
      </c>
      <c r="BO115" s="64">
        <f>IFERROR(1/J115*(X115/H115),"0")</f>
        <v>0.27269027269027268</v>
      </c>
      <c r="BP115" s="64">
        <f>IFERROR(1/J115*(Y115/H115),"0")</f>
        <v>0.27472527472527475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64"/>
      <c r="C117" s="564"/>
      <c r="D117" s="564"/>
      <c r="E117" s="564"/>
      <c r="F117" s="564"/>
      <c r="G117" s="564"/>
      <c r="H117" s="564"/>
      <c r="I117" s="564"/>
      <c r="J117" s="564"/>
      <c r="K117" s="564"/>
      <c r="L117" s="564"/>
      <c r="M117" s="564"/>
      <c r="N117" s="564"/>
      <c r="O117" s="570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7">
        <f>IFERROR(X113/H113,"0")+IFERROR(X114/H114,"0")+IFERROR(X115/H115,"0")+IFERROR(X116/H116,"0")</f>
        <v>49.629629629629626</v>
      </c>
      <c r="Y117" s="547">
        <f>IFERROR(Y113/H113,"0")+IFERROR(Y114/H114,"0")+IFERROR(Y115/H115,"0")+IFERROR(Y116/H116,"0")</f>
        <v>50</v>
      </c>
      <c r="Z117" s="547">
        <f>IFERROR(IF(Z113="",0,Z113),"0")+IFERROR(IF(Z114="",0,Z114),"0")+IFERROR(IF(Z115="",0,Z115),"0")+IFERROR(IF(Z116="",0,Z116),"0")</f>
        <v>0.32550000000000001</v>
      </c>
      <c r="AA117" s="548"/>
      <c r="AB117" s="548"/>
      <c r="AC117" s="548"/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70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7">
        <f>IFERROR(SUM(X113:X116),"0")</f>
        <v>134</v>
      </c>
      <c r="Y118" s="547">
        <f>IFERROR(SUM(Y113:Y116),"0")</f>
        <v>135</v>
      </c>
      <c r="Z118" s="37"/>
      <c r="AA118" s="548"/>
      <c r="AB118" s="548"/>
      <c r="AC118" s="548"/>
    </row>
    <row r="119" spans="1:68" ht="14.25" customHeight="1" x14ac:dyDescent="0.25">
      <c r="A119" s="568" t="s">
        <v>165</v>
      </c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4"/>
      <c r="P119" s="564"/>
      <c r="Q119" s="564"/>
      <c r="R119" s="564"/>
      <c r="S119" s="564"/>
      <c r="T119" s="564"/>
      <c r="U119" s="564"/>
      <c r="V119" s="564"/>
      <c r="W119" s="564"/>
      <c r="X119" s="564"/>
      <c r="Y119" s="564"/>
      <c r="Z119" s="564"/>
      <c r="AA119" s="541"/>
      <c r="AB119" s="541"/>
      <c r="AC119" s="541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70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70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3" t="s">
        <v>222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40"/>
      <c r="AB123" s="540"/>
      <c r="AC123" s="540"/>
    </row>
    <row r="124" spans="1:68" ht="14.25" customHeight="1" x14ac:dyDescent="0.25">
      <c r="A124" s="568" t="s">
        <v>99</v>
      </c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4"/>
      <c r="P124" s="564"/>
      <c r="Q124" s="564"/>
      <c r="R124" s="564"/>
      <c r="S124" s="564"/>
      <c r="T124" s="564"/>
      <c r="U124" s="564"/>
      <c r="V124" s="564"/>
      <c r="W124" s="564"/>
      <c r="X124" s="564"/>
      <c r="Y124" s="564"/>
      <c r="Z124" s="564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70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64"/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70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68" t="s">
        <v>64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41"/>
      <c r="AB129" s="541"/>
      <c r="AC129" s="541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70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70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68" t="s">
        <v>73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41"/>
      <c r="AB134" s="541"/>
      <c r="AC134" s="541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70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70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3" t="s">
        <v>97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40"/>
      <c r="AB139" s="540"/>
      <c r="AC139" s="540"/>
    </row>
    <row r="140" spans="1:68" ht="14.25" customHeight="1" x14ac:dyDescent="0.25">
      <c r="A140" s="568" t="s">
        <v>99</v>
      </c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4"/>
      <c r="P140" s="564"/>
      <c r="Q140" s="564"/>
      <c r="R140" s="564"/>
      <c r="S140" s="564"/>
      <c r="T140" s="564"/>
      <c r="U140" s="564"/>
      <c r="V140" s="564"/>
      <c r="W140" s="564"/>
      <c r="X140" s="564"/>
      <c r="Y140" s="564"/>
      <c r="Z140" s="564"/>
      <c r="AA140" s="541"/>
      <c r="AB140" s="541"/>
      <c r="AC140" s="541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3" t="s">
        <v>239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70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64"/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70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8" t="s">
        <v>64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41"/>
      <c r="AB145" s="541"/>
      <c r="AC145" s="541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244</v>
      </c>
      <c r="B147" s="54" t="s">
        <v>245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247</v>
      </c>
      <c r="B148" s="54" t="s">
        <v>248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70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64"/>
      <c r="B150" s="564"/>
      <c r="C150" s="564"/>
      <c r="D150" s="564"/>
      <c r="E150" s="564"/>
      <c r="F150" s="564"/>
      <c r="G150" s="564"/>
      <c r="H150" s="564"/>
      <c r="I150" s="564"/>
      <c r="J150" s="564"/>
      <c r="K150" s="564"/>
      <c r="L150" s="564"/>
      <c r="M150" s="564"/>
      <c r="N150" s="564"/>
      <c r="O150" s="570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602" t="s">
        <v>250</v>
      </c>
      <c r="B151" s="603"/>
      <c r="C151" s="603"/>
      <c r="D151" s="603"/>
      <c r="E151" s="603"/>
      <c r="F151" s="603"/>
      <c r="G151" s="603"/>
      <c r="H151" s="603"/>
      <c r="I151" s="603"/>
      <c r="J151" s="603"/>
      <c r="K151" s="603"/>
      <c r="L151" s="603"/>
      <c r="M151" s="603"/>
      <c r="N151" s="603"/>
      <c r="O151" s="603"/>
      <c r="P151" s="603"/>
      <c r="Q151" s="603"/>
      <c r="R151" s="603"/>
      <c r="S151" s="603"/>
      <c r="T151" s="603"/>
      <c r="U151" s="603"/>
      <c r="V151" s="603"/>
      <c r="W151" s="603"/>
      <c r="X151" s="603"/>
      <c r="Y151" s="603"/>
      <c r="Z151" s="603"/>
      <c r="AA151" s="48"/>
      <c r="AB151" s="48"/>
      <c r="AC151" s="48"/>
    </row>
    <row r="152" spans="1:68" ht="16.5" customHeight="1" x14ac:dyDescent="0.25">
      <c r="A152" s="563" t="s">
        <v>251</v>
      </c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4"/>
      <c r="P152" s="564"/>
      <c r="Q152" s="564"/>
      <c r="R152" s="564"/>
      <c r="S152" s="564"/>
      <c r="T152" s="564"/>
      <c r="U152" s="564"/>
      <c r="V152" s="564"/>
      <c r="W152" s="564"/>
      <c r="X152" s="564"/>
      <c r="Y152" s="564"/>
      <c r="Z152" s="564"/>
      <c r="AA152" s="540"/>
      <c r="AB152" s="540"/>
      <c r="AC152" s="540"/>
    </row>
    <row r="153" spans="1:68" ht="14.25" customHeight="1" x14ac:dyDescent="0.25">
      <c r="A153" s="568" t="s">
        <v>135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541"/>
      <c r="AB153" s="541"/>
      <c r="AC153" s="541"/>
    </row>
    <row r="154" spans="1:68" ht="27" customHeight="1" x14ac:dyDescent="0.25">
      <c r="A154" s="54" t="s">
        <v>252</v>
      </c>
      <c r="B154" s="54" t="s">
        <v>253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64"/>
      <c r="C155" s="564"/>
      <c r="D155" s="564"/>
      <c r="E155" s="564"/>
      <c r="F155" s="564"/>
      <c r="G155" s="564"/>
      <c r="H155" s="564"/>
      <c r="I155" s="564"/>
      <c r="J155" s="564"/>
      <c r="K155" s="564"/>
      <c r="L155" s="564"/>
      <c r="M155" s="564"/>
      <c r="N155" s="564"/>
      <c r="O155" s="570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64"/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70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8" t="s">
        <v>64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41"/>
      <c r="AB157" s="541"/>
      <c r="AC157" s="541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/>
      <c r="M158" s="33" t="s">
        <v>68</v>
      </c>
      <c r="N158" s="33"/>
      <c r="O158" s="32">
        <v>40</v>
      </c>
      <c r="P158" s="6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22</v>
      </c>
      <c r="Y158" s="546">
        <f t="shared" ref="Y158:Y166" si="5">IFERROR(IF(X158="",0,CEILING((X158/$H158),1)*$H158),"")</f>
        <v>25.200000000000003</v>
      </c>
      <c r="Z158" s="36">
        <f>IFERROR(IF(Y158=0,"",ROUNDUP(Y158/H158,0)*0.00902),"")</f>
        <v>5.4120000000000001E-2</v>
      </c>
      <c r="AA158" s="56"/>
      <c r="AB158" s="57"/>
      <c r="AC158" s="191" t="s">
        <v>257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23.414285714285711</v>
      </c>
      <c r="BN158" s="64">
        <f t="shared" ref="BN158:BN166" si="7">IFERROR(Y158*I158/H158,"0")</f>
        <v>26.82</v>
      </c>
      <c r="BO158" s="64">
        <f t="shared" ref="BO158:BO166" si="8">IFERROR(1/J158*(X158/H158),"0")</f>
        <v>3.9682539682539687E-2</v>
      </c>
      <c r="BP158" s="64">
        <f t="shared" ref="BP158:BP166" si="9">IFERROR(1/J158*(Y158/H158),"0")</f>
        <v>4.5454545454545456E-2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32</v>
      </c>
      <c r="Y160" s="546">
        <f t="shared" si="5"/>
        <v>33.6</v>
      </c>
      <c r="Z160" s="36">
        <f>IFERROR(IF(Y160=0,"",ROUNDUP(Y160/H160,0)*0.00902),"")</f>
        <v>7.2160000000000002E-2</v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33.6</v>
      </c>
      <c r="BN160" s="64">
        <f t="shared" si="7"/>
        <v>35.28</v>
      </c>
      <c r="BO160" s="64">
        <f t="shared" si="8"/>
        <v>5.772005772005772E-2</v>
      </c>
      <c r="BP160" s="64">
        <f t="shared" si="9"/>
        <v>6.0606060606060608E-2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37</v>
      </c>
      <c r="Y161" s="546">
        <f t="shared" si="5"/>
        <v>37.800000000000004</v>
      </c>
      <c r="Z161" s="36">
        <f>IFERROR(IF(Y161=0,"",ROUNDUP(Y161/H161,0)*0.00502),"")</f>
        <v>9.0359999999999996E-2</v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39.290476190476191</v>
      </c>
      <c r="BN161" s="64">
        <f t="shared" si="7"/>
        <v>40.14</v>
      </c>
      <c r="BO161" s="64">
        <f t="shared" si="8"/>
        <v>7.5295075295075287E-2</v>
      </c>
      <c r="BP161" s="64">
        <f t="shared" si="9"/>
        <v>7.6923076923076927E-2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3</v>
      </c>
      <c r="Y163" s="546">
        <f t="shared" si="5"/>
        <v>3.6</v>
      </c>
      <c r="Z163" s="36">
        <f>IFERROR(IF(Y163=0,"",ROUNDUP(Y163/H163,0)*0.00502),"")</f>
        <v>1.004E-2</v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3.2166666666666668</v>
      </c>
      <c r="BN163" s="64">
        <f t="shared" si="7"/>
        <v>3.8599999999999994</v>
      </c>
      <c r="BO163" s="64">
        <f t="shared" si="8"/>
        <v>7.1225071225071226E-3</v>
      </c>
      <c r="BP163" s="64">
        <f t="shared" si="9"/>
        <v>8.5470085470085479E-3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61</v>
      </c>
      <c r="Y164" s="546">
        <f t="shared" si="5"/>
        <v>63</v>
      </c>
      <c r="Z164" s="36">
        <f>IFERROR(IF(Y164=0,"",ROUNDUP(Y164/H164,0)*0.00502),"")</f>
        <v>0.15060000000000001</v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63.904761904761912</v>
      </c>
      <c r="BN164" s="64">
        <f t="shared" si="7"/>
        <v>66.000000000000014</v>
      </c>
      <c r="BO164" s="64">
        <f t="shared" si="8"/>
        <v>0.12413512413512415</v>
      </c>
      <c r="BP164" s="64">
        <f t="shared" si="9"/>
        <v>0.12820512820512822</v>
      </c>
    </row>
    <row r="165" spans="1:68" ht="27" customHeight="1" x14ac:dyDescent="0.25">
      <c r="A165" s="54" t="s">
        <v>274</v>
      </c>
      <c r="B165" s="54" t="s">
        <v>275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64"/>
      <c r="C167" s="564"/>
      <c r="D167" s="564"/>
      <c r="E167" s="564"/>
      <c r="F167" s="564"/>
      <c r="G167" s="564"/>
      <c r="H167" s="564"/>
      <c r="I167" s="564"/>
      <c r="J167" s="564"/>
      <c r="K167" s="564"/>
      <c r="L167" s="564"/>
      <c r="M167" s="564"/>
      <c r="N167" s="564"/>
      <c r="O167" s="570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61.19047619047619</v>
      </c>
      <c r="Y167" s="547">
        <f>IFERROR(Y158/H158,"0")+IFERROR(Y159/H159,"0")+IFERROR(Y160/H160,"0")+IFERROR(Y161/H161,"0")+IFERROR(Y162/H162,"0")+IFERROR(Y163/H163,"0")+IFERROR(Y164/H164,"0")+IFERROR(Y165/H165,"0")+IFERROR(Y166/H166,"0")</f>
        <v>64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0.37728</v>
      </c>
      <c r="AA167" s="548"/>
      <c r="AB167" s="548"/>
      <c r="AC167" s="548"/>
    </row>
    <row r="168" spans="1:68" x14ac:dyDescent="0.2">
      <c r="A168" s="564"/>
      <c r="B168" s="564"/>
      <c r="C168" s="564"/>
      <c r="D168" s="564"/>
      <c r="E168" s="564"/>
      <c r="F168" s="564"/>
      <c r="G168" s="564"/>
      <c r="H168" s="564"/>
      <c r="I168" s="564"/>
      <c r="J168" s="564"/>
      <c r="K168" s="564"/>
      <c r="L168" s="564"/>
      <c r="M168" s="564"/>
      <c r="N168" s="564"/>
      <c r="O168" s="570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7">
        <f>IFERROR(SUM(X158:X166),"0")</f>
        <v>155</v>
      </c>
      <c r="Y168" s="547">
        <f>IFERROR(SUM(Y158:Y166),"0")</f>
        <v>163.19999999999999</v>
      </c>
      <c r="Z168" s="37"/>
      <c r="AA168" s="548"/>
      <c r="AB168" s="548"/>
      <c r="AC168" s="548"/>
    </row>
    <row r="169" spans="1:68" ht="14.25" customHeight="1" x14ac:dyDescent="0.25">
      <c r="A169" s="568" t="s">
        <v>91</v>
      </c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4"/>
      <c r="P169" s="564"/>
      <c r="Q169" s="564"/>
      <c r="R169" s="564"/>
      <c r="S169" s="564"/>
      <c r="T169" s="564"/>
      <c r="U169" s="564"/>
      <c r="V169" s="564"/>
      <c r="W169" s="564"/>
      <c r="X169" s="564"/>
      <c r="Y169" s="564"/>
      <c r="Z169" s="564"/>
      <c r="AA169" s="541"/>
      <c r="AB169" s="541"/>
      <c r="AC169" s="541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59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3</v>
      </c>
      <c r="Y171" s="546">
        <f>IFERROR(IF(X171="",0,CEILING((X171/$H171),1)*$H171),"")</f>
        <v>3.7800000000000002</v>
      </c>
      <c r="Z171" s="36">
        <f>IFERROR(IF(Y171=0,"",ROUNDUP(Y171/H171,0)*0.0059),"")</f>
        <v>1.77E-2</v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3.4523809523809521</v>
      </c>
      <c r="BN171" s="64">
        <f>IFERROR(Y171*I171/H171,"0")</f>
        <v>4.3499999999999996</v>
      </c>
      <c r="BO171" s="64">
        <f>IFERROR(1/J171*(X171/H171),"0")</f>
        <v>1.1022927689594356E-2</v>
      </c>
      <c r="BP171" s="64">
        <f>IFERROR(1/J171*(Y171/H171),"0")</f>
        <v>1.3888888888888888E-2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8</v>
      </c>
      <c r="Y172" s="546">
        <f>IFERROR(IF(X172="",0,CEILING((X172/$H172),1)*$H172),"")</f>
        <v>8.82</v>
      </c>
      <c r="Z172" s="36">
        <f>IFERROR(IF(Y172=0,"",ROUNDUP(Y172/H172,0)*0.0059),"")</f>
        <v>4.1299999999999996E-2</v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9.2063492063492056</v>
      </c>
      <c r="BN172" s="64">
        <f>IFERROR(Y172*I172/H172,"0")</f>
        <v>10.15</v>
      </c>
      <c r="BO172" s="64">
        <f>IFERROR(1/J172*(X172/H172),"0")</f>
        <v>2.9394473838918279E-2</v>
      </c>
      <c r="BP172" s="64">
        <f>IFERROR(1/J172*(Y172/H172),"0")</f>
        <v>3.2407407407407406E-2</v>
      </c>
    </row>
    <row r="173" spans="1:68" x14ac:dyDescent="0.2">
      <c r="A173" s="569"/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70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7">
        <f>IFERROR(X170/H170,"0")+IFERROR(X171/H171,"0")+IFERROR(X172/H172,"0")</f>
        <v>8.7301587301587293</v>
      </c>
      <c r="Y173" s="547">
        <f>IFERROR(Y170/H170,"0")+IFERROR(Y171/H171,"0")+IFERROR(Y172/H172,"0")</f>
        <v>10</v>
      </c>
      <c r="Z173" s="547">
        <f>IFERROR(IF(Z170="",0,Z170),"0")+IFERROR(IF(Z171="",0,Z171),"0")+IFERROR(IF(Z172="",0,Z172),"0")</f>
        <v>5.8999999999999997E-2</v>
      </c>
      <c r="AA173" s="548"/>
      <c r="AB173" s="548"/>
      <c r="AC173" s="548"/>
    </row>
    <row r="174" spans="1:68" x14ac:dyDescent="0.2">
      <c r="A174" s="564"/>
      <c r="B174" s="564"/>
      <c r="C174" s="564"/>
      <c r="D174" s="564"/>
      <c r="E174" s="564"/>
      <c r="F174" s="564"/>
      <c r="G174" s="564"/>
      <c r="H174" s="564"/>
      <c r="I174" s="564"/>
      <c r="J174" s="564"/>
      <c r="K174" s="564"/>
      <c r="L174" s="564"/>
      <c r="M174" s="564"/>
      <c r="N174" s="564"/>
      <c r="O174" s="570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7">
        <f>IFERROR(SUM(X170:X172),"0")</f>
        <v>11</v>
      </c>
      <c r="Y174" s="547">
        <f>IFERROR(SUM(Y170:Y172),"0")</f>
        <v>12.600000000000001</v>
      </c>
      <c r="Z174" s="37"/>
      <c r="AA174" s="548"/>
      <c r="AB174" s="548"/>
      <c r="AC174" s="548"/>
    </row>
    <row r="175" spans="1:68" ht="14.25" customHeight="1" x14ac:dyDescent="0.25">
      <c r="A175" s="568" t="s">
        <v>289</v>
      </c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4"/>
      <c r="P175" s="564"/>
      <c r="Q175" s="564"/>
      <c r="R175" s="564"/>
      <c r="S175" s="564"/>
      <c r="T175" s="564"/>
      <c r="U175" s="564"/>
      <c r="V175" s="564"/>
      <c r="W175" s="564"/>
      <c r="X175" s="564"/>
      <c r="Y175" s="564"/>
      <c r="Z175" s="564"/>
      <c r="AA175" s="541"/>
      <c r="AB175" s="541"/>
      <c r="AC175" s="541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9</v>
      </c>
      <c r="Y176" s="546">
        <f>IFERROR(IF(X176="",0,CEILING((X176/$H176),1)*$H176),"")</f>
        <v>10.08</v>
      </c>
      <c r="Z176" s="36">
        <f>IFERROR(IF(Y176=0,"",ROUNDUP(Y176/H176,0)*0.0059),"")</f>
        <v>4.7199999999999999E-2</v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10.357142857142856</v>
      </c>
      <c r="BN176" s="64">
        <f>IFERROR(Y176*I176/H176,"0")</f>
        <v>11.6</v>
      </c>
      <c r="BO176" s="64">
        <f>IFERROR(1/J176*(X176/H176),"0")</f>
        <v>3.3068783068783067E-2</v>
      </c>
      <c r="BP176" s="64">
        <f>IFERROR(1/J176*(Y176/H176),"0")</f>
        <v>3.7037037037037035E-2</v>
      </c>
    </row>
    <row r="177" spans="1:68" x14ac:dyDescent="0.2">
      <c r="A177" s="56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70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7">
        <f>IFERROR(X176/H176,"0")</f>
        <v>7.1428571428571432</v>
      </c>
      <c r="Y177" s="547">
        <f>IFERROR(Y176/H176,"0")</f>
        <v>8</v>
      </c>
      <c r="Z177" s="547">
        <f>IFERROR(IF(Z176="",0,Z176),"0")</f>
        <v>4.7199999999999999E-2</v>
      </c>
      <c r="AA177" s="548"/>
      <c r="AB177" s="548"/>
      <c r="AC177" s="548"/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70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7">
        <f>IFERROR(SUM(X176:X176),"0")</f>
        <v>9</v>
      </c>
      <c r="Y178" s="547">
        <f>IFERROR(SUM(Y176:Y176),"0")</f>
        <v>10.08</v>
      </c>
      <c r="Z178" s="37"/>
      <c r="AA178" s="548"/>
      <c r="AB178" s="548"/>
      <c r="AC178" s="548"/>
    </row>
    <row r="179" spans="1:68" ht="16.5" customHeight="1" x14ac:dyDescent="0.25">
      <c r="A179" s="563" t="s">
        <v>292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40"/>
      <c r="AB179" s="540"/>
      <c r="AC179" s="540"/>
    </row>
    <row r="180" spans="1:68" ht="14.25" customHeight="1" x14ac:dyDescent="0.25">
      <c r="A180" s="568" t="s">
        <v>99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541"/>
      <c r="AB180" s="541"/>
      <c r="AC180" s="541"/>
    </row>
    <row r="181" spans="1:68" ht="16.5" customHeight="1" x14ac:dyDescent="0.25">
      <c r="A181" s="54" t="s">
        <v>293</v>
      </c>
      <c r="B181" s="54" t="s">
        <v>294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296</v>
      </c>
      <c r="B182" s="54" t="s">
        <v>297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 t="s">
        <v>188</v>
      </c>
      <c r="M182" s="33" t="s">
        <v>104</v>
      </c>
      <c r="N182" s="33"/>
      <c r="O182" s="32">
        <v>55</v>
      </c>
      <c r="P18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 t="s">
        <v>106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70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64"/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70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8" t="s">
        <v>135</v>
      </c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4"/>
      <c r="P185" s="564"/>
      <c r="Q185" s="564"/>
      <c r="R185" s="564"/>
      <c r="S185" s="564"/>
      <c r="T185" s="564"/>
      <c r="U185" s="564"/>
      <c r="V185" s="564"/>
      <c r="W185" s="564"/>
      <c r="X185" s="564"/>
      <c r="Y185" s="564"/>
      <c r="Z185" s="564"/>
      <c r="AA185" s="541"/>
      <c r="AB185" s="541"/>
      <c r="AC185" s="541"/>
    </row>
    <row r="186" spans="1:68" ht="16.5" customHeight="1" x14ac:dyDescent="0.25">
      <c r="A186" s="54" t="s">
        <v>298</v>
      </c>
      <c r="B186" s="54" t="s">
        <v>299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301</v>
      </c>
      <c r="B187" s="54" t="s">
        <v>302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70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64"/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70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68" t="s">
        <v>64</v>
      </c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4"/>
      <c r="P190" s="564"/>
      <c r="Q190" s="564"/>
      <c r="R190" s="564"/>
      <c r="S190" s="564"/>
      <c r="T190" s="564"/>
      <c r="U190" s="564"/>
      <c r="V190" s="564"/>
      <c r="W190" s="564"/>
      <c r="X190" s="564"/>
      <c r="Y190" s="564"/>
      <c r="Z190" s="564"/>
      <c r="AA190" s="541"/>
      <c r="AB190" s="541"/>
      <c r="AC190" s="541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85</v>
      </c>
      <c r="Y192" s="546">
        <f t="shared" si="10"/>
        <v>86.4</v>
      </c>
      <c r="Z192" s="36">
        <f>IFERROR(IF(Y192=0,"",ROUNDUP(Y192/H192,0)*0.00902),"")</f>
        <v>0.14432</v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88.305555555555557</v>
      </c>
      <c r="BN192" s="64">
        <f t="shared" si="12"/>
        <v>89.76</v>
      </c>
      <c r="BO192" s="64">
        <f t="shared" si="13"/>
        <v>0.11924803591470258</v>
      </c>
      <c r="BP192" s="64">
        <f t="shared" si="14"/>
        <v>0.12121212121212122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142</v>
      </c>
      <c r="Y194" s="546">
        <f t="shared" si="10"/>
        <v>145.80000000000001</v>
      </c>
      <c r="Z194" s="36">
        <f>IFERROR(IF(Y194=0,"",ROUNDUP(Y194/H194,0)*0.00902),"")</f>
        <v>0.24354000000000001</v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147.52222222222221</v>
      </c>
      <c r="BN194" s="64">
        <f t="shared" si="12"/>
        <v>151.47</v>
      </c>
      <c r="BO194" s="64">
        <f t="shared" si="13"/>
        <v>0.19921436588103253</v>
      </c>
      <c r="BP194" s="64">
        <f t="shared" si="14"/>
        <v>0.20454545454545456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10</v>
      </c>
      <c r="Y195" s="546">
        <f t="shared" si="10"/>
        <v>10.8</v>
      </c>
      <c r="Z195" s="36">
        <f>IFERROR(IF(Y195=0,"",ROUNDUP(Y195/H195,0)*0.00502),"")</f>
        <v>3.0120000000000001E-2</v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10.722222222222223</v>
      </c>
      <c r="BN195" s="64">
        <f t="shared" si="12"/>
        <v>11.58</v>
      </c>
      <c r="BO195" s="64">
        <f t="shared" si="13"/>
        <v>2.3741690408357077E-2</v>
      </c>
      <c r="BP195" s="64">
        <f t="shared" si="14"/>
        <v>2.5641025641025644E-2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14</v>
      </c>
      <c r="Y196" s="546">
        <f t="shared" si="10"/>
        <v>14.4</v>
      </c>
      <c r="Z196" s="36">
        <f>IFERROR(IF(Y196=0,"",ROUNDUP(Y196/H196,0)*0.00502),"")</f>
        <v>4.0160000000000001E-2</v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14.777777777777777</v>
      </c>
      <c r="BN196" s="64">
        <f t="shared" si="12"/>
        <v>15.2</v>
      </c>
      <c r="BO196" s="64">
        <f t="shared" si="13"/>
        <v>3.3238366571699908E-2</v>
      </c>
      <c r="BP196" s="64">
        <f t="shared" si="14"/>
        <v>3.4188034188034191E-2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5</v>
      </c>
      <c r="Y198" s="546">
        <f t="shared" si="10"/>
        <v>5.4</v>
      </c>
      <c r="Z198" s="36">
        <f>IFERROR(IF(Y198=0,"",ROUNDUP(Y198/H198,0)*0.00502),"")</f>
        <v>1.506E-2</v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5.2777777777777777</v>
      </c>
      <c r="BN198" s="64">
        <f t="shared" si="12"/>
        <v>5.7</v>
      </c>
      <c r="BO198" s="64">
        <f t="shared" si="13"/>
        <v>1.1870845204178538E-2</v>
      </c>
      <c r="BP198" s="64">
        <f t="shared" si="14"/>
        <v>1.2820512820512822E-2</v>
      </c>
    </row>
    <row r="199" spans="1:68" x14ac:dyDescent="0.2">
      <c r="A199" s="569"/>
      <c r="B199" s="564"/>
      <c r="C199" s="564"/>
      <c r="D199" s="564"/>
      <c r="E199" s="564"/>
      <c r="F199" s="564"/>
      <c r="G199" s="564"/>
      <c r="H199" s="564"/>
      <c r="I199" s="564"/>
      <c r="J199" s="564"/>
      <c r="K199" s="564"/>
      <c r="L199" s="564"/>
      <c r="M199" s="564"/>
      <c r="N199" s="564"/>
      <c r="O199" s="570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58.148148148148152</v>
      </c>
      <c r="Y199" s="547">
        <f>IFERROR(Y191/H191,"0")+IFERROR(Y192/H192,"0")+IFERROR(Y193/H193,"0")+IFERROR(Y194/H194,"0")+IFERROR(Y195/H195,"0")+IFERROR(Y196/H196,"0")+IFERROR(Y197/H197,"0")+IFERROR(Y198/H198,"0")</f>
        <v>60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0.47320000000000001</v>
      </c>
      <c r="AA199" s="548"/>
      <c r="AB199" s="548"/>
      <c r="AC199" s="548"/>
    </row>
    <row r="200" spans="1:68" x14ac:dyDescent="0.2">
      <c r="A200" s="564"/>
      <c r="B200" s="564"/>
      <c r="C200" s="564"/>
      <c r="D200" s="564"/>
      <c r="E200" s="564"/>
      <c r="F200" s="564"/>
      <c r="G200" s="564"/>
      <c r="H200" s="564"/>
      <c r="I200" s="564"/>
      <c r="J200" s="564"/>
      <c r="K200" s="564"/>
      <c r="L200" s="564"/>
      <c r="M200" s="564"/>
      <c r="N200" s="564"/>
      <c r="O200" s="570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7">
        <f>IFERROR(SUM(X191:X198),"0")</f>
        <v>256</v>
      </c>
      <c r="Y200" s="547">
        <f>IFERROR(SUM(Y191:Y198),"0")</f>
        <v>262.8</v>
      </c>
      <c r="Z200" s="37"/>
      <c r="AA200" s="548"/>
      <c r="AB200" s="548"/>
      <c r="AC200" s="548"/>
    </row>
    <row r="201" spans="1:68" ht="14.25" customHeight="1" x14ac:dyDescent="0.25">
      <c r="A201" s="568" t="s">
        <v>73</v>
      </c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4"/>
      <c r="P201" s="564"/>
      <c r="Q201" s="564"/>
      <c r="R201" s="564"/>
      <c r="S201" s="564"/>
      <c r="T201" s="564"/>
      <c r="U201" s="564"/>
      <c r="V201" s="564"/>
      <c r="W201" s="564"/>
      <c r="X201" s="564"/>
      <c r="Y201" s="564"/>
      <c r="Z201" s="564"/>
      <c r="AA201" s="541"/>
      <c r="AB201" s="541"/>
      <c r="AC201" s="541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77</v>
      </c>
      <c r="Y204" s="546">
        <f t="shared" si="15"/>
        <v>78.3</v>
      </c>
      <c r="Z204" s="36">
        <f>IFERROR(IF(Y204=0,"",ROUNDUP(Y204/H204,0)*0.01898),"")</f>
        <v>0.17082</v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81.593448275862073</v>
      </c>
      <c r="BN204" s="64">
        <f t="shared" si="17"/>
        <v>82.971000000000004</v>
      </c>
      <c r="BO204" s="64">
        <f t="shared" si="18"/>
        <v>0.13829022988505749</v>
      </c>
      <c r="BP204" s="64">
        <f t="shared" si="19"/>
        <v>0.140625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155</v>
      </c>
      <c r="Y205" s="546">
        <f t="shared" si="15"/>
        <v>156</v>
      </c>
      <c r="Z205" s="36">
        <f t="shared" ref="Z205:Z210" si="20">IFERROR(IF(Y205=0,"",ROUNDUP(Y205/H205,0)*0.00651),"")</f>
        <v>0.42315000000000003</v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172.4375</v>
      </c>
      <c r="BN205" s="64">
        <f t="shared" si="17"/>
        <v>173.55</v>
      </c>
      <c r="BO205" s="64">
        <f t="shared" si="18"/>
        <v>0.35485347985347993</v>
      </c>
      <c r="BP205" s="64">
        <f t="shared" si="19"/>
        <v>0.35714285714285715</v>
      </c>
    </row>
    <row r="206" spans="1:68" ht="27" customHeight="1" x14ac:dyDescent="0.25">
      <c r="A206" s="54" t="s">
        <v>334</v>
      </c>
      <c r="B206" s="54" t="s">
        <v>335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80</v>
      </c>
      <c r="Y209" s="546">
        <f t="shared" si="15"/>
        <v>81.599999999999994</v>
      </c>
      <c r="Z209" s="36">
        <f t="shared" si="20"/>
        <v>0.22134000000000001</v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88.40000000000002</v>
      </c>
      <c r="BN209" s="64">
        <f t="shared" si="17"/>
        <v>90.168000000000006</v>
      </c>
      <c r="BO209" s="64">
        <f t="shared" si="18"/>
        <v>0.18315018315018317</v>
      </c>
      <c r="BP209" s="64">
        <f t="shared" si="19"/>
        <v>0.18681318681318682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114</v>
      </c>
      <c r="Y210" s="546">
        <f t="shared" si="15"/>
        <v>115.19999999999999</v>
      </c>
      <c r="Z210" s="36">
        <f t="shared" si="20"/>
        <v>0.31247999999999998</v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126.25500000000001</v>
      </c>
      <c r="BN210" s="64">
        <f t="shared" si="17"/>
        <v>127.584</v>
      </c>
      <c r="BO210" s="64">
        <f t="shared" si="18"/>
        <v>0.26098901098901101</v>
      </c>
      <c r="BP210" s="64">
        <f t="shared" si="19"/>
        <v>0.26373626373626374</v>
      </c>
    </row>
    <row r="211" spans="1:68" x14ac:dyDescent="0.2">
      <c r="A211" s="569"/>
      <c r="B211" s="564"/>
      <c r="C211" s="564"/>
      <c r="D211" s="564"/>
      <c r="E211" s="564"/>
      <c r="F211" s="564"/>
      <c r="G211" s="564"/>
      <c r="H211" s="564"/>
      <c r="I211" s="564"/>
      <c r="J211" s="564"/>
      <c r="K211" s="564"/>
      <c r="L211" s="564"/>
      <c r="M211" s="564"/>
      <c r="N211" s="564"/>
      <c r="O211" s="570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154.26724137931035</v>
      </c>
      <c r="Y211" s="547">
        <f>IFERROR(Y202/H202,"0")+IFERROR(Y203/H203,"0")+IFERROR(Y204/H204,"0")+IFERROR(Y205/H205,"0")+IFERROR(Y206/H206,"0")+IFERROR(Y207/H207,"0")+IFERROR(Y208/H208,"0")+IFERROR(Y209/H209,"0")+IFERROR(Y210/H210,"0")</f>
        <v>156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1.1277900000000001</v>
      </c>
      <c r="AA211" s="548"/>
      <c r="AB211" s="548"/>
      <c r="AC211" s="548"/>
    </row>
    <row r="212" spans="1:68" x14ac:dyDescent="0.2">
      <c r="A212" s="564"/>
      <c r="B212" s="564"/>
      <c r="C212" s="564"/>
      <c r="D212" s="564"/>
      <c r="E212" s="564"/>
      <c r="F212" s="564"/>
      <c r="G212" s="564"/>
      <c r="H212" s="564"/>
      <c r="I212" s="564"/>
      <c r="J212" s="564"/>
      <c r="K212" s="564"/>
      <c r="L212" s="564"/>
      <c r="M212" s="564"/>
      <c r="N212" s="564"/>
      <c r="O212" s="570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7">
        <f>IFERROR(SUM(X202:X210),"0")</f>
        <v>426</v>
      </c>
      <c r="Y212" s="547">
        <f>IFERROR(SUM(Y202:Y210),"0")</f>
        <v>431.09999999999997</v>
      </c>
      <c r="Z212" s="37"/>
      <c r="AA212" s="548"/>
      <c r="AB212" s="548"/>
      <c r="AC212" s="548"/>
    </row>
    <row r="213" spans="1:68" ht="14.25" customHeight="1" x14ac:dyDescent="0.25">
      <c r="A213" s="568" t="s">
        <v>165</v>
      </c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4"/>
      <c r="P213" s="564"/>
      <c r="Q213" s="564"/>
      <c r="R213" s="564"/>
      <c r="S213" s="564"/>
      <c r="T213" s="564"/>
      <c r="U213" s="564"/>
      <c r="V213" s="564"/>
      <c r="W213" s="564"/>
      <c r="X213" s="564"/>
      <c r="Y213" s="564"/>
      <c r="Z213" s="564"/>
      <c r="AA213" s="541"/>
      <c r="AB213" s="541"/>
      <c r="AC213" s="541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4</v>
      </c>
      <c r="Y214" s="546">
        <f>IFERROR(IF(X214="",0,CEILING((X214/$H214),1)*$H214),"")</f>
        <v>4.8</v>
      </c>
      <c r="Z214" s="36">
        <f>IFERROR(IF(Y214=0,"",ROUNDUP(Y214/H214,0)*0.00651),"")</f>
        <v>1.302E-2</v>
      </c>
      <c r="AA214" s="56"/>
      <c r="AB214" s="57"/>
      <c r="AC214" s="259" t="s">
        <v>348</v>
      </c>
      <c r="AG214" s="64"/>
      <c r="AJ214" s="68"/>
      <c r="AK214" s="68">
        <v>0</v>
      </c>
      <c r="BB214" s="260" t="s">
        <v>1</v>
      </c>
      <c r="BM214" s="64">
        <f>IFERROR(X214*I214/H214,"0")</f>
        <v>4.4200000000000008</v>
      </c>
      <c r="BN214" s="64">
        <f>IFERROR(Y214*I214/H214,"0")</f>
        <v>5.3040000000000003</v>
      </c>
      <c r="BO214" s="64">
        <f>IFERROR(1/J214*(X214/H214),"0")</f>
        <v>9.1575091575091579E-3</v>
      </c>
      <c r="BP214" s="64">
        <f>IFERROR(1/J214*(Y214/H214),"0")</f>
        <v>1.098901098901099E-2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9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70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7">
        <f>IFERROR(X214/H214,"0")+IFERROR(X215/H215,"0")</f>
        <v>1.6666666666666667</v>
      </c>
      <c r="Y216" s="547">
        <f>IFERROR(Y214/H214,"0")+IFERROR(Y215/H215,"0")</f>
        <v>2</v>
      </c>
      <c r="Z216" s="547">
        <f>IFERROR(IF(Z214="",0,Z214),"0")+IFERROR(IF(Z215="",0,Z215),"0")</f>
        <v>1.302E-2</v>
      </c>
      <c r="AA216" s="548"/>
      <c r="AB216" s="548"/>
      <c r="AC216" s="548"/>
    </row>
    <row r="217" spans="1:68" x14ac:dyDescent="0.2">
      <c r="A217" s="564"/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70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7">
        <f>IFERROR(SUM(X214:X215),"0")</f>
        <v>4</v>
      </c>
      <c r="Y217" s="547">
        <f>IFERROR(SUM(Y214:Y215),"0")</f>
        <v>4.8</v>
      </c>
      <c r="Z217" s="37"/>
      <c r="AA217" s="548"/>
      <c r="AB217" s="548"/>
      <c r="AC217" s="548"/>
    </row>
    <row r="218" spans="1:68" ht="16.5" customHeight="1" x14ac:dyDescent="0.25">
      <c r="A218" s="563" t="s">
        <v>352</v>
      </c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4"/>
      <c r="P218" s="564"/>
      <c r="Q218" s="564"/>
      <c r="R218" s="564"/>
      <c r="S218" s="564"/>
      <c r="T218" s="564"/>
      <c r="U218" s="564"/>
      <c r="V218" s="564"/>
      <c r="W218" s="564"/>
      <c r="X218" s="564"/>
      <c r="Y218" s="564"/>
      <c r="Z218" s="564"/>
      <c r="AA218" s="540"/>
      <c r="AB218" s="540"/>
      <c r="AC218" s="540"/>
    </row>
    <row r="219" spans="1:68" ht="14.25" customHeight="1" x14ac:dyDescent="0.25">
      <c r="A219" s="568" t="s">
        <v>99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541"/>
      <c r="AB219" s="541"/>
      <c r="AC219" s="541"/>
    </row>
    <row r="220" spans="1:68" ht="27" customHeight="1" x14ac:dyDescent="0.25">
      <c r="A220" s="54" t="s">
        <v>353</v>
      </c>
      <c r="B220" s="54" t="s">
        <v>354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7" t="s">
        <v>355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358</v>
      </c>
      <c r="B221" s="54" t="s">
        <v>359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/>
      <c r="M221" s="33" t="s">
        <v>104</v>
      </c>
      <c r="N221" s="33"/>
      <c r="O221" s="32">
        <v>55</v>
      </c>
      <c r="P221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4</v>
      </c>
      <c r="Y221" s="546">
        <f t="shared" si="21"/>
        <v>11.6</v>
      </c>
      <c r="Z221" s="36">
        <f>IFERROR(IF(Y221=0,"",ROUNDUP(Y221/H221,0)*0.01898),"")</f>
        <v>1.898E-2</v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4.1500000000000004</v>
      </c>
      <c r="BN221" s="64">
        <f t="shared" si="23"/>
        <v>12.035</v>
      </c>
      <c r="BO221" s="64">
        <f t="shared" si="24"/>
        <v>5.387931034482759E-3</v>
      </c>
      <c r="BP221" s="64">
        <f t="shared" si="25"/>
        <v>1.5625E-2</v>
      </c>
    </row>
    <row r="222" spans="1:68" ht="27" customHeight="1" x14ac:dyDescent="0.25">
      <c r="A222" s="54" t="s">
        <v>361</v>
      </c>
      <c r="B222" s="54" t="s">
        <v>362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363</v>
      </c>
      <c r="B223" s="54" t="s">
        <v>364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366</v>
      </c>
      <c r="B224" s="54" t="s">
        <v>367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366</v>
      </c>
      <c r="B225" s="54" t="s">
        <v>368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 t="s">
        <v>110</v>
      </c>
      <c r="M228" s="33" t="s">
        <v>104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 t="s">
        <v>106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374</v>
      </c>
      <c r="B229" s="54" t="s">
        <v>376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1" t="s">
        <v>377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9"/>
      <c r="B230" s="564"/>
      <c r="C230" s="564"/>
      <c r="D230" s="564"/>
      <c r="E230" s="564"/>
      <c r="F230" s="564"/>
      <c r="G230" s="564"/>
      <c r="H230" s="564"/>
      <c r="I230" s="564"/>
      <c r="J230" s="564"/>
      <c r="K230" s="564"/>
      <c r="L230" s="564"/>
      <c r="M230" s="564"/>
      <c r="N230" s="564"/>
      <c r="O230" s="570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0.34482758620689657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1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1.898E-2</v>
      </c>
      <c r="AA230" s="548"/>
      <c r="AB230" s="548"/>
      <c r="AC230" s="548"/>
    </row>
    <row r="231" spans="1:68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70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7">
        <f>IFERROR(SUM(X220:X229),"0")</f>
        <v>4</v>
      </c>
      <c r="Y231" s="547">
        <f>IFERROR(SUM(Y220:Y229),"0")</f>
        <v>11.6</v>
      </c>
      <c r="Z231" s="37"/>
      <c r="AA231" s="548"/>
      <c r="AB231" s="548"/>
      <c r="AC231" s="548"/>
    </row>
    <row r="232" spans="1:68" ht="14.25" customHeight="1" x14ac:dyDescent="0.25">
      <c r="A232" s="568" t="s">
        <v>135</v>
      </c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4"/>
      <c r="P232" s="564"/>
      <c r="Q232" s="564"/>
      <c r="R232" s="564"/>
      <c r="S232" s="564"/>
      <c r="T232" s="564"/>
      <c r="U232" s="564"/>
      <c r="V232" s="564"/>
      <c r="W232" s="564"/>
      <c r="X232" s="564"/>
      <c r="Y232" s="564"/>
      <c r="Z232" s="564"/>
      <c r="AA232" s="541"/>
      <c r="AB232" s="541"/>
      <c r="AC232" s="541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9"/>
      <c r="B234" s="564"/>
      <c r="C234" s="564"/>
      <c r="D234" s="564"/>
      <c r="E234" s="564"/>
      <c r="F234" s="564"/>
      <c r="G234" s="564"/>
      <c r="H234" s="564"/>
      <c r="I234" s="564"/>
      <c r="J234" s="564"/>
      <c r="K234" s="564"/>
      <c r="L234" s="564"/>
      <c r="M234" s="564"/>
      <c r="N234" s="564"/>
      <c r="O234" s="570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70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8" t="s">
        <v>381</v>
      </c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4"/>
      <c r="P236" s="564"/>
      <c r="Q236" s="564"/>
      <c r="R236" s="564"/>
      <c r="S236" s="564"/>
      <c r="T236" s="564"/>
      <c r="U236" s="564"/>
      <c r="V236" s="564"/>
      <c r="W236" s="564"/>
      <c r="X236" s="564"/>
      <c r="Y236" s="564"/>
      <c r="Z236" s="564"/>
      <c r="AA236" s="541"/>
      <c r="AB236" s="541"/>
      <c r="AC236" s="541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1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11</v>
      </c>
      <c r="Y237" s="546">
        <f>IFERROR(IF(X237="",0,CEILING((X237/$H237),1)*$H237),"")</f>
        <v>12.6</v>
      </c>
      <c r="Z237" s="36">
        <f>IFERROR(IF(Y237=0,"",ROUNDUP(Y237/H237,0)*0.0059),"")</f>
        <v>4.1299999999999996E-2</v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12.069444444444445</v>
      </c>
      <c r="BN237" s="64">
        <f>IFERROR(Y237*I237/H237,"0")</f>
        <v>13.825000000000001</v>
      </c>
      <c r="BO237" s="64">
        <f>IFERROR(1/J237*(X237/H237),"0")</f>
        <v>2.8292181069958844E-2</v>
      </c>
      <c r="BP237" s="64">
        <f>IFERROR(1/J237*(Y237/H237),"0")</f>
        <v>3.2407407407407406E-2</v>
      </c>
    </row>
    <row r="238" spans="1:68" x14ac:dyDescent="0.2">
      <c r="A238" s="569"/>
      <c r="B238" s="564"/>
      <c r="C238" s="564"/>
      <c r="D238" s="564"/>
      <c r="E238" s="564"/>
      <c r="F238" s="564"/>
      <c r="G238" s="564"/>
      <c r="H238" s="564"/>
      <c r="I238" s="564"/>
      <c r="J238" s="564"/>
      <c r="K238" s="564"/>
      <c r="L238" s="564"/>
      <c r="M238" s="564"/>
      <c r="N238" s="564"/>
      <c r="O238" s="570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7">
        <f>IFERROR(X237/H237,"0")</f>
        <v>6.1111111111111107</v>
      </c>
      <c r="Y238" s="547">
        <f>IFERROR(Y237/H237,"0")</f>
        <v>7</v>
      </c>
      <c r="Z238" s="547">
        <f>IFERROR(IF(Z237="",0,Z237),"0")</f>
        <v>4.1299999999999996E-2</v>
      </c>
      <c r="AA238" s="548"/>
      <c r="AB238" s="548"/>
      <c r="AC238" s="548"/>
    </row>
    <row r="239" spans="1:68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70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7">
        <f>IFERROR(SUM(X237:X237),"0")</f>
        <v>11</v>
      </c>
      <c r="Y239" s="547">
        <f>IFERROR(SUM(Y237:Y237),"0")</f>
        <v>12.6</v>
      </c>
      <c r="Z239" s="37"/>
      <c r="AA239" s="548"/>
      <c r="AB239" s="548"/>
      <c r="AC239" s="548"/>
    </row>
    <row r="240" spans="1:68" ht="14.25" customHeight="1" x14ac:dyDescent="0.25">
      <c r="A240" s="568" t="s">
        <v>385</v>
      </c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4"/>
      <c r="P240" s="564"/>
      <c r="Q240" s="564"/>
      <c r="R240" s="564"/>
      <c r="S240" s="564"/>
      <c r="T240" s="564"/>
      <c r="U240" s="564"/>
      <c r="V240" s="564"/>
      <c r="W240" s="564"/>
      <c r="X240" s="564"/>
      <c r="Y240" s="564"/>
      <c r="Z240" s="564"/>
      <c r="AA240" s="541"/>
      <c r="AB240" s="541"/>
      <c r="AC240" s="541"/>
    </row>
    <row r="241" spans="1:68" ht="27" customHeight="1" x14ac:dyDescent="0.25">
      <c r="A241" s="54" t="s">
        <v>386</v>
      </c>
      <c r="B241" s="54" t="s">
        <v>387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390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9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70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70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customHeight="1" x14ac:dyDescent="0.25">
      <c r="A248" s="563" t="s">
        <v>397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540"/>
      <c r="AB248" s="540"/>
      <c r="AC248" s="540"/>
    </row>
    <row r="249" spans="1:68" ht="14.25" customHeight="1" x14ac:dyDescent="0.25">
      <c r="A249" s="568" t="s">
        <v>99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41"/>
      <c r="AB249" s="541"/>
      <c r="AC249" s="541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 t="s">
        <v>103</v>
      </c>
      <c r="M252" s="33" t="s">
        <v>104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 t="s">
        <v>106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9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70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70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63" t="s">
        <v>413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540"/>
      <c r="AB257" s="540"/>
      <c r="AC257" s="540"/>
    </row>
    <row r="258" spans="1:68" ht="14.25" customHeight="1" x14ac:dyDescent="0.25">
      <c r="A258" s="568" t="s">
        <v>99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41"/>
      <c r="AB258" s="541"/>
      <c r="AC258" s="541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422</v>
      </c>
      <c r="B262" s="54" t="s">
        <v>423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8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9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70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70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3" t="s">
        <v>425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540"/>
      <c r="AB265" s="540"/>
      <c r="AC265" s="540"/>
    </row>
    <row r="266" spans="1:68" ht="14.25" customHeight="1" x14ac:dyDescent="0.25">
      <c r="A266" s="568" t="s">
        <v>73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41"/>
      <c r="AB266" s="541"/>
      <c r="AC266" s="541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16</v>
      </c>
      <c r="Y268" s="546">
        <f>IFERROR(IF(X268="",0,CEILING((X268/$H268),1)*$H268),"")</f>
        <v>16.8</v>
      </c>
      <c r="Z268" s="36">
        <f>IFERROR(IF(Y268=0,"",ROUNDUP(Y268/H268,0)*0.00651),"")</f>
        <v>4.5569999999999999E-2</v>
      </c>
      <c r="AA268" s="56"/>
      <c r="AB268" s="57"/>
      <c r="AC268" s="317" t="s">
        <v>431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17.680000000000003</v>
      </c>
      <c r="BN268" s="64">
        <f>IFERROR(Y268*I268/H268,"0")</f>
        <v>18.564000000000004</v>
      </c>
      <c r="BO268" s="64">
        <f>IFERROR(1/J268*(X268/H268),"0")</f>
        <v>3.6630036630036632E-2</v>
      </c>
      <c r="BP268" s="64">
        <f>IFERROR(1/J268*(Y268/H268),"0")</f>
        <v>3.8461538461538471E-2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9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70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7">
        <f>IFERROR(X267/H267,"0")+IFERROR(X268/H268,"0")+IFERROR(X269/H269,"0")</f>
        <v>6.666666666666667</v>
      </c>
      <c r="Y270" s="547">
        <f>IFERROR(Y267/H267,"0")+IFERROR(Y268/H268,"0")+IFERROR(Y269/H269,"0")</f>
        <v>7.0000000000000009</v>
      </c>
      <c r="Z270" s="547">
        <f>IFERROR(IF(Z267="",0,Z267),"0")+IFERROR(IF(Z268="",0,Z268),"0")+IFERROR(IF(Z269="",0,Z269),"0")</f>
        <v>4.5569999999999999E-2</v>
      </c>
      <c r="AA270" s="548"/>
      <c r="AB270" s="548"/>
      <c r="AC270" s="548"/>
    </row>
    <row r="271" spans="1:68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70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7">
        <f>IFERROR(SUM(X267:X269),"0")</f>
        <v>16</v>
      </c>
      <c r="Y271" s="547">
        <f>IFERROR(SUM(Y267:Y269),"0")</f>
        <v>16.8</v>
      </c>
      <c r="Z271" s="37"/>
      <c r="AA271" s="548"/>
      <c r="AB271" s="548"/>
      <c r="AC271" s="548"/>
    </row>
    <row r="272" spans="1:68" ht="16.5" customHeight="1" x14ac:dyDescent="0.25">
      <c r="A272" s="563" t="s">
        <v>435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540"/>
      <c r="AB272" s="540"/>
      <c r="AC272" s="540"/>
    </row>
    <row r="273" spans="1:68" ht="14.25" customHeight="1" x14ac:dyDescent="0.25">
      <c r="A273" s="568" t="s">
        <v>64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41"/>
      <c r="AB273" s="541"/>
      <c r="AC273" s="541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9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70"/>
      <c r="P275" s="560" t="s">
        <v>71</v>
      </c>
      <c r="Q275" s="561"/>
      <c r="R275" s="561"/>
      <c r="S275" s="561"/>
      <c r="T275" s="561"/>
      <c r="U275" s="561"/>
      <c r="V275" s="562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70"/>
      <c r="P276" s="560" t="s">
        <v>71</v>
      </c>
      <c r="Q276" s="561"/>
      <c r="R276" s="561"/>
      <c r="S276" s="561"/>
      <c r="T276" s="561"/>
      <c r="U276" s="561"/>
      <c r="V276" s="562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customHeight="1" x14ac:dyDescent="0.25">
      <c r="A277" s="568" t="s">
        <v>73</v>
      </c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64"/>
      <c r="P277" s="564"/>
      <c r="Q277" s="564"/>
      <c r="R277" s="564"/>
      <c r="S277" s="564"/>
      <c r="T277" s="564"/>
      <c r="U277" s="564"/>
      <c r="V277" s="564"/>
      <c r="W277" s="564"/>
      <c r="X277" s="564"/>
      <c r="Y277" s="564"/>
      <c r="Z277" s="564"/>
      <c r="AA277" s="541"/>
      <c r="AB277" s="541"/>
      <c r="AC277" s="541"/>
    </row>
    <row r="278" spans="1:68" ht="37.5" customHeight="1" x14ac:dyDescent="0.25">
      <c r="A278" s="54" t="s">
        <v>439</v>
      </c>
      <c r="B278" s="54" t="s">
        <v>440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9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70"/>
      <c r="P279" s="560" t="s">
        <v>71</v>
      </c>
      <c r="Q279" s="561"/>
      <c r="R279" s="561"/>
      <c r="S279" s="561"/>
      <c r="T279" s="561"/>
      <c r="U279" s="561"/>
      <c r="V279" s="562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70"/>
      <c r="P280" s="560" t="s">
        <v>71</v>
      </c>
      <c r="Q280" s="561"/>
      <c r="R280" s="561"/>
      <c r="S280" s="561"/>
      <c r="T280" s="561"/>
      <c r="U280" s="561"/>
      <c r="V280" s="562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customHeight="1" x14ac:dyDescent="0.25">
      <c r="A281" s="563" t="s">
        <v>442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540"/>
      <c r="AB281" s="540"/>
      <c r="AC281" s="540"/>
    </row>
    <row r="282" spans="1:68" ht="14.25" customHeight="1" x14ac:dyDescent="0.25">
      <c r="A282" s="568" t="s">
        <v>99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41"/>
      <c r="AB282" s="541"/>
      <c r="AC282" s="541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0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9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70"/>
      <c r="P284" s="560" t="s">
        <v>71</v>
      </c>
      <c r="Q284" s="561"/>
      <c r="R284" s="561"/>
      <c r="S284" s="561"/>
      <c r="T284" s="561"/>
      <c r="U284" s="561"/>
      <c r="V284" s="562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70"/>
      <c r="P285" s="560" t="s">
        <v>71</v>
      </c>
      <c r="Q285" s="561"/>
      <c r="R285" s="561"/>
      <c r="S285" s="561"/>
      <c r="T285" s="561"/>
      <c r="U285" s="561"/>
      <c r="V285" s="562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customHeight="1" x14ac:dyDescent="0.25">
      <c r="A286" s="563" t="s">
        <v>447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540"/>
      <c r="AB286" s="540"/>
      <c r="AC286" s="540"/>
    </row>
    <row r="287" spans="1:68" ht="14.25" customHeight="1" x14ac:dyDescent="0.25">
      <c r="A287" s="568" t="s">
        <v>99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41"/>
      <c r="AB287" s="541"/>
      <c r="AC287" s="541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9"/>
      <c r="B293" s="564"/>
      <c r="C293" s="564"/>
      <c r="D293" s="564"/>
      <c r="E293" s="564"/>
      <c r="F293" s="564"/>
      <c r="G293" s="564"/>
      <c r="H293" s="564"/>
      <c r="I293" s="564"/>
      <c r="J293" s="564"/>
      <c r="K293" s="564"/>
      <c r="L293" s="564"/>
      <c r="M293" s="564"/>
      <c r="N293" s="564"/>
      <c r="O293" s="570"/>
      <c r="P293" s="560" t="s">
        <v>71</v>
      </c>
      <c r="Q293" s="561"/>
      <c r="R293" s="561"/>
      <c r="S293" s="561"/>
      <c r="T293" s="561"/>
      <c r="U293" s="561"/>
      <c r="V293" s="562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x14ac:dyDescent="0.2">
      <c r="A294" s="564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70"/>
      <c r="P294" s="560" t="s">
        <v>71</v>
      </c>
      <c r="Q294" s="561"/>
      <c r="R294" s="561"/>
      <c r="S294" s="561"/>
      <c r="T294" s="561"/>
      <c r="U294" s="561"/>
      <c r="V294" s="562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customHeight="1" x14ac:dyDescent="0.25">
      <c r="A295" s="568" t="s">
        <v>64</v>
      </c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4"/>
      <c r="P295" s="564"/>
      <c r="Q295" s="564"/>
      <c r="R295" s="564"/>
      <c r="S295" s="564"/>
      <c r="T295" s="564"/>
      <c r="U295" s="564"/>
      <c r="V295" s="564"/>
      <c r="W295" s="564"/>
      <c r="X295" s="564"/>
      <c r="Y295" s="564"/>
      <c r="Z295" s="564"/>
      <c r="AA295" s="541"/>
      <c r="AB295" s="541"/>
      <c r="AC295" s="541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 t="s">
        <v>110</v>
      </c>
      <c r="M297" s="33" t="s">
        <v>68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 t="s">
        <v>106</v>
      </c>
      <c r="AK297" s="68">
        <v>50.4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2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x14ac:dyDescent="0.2">
      <c r="A303" s="569"/>
      <c r="B303" s="564"/>
      <c r="C303" s="564"/>
      <c r="D303" s="564"/>
      <c r="E303" s="564"/>
      <c r="F303" s="564"/>
      <c r="G303" s="564"/>
      <c r="H303" s="564"/>
      <c r="I303" s="564"/>
      <c r="J303" s="564"/>
      <c r="K303" s="564"/>
      <c r="L303" s="564"/>
      <c r="M303" s="564"/>
      <c r="N303" s="564"/>
      <c r="O303" s="570"/>
      <c r="P303" s="560" t="s">
        <v>71</v>
      </c>
      <c r="Q303" s="561"/>
      <c r="R303" s="561"/>
      <c r="S303" s="561"/>
      <c r="T303" s="561"/>
      <c r="U303" s="561"/>
      <c r="V303" s="562"/>
      <c r="W303" s="37" t="s">
        <v>72</v>
      </c>
      <c r="X303" s="547">
        <f>IFERROR(X296/H296,"0")+IFERROR(X297/H297,"0")+IFERROR(X298/H298,"0")+IFERROR(X299/H299,"0")+IFERROR(X300/H300,"0")+IFERROR(X301/H301,"0")+IFERROR(X302/H302,"0")</f>
        <v>0</v>
      </c>
      <c r="Y303" s="547">
        <f>IFERROR(Y296/H296,"0")+IFERROR(Y297/H297,"0")+IFERROR(Y298/H298,"0")+IFERROR(Y299/H299,"0")+IFERROR(Y300/H300,"0")+IFERROR(Y301/H301,"0")+IFERROR(Y302/H302,"0")</f>
        <v>0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8"/>
      <c r="AB303" s="548"/>
      <c r="AC303" s="548"/>
    </row>
    <row r="304" spans="1:68" x14ac:dyDescent="0.2">
      <c r="A304" s="564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70"/>
      <c r="P304" s="560" t="s">
        <v>71</v>
      </c>
      <c r="Q304" s="561"/>
      <c r="R304" s="561"/>
      <c r="S304" s="561"/>
      <c r="T304" s="561"/>
      <c r="U304" s="561"/>
      <c r="V304" s="562"/>
      <c r="W304" s="37" t="s">
        <v>69</v>
      </c>
      <c r="X304" s="547">
        <f>IFERROR(SUM(X296:X302),"0")</f>
        <v>0</v>
      </c>
      <c r="Y304" s="547">
        <f>IFERROR(SUM(Y296:Y302),"0")</f>
        <v>0</v>
      </c>
      <c r="Z304" s="37"/>
      <c r="AA304" s="548"/>
      <c r="AB304" s="548"/>
      <c r="AC304" s="548"/>
    </row>
    <row r="305" spans="1:68" ht="14.25" customHeight="1" x14ac:dyDescent="0.25">
      <c r="A305" s="568" t="s">
        <v>73</v>
      </c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4"/>
      <c r="P305" s="564"/>
      <c r="Q305" s="564"/>
      <c r="R305" s="564"/>
      <c r="S305" s="564"/>
      <c r="T305" s="564"/>
      <c r="U305" s="564"/>
      <c r="V305" s="564"/>
      <c r="W305" s="564"/>
      <c r="X305" s="564"/>
      <c r="Y305" s="564"/>
      <c r="Z305" s="564"/>
      <c r="AA305" s="541"/>
      <c r="AB305" s="541"/>
      <c r="AC305" s="541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 t="s">
        <v>103</v>
      </c>
      <c r="M306" s="33" t="s">
        <v>77</v>
      </c>
      <c r="N306" s="33"/>
      <c r="O306" s="32">
        <v>40</v>
      </c>
      <c r="P306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 t="s">
        <v>106</v>
      </c>
      <c r="AK306" s="68">
        <v>62.4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9"/>
      <c r="B311" s="564"/>
      <c r="C311" s="564"/>
      <c r="D311" s="564"/>
      <c r="E311" s="564"/>
      <c r="F311" s="564"/>
      <c r="G311" s="564"/>
      <c r="H311" s="564"/>
      <c r="I311" s="564"/>
      <c r="J311" s="564"/>
      <c r="K311" s="564"/>
      <c r="L311" s="564"/>
      <c r="M311" s="564"/>
      <c r="N311" s="564"/>
      <c r="O311" s="570"/>
      <c r="P311" s="560" t="s">
        <v>71</v>
      </c>
      <c r="Q311" s="561"/>
      <c r="R311" s="561"/>
      <c r="S311" s="561"/>
      <c r="T311" s="561"/>
      <c r="U311" s="561"/>
      <c r="V311" s="562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x14ac:dyDescent="0.2">
      <c r="A312" s="564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70"/>
      <c r="P312" s="560" t="s">
        <v>71</v>
      </c>
      <c r="Q312" s="561"/>
      <c r="R312" s="561"/>
      <c r="S312" s="561"/>
      <c r="T312" s="561"/>
      <c r="U312" s="561"/>
      <c r="V312" s="562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customHeight="1" x14ac:dyDescent="0.25">
      <c r="A313" s="568" t="s">
        <v>165</v>
      </c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4"/>
      <c r="P313" s="564"/>
      <c r="Q313" s="564"/>
      <c r="R313" s="564"/>
      <c r="S313" s="564"/>
      <c r="T313" s="564"/>
      <c r="U313" s="564"/>
      <c r="V313" s="564"/>
      <c r="W313" s="564"/>
      <c r="X313" s="564"/>
      <c r="Y313" s="564"/>
      <c r="Z313" s="564"/>
      <c r="AA313" s="541"/>
      <c r="AB313" s="541"/>
      <c r="AC313" s="541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/>
      <c r="M314" s="33" t="s">
        <v>77</v>
      </c>
      <c r="N314" s="33"/>
      <c r="O314" s="32">
        <v>30</v>
      </c>
      <c r="P314" s="7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214</v>
      </c>
      <c r="Y315" s="546">
        <f>IFERROR(IF(X315="",0,CEILING((X315/$H315),1)*$H315),"")</f>
        <v>218.4</v>
      </c>
      <c r="Z315" s="36">
        <f>IFERROR(IF(Y315=0,"",ROUNDUP(Y315/H315,0)*0.01898),"")</f>
        <v>0.53144000000000002</v>
      </c>
      <c r="AA315" s="56"/>
      <c r="AB315" s="57"/>
      <c r="AC315" s="363" t="s">
        <v>501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228.23923076923077</v>
      </c>
      <c r="BN315" s="64">
        <f>IFERROR(Y315*I315/H315,"0")</f>
        <v>232.93200000000004</v>
      </c>
      <c r="BO315" s="64">
        <f>IFERROR(1/J315*(X315/H315),"0")</f>
        <v>0.42868589743589747</v>
      </c>
      <c r="BP315" s="64">
        <f>IFERROR(1/J315*(Y315/H315),"0")</f>
        <v>0.4375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/>
      <c r="M316" s="33" t="s">
        <v>84</v>
      </c>
      <c r="N316" s="33"/>
      <c r="O316" s="32">
        <v>30</v>
      </c>
      <c r="P316" s="59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9"/>
      <c r="B317" s="564"/>
      <c r="C317" s="564"/>
      <c r="D317" s="564"/>
      <c r="E317" s="564"/>
      <c r="F317" s="564"/>
      <c r="G317" s="564"/>
      <c r="H317" s="564"/>
      <c r="I317" s="564"/>
      <c r="J317" s="564"/>
      <c r="K317" s="564"/>
      <c r="L317" s="564"/>
      <c r="M317" s="564"/>
      <c r="N317" s="564"/>
      <c r="O317" s="570"/>
      <c r="P317" s="560" t="s">
        <v>71</v>
      </c>
      <c r="Q317" s="561"/>
      <c r="R317" s="561"/>
      <c r="S317" s="561"/>
      <c r="T317" s="561"/>
      <c r="U317" s="561"/>
      <c r="V317" s="562"/>
      <c r="W317" s="37" t="s">
        <v>72</v>
      </c>
      <c r="X317" s="547">
        <f>IFERROR(X314/H314,"0")+IFERROR(X315/H315,"0")+IFERROR(X316/H316,"0")</f>
        <v>27.435897435897438</v>
      </c>
      <c r="Y317" s="547">
        <f>IFERROR(Y314/H314,"0")+IFERROR(Y315/H315,"0")+IFERROR(Y316/H316,"0")</f>
        <v>28</v>
      </c>
      <c r="Z317" s="547">
        <f>IFERROR(IF(Z314="",0,Z314),"0")+IFERROR(IF(Z315="",0,Z315),"0")+IFERROR(IF(Z316="",0,Z316),"0")</f>
        <v>0.53144000000000002</v>
      </c>
      <c r="AA317" s="548"/>
      <c r="AB317" s="548"/>
      <c r="AC317" s="548"/>
    </row>
    <row r="318" spans="1:68" x14ac:dyDescent="0.2">
      <c r="A318" s="564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70"/>
      <c r="P318" s="560" t="s">
        <v>71</v>
      </c>
      <c r="Q318" s="561"/>
      <c r="R318" s="561"/>
      <c r="S318" s="561"/>
      <c r="T318" s="561"/>
      <c r="U318" s="561"/>
      <c r="V318" s="562"/>
      <c r="W318" s="37" t="s">
        <v>69</v>
      </c>
      <c r="X318" s="547">
        <f>IFERROR(SUM(X314:X316),"0")</f>
        <v>214</v>
      </c>
      <c r="Y318" s="547">
        <f>IFERROR(SUM(Y314:Y316),"0")</f>
        <v>218.4</v>
      </c>
      <c r="Z318" s="37"/>
      <c r="AA318" s="548"/>
      <c r="AB318" s="548"/>
      <c r="AC318" s="548"/>
    </row>
    <row r="319" spans="1:68" ht="14.25" customHeight="1" x14ac:dyDescent="0.25">
      <c r="A319" s="568" t="s">
        <v>91</v>
      </c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4"/>
      <c r="P319" s="564"/>
      <c r="Q319" s="564"/>
      <c r="R319" s="564"/>
      <c r="S319" s="564"/>
      <c r="T319" s="564"/>
      <c r="U319" s="564"/>
      <c r="V319" s="564"/>
      <c r="W319" s="564"/>
      <c r="X319" s="564"/>
      <c r="Y319" s="564"/>
      <c r="Z319" s="564"/>
      <c r="AA319" s="541"/>
      <c r="AB319" s="541"/>
      <c r="AC319" s="541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">
        <v>510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 t="s">
        <v>188</v>
      </c>
      <c r="M322" s="33" t="s">
        <v>94</v>
      </c>
      <c r="N322" s="33"/>
      <c r="O322" s="32">
        <v>180</v>
      </c>
      <c r="P322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 t="s">
        <v>106</v>
      </c>
      <c r="AK322" s="68">
        <v>35.700000000000003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9"/>
      <c r="B324" s="564"/>
      <c r="C324" s="564"/>
      <c r="D324" s="564"/>
      <c r="E324" s="564"/>
      <c r="F324" s="564"/>
      <c r="G324" s="564"/>
      <c r="H324" s="564"/>
      <c r="I324" s="564"/>
      <c r="J324" s="564"/>
      <c r="K324" s="564"/>
      <c r="L324" s="564"/>
      <c r="M324" s="564"/>
      <c r="N324" s="564"/>
      <c r="O324" s="570"/>
      <c r="P324" s="560" t="s">
        <v>71</v>
      </c>
      <c r="Q324" s="561"/>
      <c r="R324" s="561"/>
      <c r="S324" s="561"/>
      <c r="T324" s="561"/>
      <c r="U324" s="561"/>
      <c r="V324" s="562"/>
      <c r="W324" s="37" t="s">
        <v>72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x14ac:dyDescent="0.2">
      <c r="A325" s="564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70"/>
      <c r="P325" s="560" t="s">
        <v>71</v>
      </c>
      <c r="Q325" s="561"/>
      <c r="R325" s="561"/>
      <c r="S325" s="561"/>
      <c r="T325" s="561"/>
      <c r="U325" s="561"/>
      <c r="V325" s="562"/>
      <c r="W325" s="37" t="s">
        <v>69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customHeight="1" x14ac:dyDescent="0.25">
      <c r="A326" s="568" t="s">
        <v>516</v>
      </c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4"/>
      <c r="P326" s="564"/>
      <c r="Q326" s="564"/>
      <c r="R326" s="564"/>
      <c r="S326" s="564"/>
      <c r="T326" s="564"/>
      <c r="U326" s="564"/>
      <c r="V326" s="564"/>
      <c r="W326" s="564"/>
      <c r="X326" s="564"/>
      <c r="Y326" s="564"/>
      <c r="Z326" s="564"/>
      <c r="AA326" s="541"/>
      <c r="AB326" s="541"/>
      <c r="AC326" s="541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/>
      <c r="M327" s="33" t="s">
        <v>519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13</v>
      </c>
      <c r="Y327" s="546">
        <f>IFERROR(IF(X327="",0,CEILING((X327/$H327),1)*$H327),"")</f>
        <v>14</v>
      </c>
      <c r="Z327" s="36">
        <f>IFERROR(IF(Y327=0,"",ROUNDUP(Y327/H327,0)*0.00474),"")</f>
        <v>3.3180000000000001E-2</v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14.560000000000002</v>
      </c>
      <c r="BN327" s="64">
        <f>IFERROR(Y327*I327/H327,"0")</f>
        <v>15.680000000000001</v>
      </c>
      <c r="BO327" s="64">
        <f>IFERROR(1/J327*(X327/H327),"0")</f>
        <v>2.7310924369747899E-2</v>
      </c>
      <c r="BP327" s="64">
        <f>IFERROR(1/J327*(Y327/H327),"0")</f>
        <v>2.9411764705882353E-2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11</v>
      </c>
      <c r="Y328" s="546">
        <f>IFERROR(IF(X328="",0,CEILING((X328/$H328),1)*$H328),"")</f>
        <v>12</v>
      </c>
      <c r="Z328" s="36">
        <f>IFERROR(IF(Y328=0,"",ROUNDUP(Y328/H328,0)*0.00474),"")</f>
        <v>2.844E-2</v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12.32</v>
      </c>
      <c r="BN328" s="64">
        <f>IFERROR(Y328*I328/H328,"0")</f>
        <v>13.440000000000001</v>
      </c>
      <c r="BO328" s="64">
        <f>IFERROR(1/J328*(X328/H328),"0")</f>
        <v>2.3109243697478989E-2</v>
      </c>
      <c r="BP328" s="64">
        <f>IFERROR(1/J328*(Y328/H328),"0")</f>
        <v>2.5210084033613446E-2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9"/>
      <c r="B330" s="564"/>
      <c r="C330" s="564"/>
      <c r="D330" s="564"/>
      <c r="E330" s="564"/>
      <c r="F330" s="564"/>
      <c r="G330" s="564"/>
      <c r="H330" s="564"/>
      <c r="I330" s="564"/>
      <c r="J330" s="564"/>
      <c r="K330" s="564"/>
      <c r="L330" s="564"/>
      <c r="M330" s="564"/>
      <c r="N330" s="564"/>
      <c r="O330" s="570"/>
      <c r="P330" s="560" t="s">
        <v>71</v>
      </c>
      <c r="Q330" s="561"/>
      <c r="R330" s="561"/>
      <c r="S330" s="561"/>
      <c r="T330" s="561"/>
      <c r="U330" s="561"/>
      <c r="V330" s="562"/>
      <c r="W330" s="37" t="s">
        <v>72</v>
      </c>
      <c r="X330" s="547">
        <f>IFERROR(X327/H327,"0")+IFERROR(X328/H328,"0")+IFERROR(X329/H329,"0")</f>
        <v>12</v>
      </c>
      <c r="Y330" s="547">
        <f>IFERROR(Y327/H327,"0")+IFERROR(Y328/H328,"0")+IFERROR(Y329/H329,"0")</f>
        <v>13</v>
      </c>
      <c r="Z330" s="547">
        <f>IFERROR(IF(Z327="",0,Z327),"0")+IFERROR(IF(Z328="",0,Z328),"0")+IFERROR(IF(Z329="",0,Z329),"0")</f>
        <v>6.1620000000000001E-2</v>
      </c>
      <c r="AA330" s="548"/>
      <c r="AB330" s="548"/>
      <c r="AC330" s="548"/>
    </row>
    <row r="331" spans="1:68" x14ac:dyDescent="0.2">
      <c r="A331" s="564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70"/>
      <c r="P331" s="560" t="s">
        <v>71</v>
      </c>
      <c r="Q331" s="561"/>
      <c r="R331" s="561"/>
      <c r="S331" s="561"/>
      <c r="T331" s="561"/>
      <c r="U331" s="561"/>
      <c r="V331" s="562"/>
      <c r="W331" s="37" t="s">
        <v>69</v>
      </c>
      <c r="X331" s="547">
        <f>IFERROR(SUM(X327:X329),"0")</f>
        <v>24</v>
      </c>
      <c r="Y331" s="547">
        <f>IFERROR(SUM(Y327:Y329),"0")</f>
        <v>26</v>
      </c>
      <c r="Z331" s="37"/>
      <c r="AA331" s="548"/>
      <c r="AB331" s="548"/>
      <c r="AC331" s="548"/>
    </row>
    <row r="332" spans="1:68" ht="16.5" customHeight="1" x14ac:dyDescent="0.25">
      <c r="A332" s="563" t="s">
        <v>525</v>
      </c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4"/>
      <c r="P332" s="564"/>
      <c r="Q332" s="564"/>
      <c r="R332" s="564"/>
      <c r="S332" s="564"/>
      <c r="T332" s="564"/>
      <c r="U332" s="564"/>
      <c r="V332" s="564"/>
      <c r="W332" s="564"/>
      <c r="X332" s="564"/>
      <c r="Y332" s="564"/>
      <c r="Z332" s="564"/>
      <c r="AA332" s="540"/>
      <c r="AB332" s="540"/>
      <c r="AC332" s="540"/>
    </row>
    <row r="333" spans="1:68" ht="14.25" customHeight="1" x14ac:dyDescent="0.25">
      <c r="A333" s="568" t="s">
        <v>73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541"/>
      <c r="AB333" s="541"/>
      <c r="AC333" s="541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/>
      <c r="M334" s="33" t="s">
        <v>84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529</v>
      </c>
      <c r="B335" s="54" t="s">
        <v>530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 t="s">
        <v>188</v>
      </c>
      <c r="M335" s="33" t="s">
        <v>77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 t="s">
        <v>106</v>
      </c>
      <c r="AK335" s="68">
        <v>29.4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 t="s">
        <v>188</v>
      </c>
      <c r="M336" s="33" t="s">
        <v>84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9"/>
      <c r="B337" s="564"/>
      <c r="C337" s="564"/>
      <c r="D337" s="564"/>
      <c r="E337" s="564"/>
      <c r="F337" s="564"/>
      <c r="G337" s="564"/>
      <c r="H337" s="564"/>
      <c r="I337" s="564"/>
      <c r="J337" s="564"/>
      <c r="K337" s="564"/>
      <c r="L337" s="564"/>
      <c r="M337" s="564"/>
      <c r="N337" s="564"/>
      <c r="O337" s="570"/>
      <c r="P337" s="560" t="s">
        <v>71</v>
      </c>
      <c r="Q337" s="561"/>
      <c r="R337" s="561"/>
      <c r="S337" s="561"/>
      <c r="T337" s="561"/>
      <c r="U337" s="561"/>
      <c r="V337" s="562"/>
      <c r="W337" s="37" t="s">
        <v>72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x14ac:dyDescent="0.2">
      <c r="A338" s="564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70"/>
      <c r="P338" s="560" t="s">
        <v>71</v>
      </c>
      <c r="Q338" s="561"/>
      <c r="R338" s="561"/>
      <c r="S338" s="561"/>
      <c r="T338" s="561"/>
      <c r="U338" s="561"/>
      <c r="V338" s="562"/>
      <c r="W338" s="37" t="s">
        <v>69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customHeight="1" x14ac:dyDescent="0.2">
      <c r="A339" s="602" t="s">
        <v>535</v>
      </c>
      <c r="B339" s="603"/>
      <c r="C339" s="603"/>
      <c r="D339" s="603"/>
      <c r="E339" s="603"/>
      <c r="F339" s="603"/>
      <c r="G339" s="603"/>
      <c r="H339" s="603"/>
      <c r="I339" s="603"/>
      <c r="J339" s="603"/>
      <c r="K339" s="603"/>
      <c r="L339" s="603"/>
      <c r="M339" s="603"/>
      <c r="N339" s="603"/>
      <c r="O339" s="603"/>
      <c r="P339" s="603"/>
      <c r="Q339" s="603"/>
      <c r="R339" s="603"/>
      <c r="S339" s="603"/>
      <c r="T339" s="603"/>
      <c r="U339" s="603"/>
      <c r="V339" s="603"/>
      <c r="W339" s="603"/>
      <c r="X339" s="603"/>
      <c r="Y339" s="603"/>
      <c r="Z339" s="603"/>
      <c r="AA339" s="48"/>
      <c r="AB339" s="48"/>
      <c r="AC339" s="48"/>
    </row>
    <row r="340" spans="1:68" ht="16.5" customHeight="1" x14ac:dyDescent="0.25">
      <c r="A340" s="563" t="s">
        <v>536</v>
      </c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64"/>
      <c r="P340" s="564"/>
      <c r="Q340" s="564"/>
      <c r="R340" s="564"/>
      <c r="S340" s="564"/>
      <c r="T340" s="564"/>
      <c r="U340" s="564"/>
      <c r="V340" s="564"/>
      <c r="W340" s="564"/>
      <c r="X340" s="564"/>
      <c r="Y340" s="564"/>
      <c r="Z340" s="564"/>
      <c r="AA340" s="540"/>
      <c r="AB340" s="540"/>
      <c r="AC340" s="540"/>
    </row>
    <row r="341" spans="1:68" ht="14.25" customHeight="1" x14ac:dyDescent="0.25">
      <c r="A341" s="568" t="s">
        <v>99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541"/>
      <c r="AB341" s="541"/>
      <c r="AC341" s="541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 t="s">
        <v>103</v>
      </c>
      <c r="M342" s="33" t="s">
        <v>68</v>
      </c>
      <c r="N342" s="33"/>
      <c r="O342" s="32">
        <v>60</v>
      </c>
      <c r="P342" s="8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509</v>
      </c>
      <c r="Y342" s="546">
        <f t="shared" ref="Y342:Y348" si="32">IFERROR(IF(X342="",0,CEILING((X342/$H342),1)*$H342),"")</f>
        <v>510</v>
      </c>
      <c r="Z342" s="36">
        <f>IFERROR(IF(Y342=0,"",ROUNDUP(Y342/H342,0)*0.02175),"")</f>
        <v>0.73949999999999994</v>
      </c>
      <c r="AA342" s="56"/>
      <c r="AB342" s="57"/>
      <c r="AC342" s="387" t="s">
        <v>539</v>
      </c>
      <c r="AG342" s="64"/>
      <c r="AJ342" s="68" t="s">
        <v>106</v>
      </c>
      <c r="AK342" s="68">
        <v>120</v>
      </c>
      <c r="BB342" s="388" t="s">
        <v>1</v>
      </c>
      <c r="BM342" s="64">
        <f t="shared" ref="BM342:BM348" si="33">IFERROR(X342*I342/H342,"0")</f>
        <v>525.28800000000001</v>
      </c>
      <c r="BN342" s="64">
        <f t="shared" ref="BN342:BN348" si="34">IFERROR(Y342*I342/H342,"0")</f>
        <v>526.32000000000005</v>
      </c>
      <c r="BO342" s="64">
        <f t="shared" ref="BO342:BO348" si="35">IFERROR(1/J342*(X342/H342),"0")</f>
        <v>0.70694444444444438</v>
      </c>
      <c r="BP342" s="64">
        <f t="shared" ref="BP342:BP348" si="36">IFERROR(1/J342*(Y342/H342),"0")</f>
        <v>0.70833333333333326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0</v>
      </c>
      <c r="Y343" s="546">
        <f t="shared" si="32"/>
        <v>0</v>
      </c>
      <c r="Z343" s="36" t="str">
        <f>IFERROR(IF(Y343=0,"",ROUNDUP(Y343/H343,0)*0.02175),"")</f>
        <v/>
      </c>
      <c r="AA343" s="56"/>
      <c r="AB343" s="57"/>
      <c r="AC343" s="389" t="s">
        <v>542</v>
      </c>
      <c r="AG343" s="64"/>
      <c r="AJ343" s="68" t="s">
        <v>106</v>
      </c>
      <c r="AK343" s="68">
        <v>120</v>
      </c>
      <c r="BB343" s="390" t="s">
        <v>1</v>
      </c>
      <c r="BM343" s="64">
        <f t="shared" si="33"/>
        <v>0</v>
      </c>
      <c r="BN343" s="64">
        <f t="shared" si="34"/>
        <v>0</v>
      </c>
      <c r="BO343" s="64">
        <f t="shared" si="35"/>
        <v>0</v>
      </c>
      <c r="BP343" s="64">
        <f t="shared" si="36"/>
        <v>0</v>
      </c>
    </row>
    <row r="344" spans="1:68" ht="37.5" customHeight="1" x14ac:dyDescent="0.25">
      <c r="A344" s="54" t="s">
        <v>543</v>
      </c>
      <c r="B344" s="54" t="s">
        <v>544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0</v>
      </c>
      <c r="Y344" s="546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545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632</v>
      </c>
      <c r="Y345" s="546">
        <f t="shared" si="32"/>
        <v>645</v>
      </c>
      <c r="Z345" s="36">
        <f>IFERROR(IF(Y345=0,"",ROUNDUP(Y345/H345,0)*0.02175),"")</f>
        <v>0.93524999999999991</v>
      </c>
      <c r="AA345" s="56"/>
      <c r="AB345" s="57"/>
      <c r="AC345" s="393" t="s">
        <v>548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652.22400000000005</v>
      </c>
      <c r="BN345" s="64">
        <f t="shared" si="34"/>
        <v>665.64</v>
      </c>
      <c r="BO345" s="64">
        <f t="shared" si="35"/>
        <v>0.87777777777777777</v>
      </c>
      <c r="BP345" s="64">
        <f t="shared" si="36"/>
        <v>0.89583333333333326</v>
      </c>
    </row>
    <row r="346" spans="1:68" ht="27" customHeight="1" x14ac:dyDescent="0.25">
      <c r="A346" s="54" t="s">
        <v>549</v>
      </c>
      <c r="B346" s="54" t="s">
        <v>550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79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customHeight="1" x14ac:dyDescent="0.25">
      <c r="A348" s="54" t="s">
        <v>554</v>
      </c>
      <c r="B348" s="54" t="s">
        <v>555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69"/>
      <c r="B349" s="564"/>
      <c r="C349" s="564"/>
      <c r="D349" s="564"/>
      <c r="E349" s="564"/>
      <c r="F349" s="564"/>
      <c r="G349" s="564"/>
      <c r="H349" s="564"/>
      <c r="I349" s="564"/>
      <c r="J349" s="564"/>
      <c r="K349" s="564"/>
      <c r="L349" s="564"/>
      <c r="M349" s="564"/>
      <c r="N349" s="564"/>
      <c r="O349" s="570"/>
      <c r="P349" s="560" t="s">
        <v>71</v>
      </c>
      <c r="Q349" s="561"/>
      <c r="R349" s="561"/>
      <c r="S349" s="561"/>
      <c r="T349" s="561"/>
      <c r="U349" s="561"/>
      <c r="V349" s="562"/>
      <c r="W349" s="37" t="s">
        <v>72</v>
      </c>
      <c r="X349" s="547">
        <f>IFERROR(X342/H342,"0")+IFERROR(X343/H343,"0")+IFERROR(X344/H344,"0")+IFERROR(X345/H345,"0")+IFERROR(X346/H346,"0")+IFERROR(X347/H347,"0")+IFERROR(X348/H348,"0")</f>
        <v>76.066666666666663</v>
      </c>
      <c r="Y349" s="547">
        <f>IFERROR(Y342/H342,"0")+IFERROR(Y343/H343,"0")+IFERROR(Y344/H344,"0")+IFERROR(Y345/H345,"0")+IFERROR(Y346/H346,"0")+IFERROR(Y347/H347,"0")+IFERROR(Y348/H348,"0")</f>
        <v>77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1.67475</v>
      </c>
      <c r="AA349" s="548"/>
      <c r="AB349" s="548"/>
      <c r="AC349" s="548"/>
    </row>
    <row r="350" spans="1:68" x14ac:dyDescent="0.2">
      <c r="A350" s="564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70"/>
      <c r="P350" s="560" t="s">
        <v>71</v>
      </c>
      <c r="Q350" s="561"/>
      <c r="R350" s="561"/>
      <c r="S350" s="561"/>
      <c r="T350" s="561"/>
      <c r="U350" s="561"/>
      <c r="V350" s="562"/>
      <c r="W350" s="37" t="s">
        <v>69</v>
      </c>
      <c r="X350" s="547">
        <f>IFERROR(SUM(X342:X348),"0")</f>
        <v>1141</v>
      </c>
      <c r="Y350" s="547">
        <f>IFERROR(SUM(Y342:Y348),"0")</f>
        <v>1155</v>
      </c>
      <c r="Z350" s="37"/>
      <c r="AA350" s="548"/>
      <c r="AB350" s="548"/>
      <c r="AC350" s="548"/>
    </row>
    <row r="351" spans="1:68" ht="14.25" customHeight="1" x14ac:dyDescent="0.25">
      <c r="A351" s="568" t="s">
        <v>135</v>
      </c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4"/>
      <c r="P351" s="564"/>
      <c r="Q351" s="564"/>
      <c r="R351" s="564"/>
      <c r="S351" s="564"/>
      <c r="T351" s="564"/>
      <c r="U351" s="564"/>
      <c r="V351" s="564"/>
      <c r="W351" s="564"/>
      <c r="X351" s="564"/>
      <c r="Y351" s="564"/>
      <c r="Z351" s="564"/>
      <c r="AA351" s="541"/>
      <c r="AB351" s="541"/>
      <c r="AC351" s="541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 t="s">
        <v>103</v>
      </c>
      <c r="M352" s="33" t="s">
        <v>104</v>
      </c>
      <c r="N352" s="33"/>
      <c r="O352" s="32">
        <v>50</v>
      </c>
      <c r="P352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0</v>
      </c>
      <c r="Y352" s="546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558</v>
      </c>
      <c r="AG352" s="64"/>
      <c r="AJ352" s="68" t="s">
        <v>106</v>
      </c>
      <c r="AK352" s="68">
        <v>120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559</v>
      </c>
      <c r="B353" s="54" t="s">
        <v>560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70"/>
      <c r="P354" s="560" t="s">
        <v>71</v>
      </c>
      <c r="Q354" s="561"/>
      <c r="R354" s="561"/>
      <c r="S354" s="561"/>
      <c r="T354" s="561"/>
      <c r="U354" s="561"/>
      <c r="V354" s="562"/>
      <c r="W354" s="37" t="s">
        <v>72</v>
      </c>
      <c r="X354" s="547">
        <f>IFERROR(X352/H352,"0")+IFERROR(X353/H353,"0")</f>
        <v>0</v>
      </c>
      <c r="Y354" s="547">
        <f>IFERROR(Y352/H352,"0")+IFERROR(Y353/H353,"0")</f>
        <v>0</v>
      </c>
      <c r="Z354" s="547">
        <f>IFERROR(IF(Z352="",0,Z352),"0")+IFERROR(IF(Z353="",0,Z353),"0")</f>
        <v>0</v>
      </c>
      <c r="AA354" s="548"/>
      <c r="AB354" s="548"/>
      <c r="AC354" s="548"/>
    </row>
    <row r="355" spans="1:68" x14ac:dyDescent="0.2">
      <c r="A355" s="564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70"/>
      <c r="P355" s="560" t="s">
        <v>71</v>
      </c>
      <c r="Q355" s="561"/>
      <c r="R355" s="561"/>
      <c r="S355" s="561"/>
      <c r="T355" s="561"/>
      <c r="U355" s="561"/>
      <c r="V355" s="562"/>
      <c r="W355" s="37" t="s">
        <v>69</v>
      </c>
      <c r="X355" s="547">
        <f>IFERROR(SUM(X352:X353),"0")</f>
        <v>0</v>
      </c>
      <c r="Y355" s="547">
        <f>IFERROR(SUM(Y352:Y353),"0")</f>
        <v>0</v>
      </c>
      <c r="Z355" s="37"/>
      <c r="AA355" s="548"/>
      <c r="AB355" s="548"/>
      <c r="AC355" s="548"/>
    </row>
    <row r="356" spans="1:68" ht="14.25" customHeight="1" x14ac:dyDescent="0.25">
      <c r="A356" s="568" t="s">
        <v>73</v>
      </c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4"/>
      <c r="P356" s="564"/>
      <c r="Q356" s="564"/>
      <c r="R356" s="564"/>
      <c r="S356" s="564"/>
      <c r="T356" s="564"/>
      <c r="U356" s="564"/>
      <c r="V356" s="564"/>
      <c r="W356" s="564"/>
      <c r="X356" s="564"/>
      <c r="Y356" s="564"/>
      <c r="Z356" s="564"/>
      <c r="AA356" s="541"/>
      <c r="AB356" s="541"/>
      <c r="AC356" s="541"/>
    </row>
    <row r="357" spans="1:68" ht="27" customHeight="1" x14ac:dyDescent="0.25">
      <c r="A357" s="54" t="s">
        <v>561</v>
      </c>
      <c r="B357" s="54" t="s">
        <v>562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4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9"/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70"/>
      <c r="P359" s="560" t="s">
        <v>71</v>
      </c>
      <c r="Q359" s="561"/>
      <c r="R359" s="561"/>
      <c r="S359" s="561"/>
      <c r="T359" s="561"/>
      <c r="U359" s="561"/>
      <c r="V359" s="562"/>
      <c r="W359" s="37" t="s">
        <v>72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x14ac:dyDescent="0.2">
      <c r="A360" s="564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70"/>
      <c r="P360" s="560" t="s">
        <v>71</v>
      </c>
      <c r="Q360" s="561"/>
      <c r="R360" s="561"/>
      <c r="S360" s="561"/>
      <c r="T360" s="561"/>
      <c r="U360" s="561"/>
      <c r="V360" s="562"/>
      <c r="W360" s="37" t="s">
        <v>69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customHeight="1" x14ac:dyDescent="0.25">
      <c r="A361" s="568" t="s">
        <v>165</v>
      </c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4"/>
      <c r="P361" s="564"/>
      <c r="Q361" s="564"/>
      <c r="R361" s="564"/>
      <c r="S361" s="564"/>
      <c r="T361" s="564"/>
      <c r="U361" s="564"/>
      <c r="V361" s="564"/>
      <c r="W361" s="564"/>
      <c r="X361" s="564"/>
      <c r="Y361" s="564"/>
      <c r="Z361" s="564"/>
      <c r="AA361" s="541"/>
      <c r="AB361" s="541"/>
      <c r="AC361" s="541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2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69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70"/>
      <c r="P363" s="560" t="s">
        <v>71</v>
      </c>
      <c r="Q363" s="561"/>
      <c r="R363" s="561"/>
      <c r="S363" s="561"/>
      <c r="T363" s="561"/>
      <c r="U363" s="561"/>
      <c r="V363" s="562"/>
      <c r="W363" s="37" t="s">
        <v>72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x14ac:dyDescent="0.2">
      <c r="A364" s="564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70"/>
      <c r="P364" s="560" t="s">
        <v>71</v>
      </c>
      <c r="Q364" s="561"/>
      <c r="R364" s="561"/>
      <c r="S364" s="561"/>
      <c r="T364" s="561"/>
      <c r="U364" s="561"/>
      <c r="V364" s="562"/>
      <c r="W364" s="37" t="s">
        <v>69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customHeight="1" x14ac:dyDescent="0.25">
      <c r="A365" s="563" t="s">
        <v>570</v>
      </c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4"/>
      <c r="P365" s="564"/>
      <c r="Q365" s="564"/>
      <c r="R365" s="564"/>
      <c r="S365" s="564"/>
      <c r="T365" s="564"/>
      <c r="U365" s="564"/>
      <c r="V365" s="564"/>
      <c r="W365" s="564"/>
      <c r="X365" s="564"/>
      <c r="Y365" s="564"/>
      <c r="Z365" s="564"/>
      <c r="AA365" s="540"/>
      <c r="AB365" s="540"/>
      <c r="AC365" s="540"/>
    </row>
    <row r="366" spans="1:68" ht="14.25" customHeight="1" x14ac:dyDescent="0.25">
      <c r="A366" s="568" t="s">
        <v>99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541"/>
      <c r="AB366" s="541"/>
      <c r="AC366" s="541"/>
    </row>
    <row r="367" spans="1:68" ht="37.5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103</v>
      </c>
      <c r="Y367" s="546">
        <f>IFERROR(IF(X367="",0,CEILING((X367/$H367),1)*$H367),"")</f>
        <v>108</v>
      </c>
      <c r="Z367" s="36">
        <f>IFERROR(IF(Y367=0,"",ROUNDUP(Y367/H367,0)*0.01898),"")</f>
        <v>0.1898</v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107.14861111111109</v>
      </c>
      <c r="BN367" s="64">
        <f>IFERROR(Y367*I367/H367,"0")</f>
        <v>112.34999999999998</v>
      </c>
      <c r="BO367" s="64">
        <f>IFERROR(1/J367*(X367/H367),"0")</f>
        <v>0.14901620370370369</v>
      </c>
      <c r="BP367" s="64">
        <f>IFERROR(1/J367*(Y367/H367),"0")</f>
        <v>0.15625</v>
      </c>
    </row>
    <row r="368" spans="1:68" ht="37.5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9"/>
      <c r="B370" s="564"/>
      <c r="C370" s="564"/>
      <c r="D370" s="564"/>
      <c r="E370" s="564"/>
      <c r="F370" s="564"/>
      <c r="G370" s="564"/>
      <c r="H370" s="564"/>
      <c r="I370" s="564"/>
      <c r="J370" s="564"/>
      <c r="K370" s="564"/>
      <c r="L370" s="564"/>
      <c r="M370" s="564"/>
      <c r="N370" s="564"/>
      <c r="O370" s="570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7">
        <f>IFERROR(X367/H367,"0")+IFERROR(X368/H368,"0")+IFERROR(X369/H369,"0")</f>
        <v>9.5370370370370363</v>
      </c>
      <c r="Y370" s="547">
        <f>IFERROR(Y367/H367,"0")+IFERROR(Y368/H368,"0")+IFERROR(Y369/H369,"0")</f>
        <v>10</v>
      </c>
      <c r="Z370" s="547">
        <f>IFERROR(IF(Z367="",0,Z367),"0")+IFERROR(IF(Z368="",0,Z368),"0")+IFERROR(IF(Z369="",0,Z369),"0")</f>
        <v>0.1898</v>
      </c>
      <c r="AA370" s="548"/>
      <c r="AB370" s="548"/>
      <c r="AC370" s="548"/>
    </row>
    <row r="371" spans="1:68" x14ac:dyDescent="0.2">
      <c r="A371" s="564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70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7">
        <f>IFERROR(SUM(X367:X369),"0")</f>
        <v>103</v>
      </c>
      <c r="Y371" s="547">
        <f>IFERROR(SUM(Y367:Y369),"0")</f>
        <v>108</v>
      </c>
      <c r="Z371" s="37"/>
      <c r="AA371" s="548"/>
      <c r="AB371" s="548"/>
      <c r="AC371" s="548"/>
    </row>
    <row r="372" spans="1:68" ht="14.25" customHeight="1" x14ac:dyDescent="0.25">
      <c r="A372" s="568" t="s">
        <v>64</v>
      </c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4"/>
      <c r="P372" s="564"/>
      <c r="Q372" s="564"/>
      <c r="R372" s="564"/>
      <c r="S372" s="564"/>
      <c r="T372" s="564"/>
      <c r="U372" s="564"/>
      <c r="V372" s="564"/>
      <c r="W372" s="564"/>
      <c r="X372" s="564"/>
      <c r="Y372" s="564"/>
      <c r="Z372" s="564"/>
      <c r="AA372" s="541"/>
      <c r="AB372" s="541"/>
      <c r="AC372" s="541"/>
    </row>
    <row r="373" spans="1:68" ht="27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579</v>
      </c>
      <c r="B374" s="54" t="s">
        <v>582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2" t="s">
        <v>583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9"/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70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x14ac:dyDescent="0.2">
      <c r="A376" s="564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70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customHeight="1" x14ac:dyDescent="0.25">
      <c r="A377" s="568" t="s">
        <v>73</v>
      </c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64"/>
      <c r="P377" s="564"/>
      <c r="Q377" s="564"/>
      <c r="R377" s="564"/>
      <c r="S377" s="564"/>
      <c r="T377" s="564"/>
      <c r="U377" s="564"/>
      <c r="V377" s="564"/>
      <c r="W377" s="564"/>
      <c r="X377" s="564"/>
      <c r="Y377" s="564"/>
      <c r="Z377" s="564"/>
      <c r="AA377" s="541"/>
      <c r="AB377" s="541"/>
      <c r="AC377" s="541"/>
    </row>
    <row r="378" spans="1:68" ht="27" customHeight="1" x14ac:dyDescent="0.25">
      <c r="A378" s="54" t="s">
        <v>584</v>
      </c>
      <c r="B378" s="54" t="s">
        <v>585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1989</v>
      </c>
      <c r="Y378" s="546">
        <f>IFERROR(IF(X378="",0,CEILING((X378/$H378),1)*$H378),"")</f>
        <v>1989</v>
      </c>
      <c r="Z378" s="36">
        <f>IFERROR(IF(Y378=0,"",ROUNDUP(Y378/H378,0)*0.01898),"")</f>
        <v>4.1945800000000002</v>
      </c>
      <c r="AA378" s="56"/>
      <c r="AB378" s="57"/>
      <c r="AC378" s="421" t="s">
        <v>586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2103.6990000000001</v>
      </c>
      <c r="BN378" s="64">
        <f>IFERROR(Y378*I378/H378,"0")</f>
        <v>2103.6990000000001</v>
      </c>
      <c r="BO378" s="64">
        <f>IFERROR(1/J378*(X378/H378),"0")</f>
        <v>3.453125</v>
      </c>
      <c r="BP378" s="64">
        <f>IFERROR(1/J378*(Y378/H378),"0")</f>
        <v>3.453125</v>
      </c>
    </row>
    <row r="379" spans="1:68" ht="27" customHeight="1" x14ac:dyDescent="0.25">
      <c r="A379" s="54" t="s">
        <v>587</v>
      </c>
      <c r="B379" s="54" t="s">
        <v>588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586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9"/>
      <c r="B380" s="564"/>
      <c r="C380" s="564"/>
      <c r="D380" s="564"/>
      <c r="E380" s="564"/>
      <c r="F380" s="564"/>
      <c r="G380" s="564"/>
      <c r="H380" s="564"/>
      <c r="I380" s="564"/>
      <c r="J380" s="564"/>
      <c r="K380" s="564"/>
      <c r="L380" s="564"/>
      <c r="M380" s="564"/>
      <c r="N380" s="564"/>
      <c r="O380" s="570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7">
        <f>IFERROR(X378/H378,"0")+IFERROR(X379/H379,"0")</f>
        <v>221</v>
      </c>
      <c r="Y380" s="547">
        <f>IFERROR(Y378/H378,"0")+IFERROR(Y379/H379,"0")</f>
        <v>221</v>
      </c>
      <c r="Z380" s="547">
        <f>IFERROR(IF(Z378="",0,Z378),"0")+IFERROR(IF(Z379="",0,Z379),"0")</f>
        <v>4.1945800000000002</v>
      </c>
      <c r="AA380" s="548"/>
      <c r="AB380" s="548"/>
      <c r="AC380" s="548"/>
    </row>
    <row r="381" spans="1:68" x14ac:dyDescent="0.2">
      <c r="A381" s="564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70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7">
        <f>IFERROR(SUM(X378:X379),"0")</f>
        <v>1989</v>
      </c>
      <c r="Y381" s="547">
        <f>IFERROR(SUM(Y378:Y379),"0")</f>
        <v>1989</v>
      </c>
      <c r="Z381" s="37"/>
      <c r="AA381" s="548"/>
      <c r="AB381" s="548"/>
      <c r="AC381" s="548"/>
    </row>
    <row r="382" spans="1:68" ht="14.25" customHeight="1" x14ac:dyDescent="0.25">
      <c r="A382" s="568" t="s">
        <v>165</v>
      </c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64"/>
      <c r="P382" s="564"/>
      <c r="Q382" s="564"/>
      <c r="R382" s="564"/>
      <c r="S382" s="564"/>
      <c r="T382" s="564"/>
      <c r="U382" s="564"/>
      <c r="V382" s="564"/>
      <c r="W382" s="564"/>
      <c r="X382" s="564"/>
      <c r="Y382" s="564"/>
      <c r="Z382" s="564"/>
      <c r="AA382" s="541"/>
      <c r="AB382" s="541"/>
      <c r="AC382" s="541"/>
    </row>
    <row r="383" spans="1:68" ht="27" customHeight="1" x14ac:dyDescent="0.25">
      <c r="A383" s="54" t="s">
        <v>589</v>
      </c>
      <c r="B383" s="54" t="s">
        <v>590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591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9"/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70"/>
      <c r="P384" s="560" t="s">
        <v>71</v>
      </c>
      <c r="Q384" s="561"/>
      <c r="R384" s="561"/>
      <c r="S384" s="561"/>
      <c r="T384" s="561"/>
      <c r="U384" s="561"/>
      <c r="V384" s="562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x14ac:dyDescent="0.2">
      <c r="A385" s="564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70"/>
      <c r="P385" s="560" t="s">
        <v>71</v>
      </c>
      <c r="Q385" s="561"/>
      <c r="R385" s="561"/>
      <c r="S385" s="561"/>
      <c r="T385" s="561"/>
      <c r="U385" s="561"/>
      <c r="V385" s="562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customHeight="1" x14ac:dyDescent="0.2">
      <c r="A386" s="602" t="s">
        <v>592</v>
      </c>
      <c r="B386" s="603"/>
      <c r="C386" s="603"/>
      <c r="D386" s="603"/>
      <c r="E386" s="603"/>
      <c r="F386" s="603"/>
      <c r="G386" s="603"/>
      <c r="H386" s="603"/>
      <c r="I386" s="603"/>
      <c r="J386" s="603"/>
      <c r="K386" s="603"/>
      <c r="L386" s="603"/>
      <c r="M386" s="603"/>
      <c r="N386" s="603"/>
      <c r="O386" s="603"/>
      <c r="P386" s="603"/>
      <c r="Q386" s="603"/>
      <c r="R386" s="603"/>
      <c r="S386" s="603"/>
      <c r="T386" s="603"/>
      <c r="U386" s="603"/>
      <c r="V386" s="603"/>
      <c r="W386" s="603"/>
      <c r="X386" s="603"/>
      <c r="Y386" s="603"/>
      <c r="Z386" s="603"/>
      <c r="AA386" s="48"/>
      <c r="AB386" s="48"/>
      <c r="AC386" s="48"/>
    </row>
    <row r="387" spans="1:68" ht="16.5" customHeight="1" x14ac:dyDescent="0.25">
      <c r="A387" s="563" t="s">
        <v>593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540"/>
      <c r="AB387" s="540"/>
      <c r="AC387" s="540"/>
    </row>
    <row r="388" spans="1:68" ht="14.25" customHeight="1" x14ac:dyDescent="0.25">
      <c r="A388" s="568" t="s">
        <v>64</v>
      </c>
      <c r="B388" s="564"/>
      <c r="C388" s="564"/>
      <c r="D388" s="564"/>
      <c r="E388" s="564"/>
      <c r="F388" s="564"/>
      <c r="G388" s="564"/>
      <c r="H388" s="564"/>
      <c r="I388" s="564"/>
      <c r="J388" s="564"/>
      <c r="K388" s="564"/>
      <c r="L388" s="564"/>
      <c r="M388" s="564"/>
      <c r="N388" s="564"/>
      <c r="O388" s="564"/>
      <c r="P388" s="564"/>
      <c r="Q388" s="564"/>
      <c r="R388" s="564"/>
      <c r="S388" s="564"/>
      <c r="T388" s="564"/>
      <c r="U388" s="564"/>
      <c r="V388" s="564"/>
      <c r="W388" s="564"/>
      <c r="X388" s="564"/>
      <c r="Y388" s="564"/>
      <c r="Z388" s="564"/>
      <c r="AA388" s="541"/>
      <c r="AB388" s="541"/>
      <c r="AC388" s="541"/>
    </row>
    <row r="389" spans="1:68" ht="27" customHeight="1" x14ac:dyDescent="0.25">
      <c r="A389" s="54" t="s">
        <v>594</v>
      </c>
      <c r="B389" s="54" t="s">
        <v>595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/>
      <c r="M389" s="33" t="s">
        <v>68</v>
      </c>
      <c r="N389" s="33"/>
      <c r="O389" s="32">
        <v>50</v>
      </c>
      <c r="P389" s="5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596</v>
      </c>
      <c r="AG389" s="64"/>
      <c r="AJ389" s="68"/>
      <c r="AK389" s="68">
        <v>0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customHeight="1" x14ac:dyDescent="0.25">
      <c r="A390" s="54" t="s">
        <v>597</v>
      </c>
      <c r="B390" s="54" t="s">
        <v>598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597</v>
      </c>
      <c r="B391" s="54" t="s">
        <v>600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599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 t="s">
        <v>110</v>
      </c>
      <c r="M392" s="33" t="s">
        <v>68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 t="s">
        <v>106</v>
      </c>
      <c r="AK392" s="68">
        <v>64.8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596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customHeight="1" x14ac:dyDescent="0.25">
      <c r="A395" s="54" t="s">
        <v>608</v>
      </c>
      <c r="B395" s="54" t="s">
        <v>609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610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customHeight="1" x14ac:dyDescent="0.25">
      <c r="A396" s="54" t="s">
        <v>611</v>
      </c>
      <c r="B396" s="54" t="s">
        <v>612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customHeight="1" x14ac:dyDescent="0.25">
      <c r="A398" s="54" t="s">
        <v>617</v>
      </c>
      <c r="B398" s="54" t="s">
        <v>618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x14ac:dyDescent="0.2">
      <c r="A399" s="569"/>
      <c r="B399" s="564"/>
      <c r="C399" s="564"/>
      <c r="D399" s="564"/>
      <c r="E399" s="564"/>
      <c r="F399" s="564"/>
      <c r="G399" s="564"/>
      <c r="H399" s="564"/>
      <c r="I399" s="564"/>
      <c r="J399" s="564"/>
      <c r="K399" s="564"/>
      <c r="L399" s="564"/>
      <c r="M399" s="564"/>
      <c r="N399" s="564"/>
      <c r="O399" s="570"/>
      <c r="P399" s="560" t="s">
        <v>71</v>
      </c>
      <c r="Q399" s="561"/>
      <c r="R399" s="561"/>
      <c r="S399" s="561"/>
      <c r="T399" s="561"/>
      <c r="U399" s="561"/>
      <c r="V399" s="562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x14ac:dyDescent="0.2">
      <c r="A400" s="564"/>
      <c r="B400" s="564"/>
      <c r="C400" s="564"/>
      <c r="D400" s="564"/>
      <c r="E400" s="564"/>
      <c r="F400" s="564"/>
      <c r="G400" s="564"/>
      <c r="H400" s="564"/>
      <c r="I400" s="564"/>
      <c r="J400" s="564"/>
      <c r="K400" s="564"/>
      <c r="L400" s="564"/>
      <c r="M400" s="564"/>
      <c r="N400" s="564"/>
      <c r="O400" s="570"/>
      <c r="P400" s="560" t="s">
        <v>71</v>
      </c>
      <c r="Q400" s="561"/>
      <c r="R400" s="561"/>
      <c r="S400" s="561"/>
      <c r="T400" s="561"/>
      <c r="U400" s="561"/>
      <c r="V400" s="562"/>
      <c r="W400" s="37" t="s">
        <v>69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customHeight="1" x14ac:dyDescent="0.25">
      <c r="A401" s="568" t="s">
        <v>73</v>
      </c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64"/>
      <c r="P401" s="564"/>
      <c r="Q401" s="564"/>
      <c r="R401" s="564"/>
      <c r="S401" s="564"/>
      <c r="T401" s="564"/>
      <c r="U401" s="564"/>
      <c r="V401" s="564"/>
      <c r="W401" s="564"/>
      <c r="X401" s="564"/>
      <c r="Y401" s="564"/>
      <c r="Z401" s="564"/>
      <c r="AA401" s="541"/>
      <c r="AB401" s="541"/>
      <c r="AC401" s="541"/>
    </row>
    <row r="402" spans="1:68" ht="27" customHeight="1" x14ac:dyDescent="0.25">
      <c r="A402" s="54" t="s">
        <v>619</v>
      </c>
      <c r="B402" s="54" t="s">
        <v>620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621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622</v>
      </c>
      <c r="B403" s="54" t="s">
        <v>623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9"/>
      <c r="B404" s="564"/>
      <c r="C404" s="564"/>
      <c r="D404" s="564"/>
      <c r="E404" s="564"/>
      <c r="F404" s="564"/>
      <c r="G404" s="564"/>
      <c r="H404" s="564"/>
      <c r="I404" s="564"/>
      <c r="J404" s="564"/>
      <c r="K404" s="564"/>
      <c r="L404" s="564"/>
      <c r="M404" s="564"/>
      <c r="N404" s="564"/>
      <c r="O404" s="570"/>
      <c r="P404" s="560" t="s">
        <v>71</v>
      </c>
      <c r="Q404" s="561"/>
      <c r="R404" s="561"/>
      <c r="S404" s="561"/>
      <c r="T404" s="561"/>
      <c r="U404" s="561"/>
      <c r="V404" s="562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x14ac:dyDescent="0.2">
      <c r="A405" s="564"/>
      <c r="B405" s="564"/>
      <c r="C405" s="564"/>
      <c r="D405" s="564"/>
      <c r="E405" s="564"/>
      <c r="F405" s="564"/>
      <c r="G405" s="564"/>
      <c r="H405" s="564"/>
      <c r="I405" s="564"/>
      <c r="J405" s="564"/>
      <c r="K405" s="564"/>
      <c r="L405" s="564"/>
      <c r="M405" s="564"/>
      <c r="N405" s="564"/>
      <c r="O405" s="570"/>
      <c r="P405" s="560" t="s">
        <v>71</v>
      </c>
      <c r="Q405" s="561"/>
      <c r="R405" s="561"/>
      <c r="S405" s="561"/>
      <c r="T405" s="561"/>
      <c r="U405" s="561"/>
      <c r="V405" s="562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customHeight="1" x14ac:dyDescent="0.25">
      <c r="A406" s="563" t="s">
        <v>625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540"/>
      <c r="AB406" s="540"/>
      <c r="AC406" s="540"/>
    </row>
    <row r="407" spans="1:68" ht="14.25" customHeight="1" x14ac:dyDescent="0.25">
      <c r="A407" s="568" t="s">
        <v>135</v>
      </c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64"/>
      <c r="P407" s="564"/>
      <c r="Q407" s="564"/>
      <c r="R407" s="564"/>
      <c r="S407" s="564"/>
      <c r="T407" s="564"/>
      <c r="U407" s="564"/>
      <c r="V407" s="564"/>
      <c r="W407" s="564"/>
      <c r="X407" s="564"/>
      <c r="Y407" s="564"/>
      <c r="Z407" s="564"/>
      <c r="AA407" s="541"/>
      <c r="AB407" s="541"/>
      <c r="AC407" s="541"/>
    </row>
    <row r="408" spans="1:68" ht="27" customHeight="1" x14ac:dyDescent="0.25">
      <c r="A408" s="54" t="s">
        <v>626</v>
      </c>
      <c r="B408" s="54" t="s">
        <v>627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628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9"/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70"/>
      <c r="P409" s="560" t="s">
        <v>71</v>
      </c>
      <c r="Q409" s="561"/>
      <c r="R409" s="561"/>
      <c r="S409" s="561"/>
      <c r="T409" s="561"/>
      <c r="U409" s="561"/>
      <c r="V409" s="562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x14ac:dyDescent="0.2">
      <c r="A410" s="564"/>
      <c r="B410" s="564"/>
      <c r="C410" s="564"/>
      <c r="D410" s="564"/>
      <c r="E410" s="564"/>
      <c r="F410" s="564"/>
      <c r="G410" s="564"/>
      <c r="H410" s="564"/>
      <c r="I410" s="564"/>
      <c r="J410" s="564"/>
      <c r="K410" s="564"/>
      <c r="L410" s="564"/>
      <c r="M410" s="564"/>
      <c r="N410" s="564"/>
      <c r="O410" s="570"/>
      <c r="P410" s="560" t="s">
        <v>71</v>
      </c>
      <c r="Q410" s="561"/>
      <c r="R410" s="561"/>
      <c r="S410" s="561"/>
      <c r="T410" s="561"/>
      <c r="U410" s="561"/>
      <c r="V410" s="562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customHeight="1" x14ac:dyDescent="0.25">
      <c r="A411" s="568" t="s">
        <v>64</v>
      </c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64"/>
      <c r="P411" s="564"/>
      <c r="Q411" s="564"/>
      <c r="R411" s="564"/>
      <c r="S411" s="564"/>
      <c r="T411" s="564"/>
      <c r="U411" s="564"/>
      <c r="V411" s="564"/>
      <c r="W411" s="564"/>
      <c r="X411" s="564"/>
      <c r="Y411" s="564"/>
      <c r="Z411" s="564"/>
      <c r="AA411" s="541"/>
      <c r="AB411" s="541"/>
      <c r="AC411" s="541"/>
    </row>
    <row r="412" spans="1:68" ht="27" customHeight="1" x14ac:dyDescent="0.25">
      <c r="A412" s="54" t="s">
        <v>629</v>
      </c>
      <c r="B412" s="54" t="s">
        <v>630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/>
      <c r="M412" s="33" t="s">
        <v>104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631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632</v>
      </c>
      <c r="B413" s="54" t="s">
        <v>633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9"/>
      <c r="B416" s="564"/>
      <c r="C416" s="564"/>
      <c r="D416" s="564"/>
      <c r="E416" s="564"/>
      <c r="F416" s="564"/>
      <c r="G416" s="564"/>
      <c r="H416" s="564"/>
      <c r="I416" s="564"/>
      <c r="J416" s="564"/>
      <c r="K416" s="564"/>
      <c r="L416" s="564"/>
      <c r="M416" s="564"/>
      <c r="N416" s="564"/>
      <c r="O416" s="570"/>
      <c r="P416" s="560" t="s">
        <v>71</v>
      </c>
      <c r="Q416" s="561"/>
      <c r="R416" s="561"/>
      <c r="S416" s="561"/>
      <c r="T416" s="561"/>
      <c r="U416" s="561"/>
      <c r="V416" s="562"/>
      <c r="W416" s="37" t="s">
        <v>72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x14ac:dyDescent="0.2">
      <c r="A417" s="564"/>
      <c r="B417" s="564"/>
      <c r="C417" s="564"/>
      <c r="D417" s="564"/>
      <c r="E417" s="564"/>
      <c r="F417" s="564"/>
      <c r="G417" s="564"/>
      <c r="H417" s="564"/>
      <c r="I417" s="564"/>
      <c r="J417" s="564"/>
      <c r="K417" s="564"/>
      <c r="L417" s="564"/>
      <c r="M417" s="564"/>
      <c r="N417" s="564"/>
      <c r="O417" s="570"/>
      <c r="P417" s="560" t="s">
        <v>71</v>
      </c>
      <c r="Q417" s="561"/>
      <c r="R417" s="561"/>
      <c r="S417" s="561"/>
      <c r="T417" s="561"/>
      <c r="U417" s="561"/>
      <c r="V417" s="562"/>
      <c r="W417" s="37" t="s">
        <v>69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customHeight="1" x14ac:dyDescent="0.25">
      <c r="A418" s="563" t="s">
        <v>640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540"/>
      <c r="AB418" s="540"/>
      <c r="AC418" s="540"/>
    </row>
    <row r="419" spans="1:68" ht="14.25" customHeight="1" x14ac:dyDescent="0.25">
      <c r="A419" s="568" t="s">
        <v>64</v>
      </c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64"/>
      <c r="P419" s="564"/>
      <c r="Q419" s="564"/>
      <c r="R419" s="564"/>
      <c r="S419" s="564"/>
      <c r="T419" s="564"/>
      <c r="U419" s="564"/>
      <c r="V419" s="564"/>
      <c r="W419" s="564"/>
      <c r="X419" s="564"/>
      <c r="Y419" s="564"/>
      <c r="Z419" s="564"/>
      <c r="AA419" s="541"/>
      <c r="AB419" s="541"/>
      <c r="AC419" s="541"/>
    </row>
    <row r="420" spans="1:68" ht="27" customHeight="1" x14ac:dyDescent="0.25">
      <c r="A420" s="54" t="s">
        <v>641</v>
      </c>
      <c r="B420" s="54" t="s">
        <v>642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2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643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69"/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70"/>
      <c r="P421" s="560" t="s">
        <v>71</v>
      </c>
      <c r="Q421" s="561"/>
      <c r="R421" s="561"/>
      <c r="S421" s="561"/>
      <c r="T421" s="561"/>
      <c r="U421" s="561"/>
      <c r="V421" s="562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x14ac:dyDescent="0.2">
      <c r="A422" s="564"/>
      <c r="B422" s="564"/>
      <c r="C422" s="564"/>
      <c r="D422" s="564"/>
      <c r="E422" s="564"/>
      <c r="F422" s="564"/>
      <c r="G422" s="564"/>
      <c r="H422" s="564"/>
      <c r="I422" s="564"/>
      <c r="J422" s="564"/>
      <c r="K422" s="564"/>
      <c r="L422" s="564"/>
      <c r="M422" s="564"/>
      <c r="N422" s="564"/>
      <c r="O422" s="570"/>
      <c r="P422" s="560" t="s">
        <v>71</v>
      </c>
      <c r="Q422" s="561"/>
      <c r="R422" s="561"/>
      <c r="S422" s="561"/>
      <c r="T422" s="561"/>
      <c r="U422" s="561"/>
      <c r="V422" s="562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customHeight="1" x14ac:dyDescent="0.2">
      <c r="A423" s="602" t="s">
        <v>644</v>
      </c>
      <c r="B423" s="603"/>
      <c r="C423" s="603"/>
      <c r="D423" s="603"/>
      <c r="E423" s="603"/>
      <c r="F423" s="603"/>
      <c r="G423" s="603"/>
      <c r="H423" s="603"/>
      <c r="I423" s="603"/>
      <c r="J423" s="603"/>
      <c r="K423" s="603"/>
      <c r="L423" s="603"/>
      <c r="M423" s="603"/>
      <c r="N423" s="603"/>
      <c r="O423" s="603"/>
      <c r="P423" s="603"/>
      <c r="Q423" s="603"/>
      <c r="R423" s="603"/>
      <c r="S423" s="603"/>
      <c r="T423" s="603"/>
      <c r="U423" s="603"/>
      <c r="V423" s="603"/>
      <c r="W423" s="603"/>
      <c r="X423" s="603"/>
      <c r="Y423" s="603"/>
      <c r="Z423" s="603"/>
      <c r="AA423" s="48"/>
      <c r="AB423" s="48"/>
      <c r="AC423" s="48"/>
    </row>
    <row r="424" spans="1:68" ht="16.5" customHeight="1" x14ac:dyDescent="0.25">
      <c r="A424" s="563" t="s">
        <v>644</v>
      </c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64"/>
      <c r="P424" s="564"/>
      <c r="Q424" s="564"/>
      <c r="R424" s="564"/>
      <c r="S424" s="564"/>
      <c r="T424" s="564"/>
      <c r="U424" s="564"/>
      <c r="V424" s="564"/>
      <c r="W424" s="564"/>
      <c r="X424" s="564"/>
      <c r="Y424" s="564"/>
      <c r="Z424" s="564"/>
      <c r="AA424" s="540"/>
      <c r="AB424" s="540"/>
      <c r="AC424" s="540"/>
    </row>
    <row r="425" spans="1:68" ht="14.25" customHeight="1" x14ac:dyDescent="0.25">
      <c r="A425" s="568" t="s">
        <v>99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41"/>
      <c r="AB425" s="541"/>
      <c r="AC425" s="541"/>
    </row>
    <row r="426" spans="1:68" ht="27" customHeight="1" x14ac:dyDescent="0.25">
      <c r="A426" s="54" t="s">
        <v>645</v>
      </c>
      <c r="B426" s="54" t="s">
        <v>646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227</v>
      </c>
      <c r="Y426" s="546">
        <f t="shared" ref="Y426:Y437" si="43">IFERROR(IF(X426="",0,CEILING((X426/$H426),1)*$H426),"")</f>
        <v>227.04000000000002</v>
      </c>
      <c r="Z426" s="36">
        <f t="shared" ref="Z426:Z432" si="44">IFERROR(IF(Y426=0,"",ROUNDUP(Y426/H426,0)*0.01196),"")</f>
        <v>0.51427999999999996</v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242.47727272727272</v>
      </c>
      <c r="BN426" s="64">
        <f t="shared" ref="BN426:BN437" si="46">IFERROR(Y426*I426/H426,"0")</f>
        <v>242.51999999999998</v>
      </c>
      <c r="BO426" s="64">
        <f t="shared" ref="BO426:BO437" si="47">IFERROR(1/J426*(X426/H426),"0")</f>
        <v>0.41338869463869465</v>
      </c>
      <c r="BP426" s="64">
        <f t="shared" ref="BP426:BP437" si="48">IFERROR(1/J426*(Y426/H426),"0")</f>
        <v>0.41346153846153849</v>
      </c>
    </row>
    <row r="427" spans="1:68" ht="27" customHeight="1" x14ac:dyDescent="0.25">
      <c r="A427" s="54" t="s">
        <v>647</v>
      </c>
      <c r="B427" s="54" t="s">
        <v>648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649</v>
      </c>
      <c r="AG427" s="64"/>
      <c r="AJ427" s="68" t="s">
        <v>106</v>
      </c>
      <c r="AK427" s="68">
        <v>42.24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customHeight="1" x14ac:dyDescent="0.25">
      <c r="A428" s="54" t="s">
        <v>650</v>
      </c>
      <c r="B428" s="54" t="s">
        <v>651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350</v>
      </c>
      <c r="Y428" s="546">
        <f t="shared" si="43"/>
        <v>353.76</v>
      </c>
      <c r="Z428" s="36">
        <f t="shared" si="44"/>
        <v>0.80132000000000003</v>
      </c>
      <c r="AA428" s="56"/>
      <c r="AB428" s="57"/>
      <c r="AC428" s="467" t="s">
        <v>652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373.86363636363637</v>
      </c>
      <c r="BN428" s="64">
        <f t="shared" si="46"/>
        <v>377.87999999999994</v>
      </c>
      <c r="BO428" s="64">
        <f t="shared" si="47"/>
        <v>0.63738344988344986</v>
      </c>
      <c r="BP428" s="64">
        <f t="shared" si="48"/>
        <v>0.64423076923076927</v>
      </c>
    </row>
    <row r="429" spans="1:68" ht="27" customHeight="1" x14ac:dyDescent="0.25">
      <c r="A429" s="54" t="s">
        <v>653</v>
      </c>
      <c r="B429" s="54" t="s">
        <v>654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655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customHeight="1" x14ac:dyDescent="0.25">
      <c r="A430" s="54" t="s">
        <v>656</v>
      </c>
      <c r="B430" s="54" t="s">
        <v>657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659</v>
      </c>
      <c r="B431" s="54" t="s">
        <v>660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482</v>
      </c>
      <c r="Y431" s="546">
        <f t="shared" si="43"/>
        <v>485.76000000000005</v>
      </c>
      <c r="Z431" s="36">
        <f t="shared" si="44"/>
        <v>1.10032</v>
      </c>
      <c r="AA431" s="56"/>
      <c r="AB431" s="57"/>
      <c r="AC431" s="473" t="s">
        <v>661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514.86363636363637</v>
      </c>
      <c r="BN431" s="64">
        <f t="shared" si="46"/>
        <v>518.88</v>
      </c>
      <c r="BO431" s="64">
        <f t="shared" si="47"/>
        <v>0.87776806526806528</v>
      </c>
      <c r="BP431" s="64">
        <f t="shared" si="48"/>
        <v>0.88461538461538469</v>
      </c>
    </row>
    <row r="432" spans="1:68" ht="16.5" customHeight="1" x14ac:dyDescent="0.25">
      <c r="A432" s="54" t="s">
        <v>662</v>
      </c>
      <c r="B432" s="54" t="s">
        <v>663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664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665</v>
      </c>
      <c r="B433" s="54" t="s">
        <v>666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667</v>
      </c>
      <c r="B434" s="54" t="s">
        <v>668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24</v>
      </c>
      <c r="Y434" s="546">
        <f t="shared" si="43"/>
        <v>24</v>
      </c>
      <c r="Z434" s="36">
        <f>IFERROR(IF(Y434=0,"",ROUNDUP(Y434/H434,0)*0.00902),"")</f>
        <v>4.5100000000000001E-2</v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34.65</v>
      </c>
      <c r="BN434" s="64">
        <f t="shared" si="46"/>
        <v>34.65</v>
      </c>
      <c r="BO434" s="64">
        <f t="shared" si="47"/>
        <v>3.787878787878788E-2</v>
      </c>
      <c r="BP434" s="64">
        <f t="shared" si="48"/>
        <v>3.787878787878788E-2</v>
      </c>
    </row>
    <row r="435" spans="1:68" ht="27" customHeight="1" x14ac:dyDescent="0.25">
      <c r="A435" s="54" t="s">
        <v>669</v>
      </c>
      <c r="B435" s="54" t="s">
        <v>670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649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671</v>
      </c>
      <c r="B436" s="54" t="s">
        <v>672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6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661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661</v>
      </c>
      <c r="AG437" s="64"/>
      <c r="AJ437" s="68"/>
      <c r="AK437" s="68">
        <v>0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x14ac:dyDescent="0.2">
      <c r="A438" s="569"/>
      <c r="B438" s="564"/>
      <c r="C438" s="564"/>
      <c r="D438" s="564"/>
      <c r="E438" s="564"/>
      <c r="F438" s="564"/>
      <c r="G438" s="564"/>
      <c r="H438" s="564"/>
      <c r="I438" s="564"/>
      <c r="J438" s="564"/>
      <c r="K438" s="564"/>
      <c r="L438" s="564"/>
      <c r="M438" s="564"/>
      <c r="N438" s="564"/>
      <c r="O438" s="570"/>
      <c r="P438" s="560" t="s">
        <v>71</v>
      </c>
      <c r="Q438" s="561"/>
      <c r="R438" s="561"/>
      <c r="S438" s="561"/>
      <c r="T438" s="561"/>
      <c r="U438" s="561"/>
      <c r="V438" s="562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205.56818181818181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207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2.46102</v>
      </c>
      <c r="AA438" s="548"/>
      <c r="AB438" s="548"/>
      <c r="AC438" s="548"/>
    </row>
    <row r="439" spans="1:68" x14ac:dyDescent="0.2">
      <c r="A439" s="564"/>
      <c r="B439" s="564"/>
      <c r="C439" s="564"/>
      <c r="D439" s="564"/>
      <c r="E439" s="564"/>
      <c r="F439" s="564"/>
      <c r="G439" s="564"/>
      <c r="H439" s="564"/>
      <c r="I439" s="564"/>
      <c r="J439" s="564"/>
      <c r="K439" s="564"/>
      <c r="L439" s="564"/>
      <c r="M439" s="564"/>
      <c r="N439" s="564"/>
      <c r="O439" s="570"/>
      <c r="P439" s="560" t="s">
        <v>71</v>
      </c>
      <c r="Q439" s="561"/>
      <c r="R439" s="561"/>
      <c r="S439" s="561"/>
      <c r="T439" s="561"/>
      <c r="U439" s="561"/>
      <c r="V439" s="562"/>
      <c r="W439" s="37" t="s">
        <v>69</v>
      </c>
      <c r="X439" s="547">
        <f>IFERROR(SUM(X426:X437),"0")</f>
        <v>1083</v>
      </c>
      <c r="Y439" s="547">
        <f>IFERROR(SUM(Y426:Y437),"0")</f>
        <v>1090.56</v>
      </c>
      <c r="Z439" s="37"/>
      <c r="AA439" s="548"/>
      <c r="AB439" s="548"/>
      <c r="AC439" s="548"/>
    </row>
    <row r="440" spans="1:68" ht="14.25" customHeight="1" x14ac:dyDescent="0.25">
      <c r="A440" s="568" t="s">
        <v>135</v>
      </c>
      <c r="B440" s="564"/>
      <c r="C440" s="564"/>
      <c r="D440" s="564"/>
      <c r="E440" s="564"/>
      <c r="F440" s="564"/>
      <c r="G440" s="564"/>
      <c r="H440" s="564"/>
      <c r="I440" s="564"/>
      <c r="J440" s="564"/>
      <c r="K440" s="564"/>
      <c r="L440" s="564"/>
      <c r="M440" s="564"/>
      <c r="N440" s="564"/>
      <c r="O440" s="564"/>
      <c r="P440" s="564"/>
      <c r="Q440" s="564"/>
      <c r="R440" s="564"/>
      <c r="S440" s="564"/>
      <c r="T440" s="564"/>
      <c r="U440" s="564"/>
      <c r="V440" s="564"/>
      <c r="W440" s="564"/>
      <c r="X440" s="564"/>
      <c r="Y440" s="564"/>
      <c r="Z440" s="564"/>
      <c r="AA440" s="541"/>
      <c r="AB440" s="541"/>
      <c r="AC440" s="541"/>
    </row>
    <row r="441" spans="1:68" ht="16.5" customHeight="1" x14ac:dyDescent="0.25">
      <c r="A441" s="54" t="s">
        <v>675</v>
      </c>
      <c r="B441" s="54" t="s">
        <v>676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1045</v>
      </c>
      <c r="Y441" s="546">
        <f>IFERROR(IF(X441="",0,CEILING((X441/$H441),1)*$H441),"")</f>
        <v>1045.44</v>
      </c>
      <c r="Z441" s="36">
        <f>IFERROR(IF(Y441=0,"",ROUNDUP(Y441/H441,0)*0.01196),"")</f>
        <v>2.36808</v>
      </c>
      <c r="AA441" s="56"/>
      <c r="AB441" s="57"/>
      <c r="AC441" s="487" t="s">
        <v>677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1116.2499999999998</v>
      </c>
      <c r="BN441" s="64">
        <f>IFERROR(Y441*I441/H441,"0")</f>
        <v>1116.72</v>
      </c>
      <c r="BO441" s="64">
        <f>IFERROR(1/J441*(X441/H441),"0")</f>
        <v>1.9030448717948718</v>
      </c>
      <c r="BP441" s="64">
        <f>IFERROR(1/J441*(Y441/H441),"0")</f>
        <v>1.903846153846154</v>
      </c>
    </row>
    <row r="442" spans="1:68" ht="16.5" customHeight="1" x14ac:dyDescent="0.25">
      <c r="A442" s="54" t="s">
        <v>678</v>
      </c>
      <c r="B442" s="54" t="s">
        <v>679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67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677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customHeight="1" x14ac:dyDescent="0.25">
      <c r="A443" s="54" t="s">
        <v>680</v>
      </c>
      <c r="B443" s="54" t="s">
        <v>681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 t="s">
        <v>110</v>
      </c>
      <c r="M443" s="33" t="s">
        <v>104</v>
      </c>
      <c r="N443" s="33"/>
      <c r="O443" s="32">
        <v>70</v>
      </c>
      <c r="P443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22</v>
      </c>
      <c r="Y443" s="546">
        <f>IFERROR(IF(X443="",0,CEILING((X443/$H443),1)*$H443),"")</f>
        <v>24</v>
      </c>
      <c r="Z443" s="36">
        <f>IFERROR(IF(Y443=0,"",ROUNDUP(Y443/H443,0)*0.00902),"")</f>
        <v>4.5100000000000001E-2</v>
      </c>
      <c r="AA443" s="56"/>
      <c r="AB443" s="57"/>
      <c r="AC443" s="491" t="s">
        <v>677</v>
      </c>
      <c r="AG443" s="64"/>
      <c r="AJ443" s="68" t="s">
        <v>106</v>
      </c>
      <c r="AK443" s="68">
        <v>57.6</v>
      </c>
      <c r="BB443" s="492" t="s">
        <v>1</v>
      </c>
      <c r="BM443" s="64">
        <f>IFERROR(X443*I443/H443,"0")</f>
        <v>31.762499999999996</v>
      </c>
      <c r="BN443" s="64">
        <f>IFERROR(Y443*I443/H443,"0")</f>
        <v>34.65</v>
      </c>
      <c r="BO443" s="64">
        <f>IFERROR(1/J443*(X443/H443),"0")</f>
        <v>3.4722222222222231E-2</v>
      </c>
      <c r="BP443" s="64">
        <f>IFERROR(1/J443*(Y443/H443),"0")</f>
        <v>3.787878787878788E-2</v>
      </c>
    </row>
    <row r="444" spans="1:68" x14ac:dyDescent="0.2">
      <c r="A444" s="569"/>
      <c r="B444" s="564"/>
      <c r="C444" s="564"/>
      <c r="D444" s="564"/>
      <c r="E444" s="564"/>
      <c r="F444" s="564"/>
      <c r="G444" s="564"/>
      <c r="H444" s="564"/>
      <c r="I444" s="564"/>
      <c r="J444" s="564"/>
      <c r="K444" s="564"/>
      <c r="L444" s="564"/>
      <c r="M444" s="564"/>
      <c r="N444" s="564"/>
      <c r="O444" s="570"/>
      <c r="P444" s="560" t="s">
        <v>71</v>
      </c>
      <c r="Q444" s="561"/>
      <c r="R444" s="561"/>
      <c r="S444" s="561"/>
      <c r="T444" s="561"/>
      <c r="U444" s="561"/>
      <c r="V444" s="562"/>
      <c r="W444" s="37" t="s">
        <v>72</v>
      </c>
      <c r="X444" s="547">
        <f>IFERROR(X441/H441,"0")+IFERROR(X442/H442,"0")+IFERROR(X443/H443,"0")</f>
        <v>202.5</v>
      </c>
      <c r="Y444" s="547">
        <f>IFERROR(Y441/H441,"0")+IFERROR(Y442/H442,"0")+IFERROR(Y443/H443,"0")</f>
        <v>203</v>
      </c>
      <c r="Z444" s="547">
        <f>IFERROR(IF(Z441="",0,Z441),"0")+IFERROR(IF(Z442="",0,Z442),"0")+IFERROR(IF(Z443="",0,Z443),"0")</f>
        <v>2.4131800000000001</v>
      </c>
      <c r="AA444" s="548"/>
      <c r="AB444" s="548"/>
      <c r="AC444" s="548"/>
    </row>
    <row r="445" spans="1:68" x14ac:dyDescent="0.2">
      <c r="A445" s="564"/>
      <c r="B445" s="564"/>
      <c r="C445" s="564"/>
      <c r="D445" s="564"/>
      <c r="E445" s="564"/>
      <c r="F445" s="564"/>
      <c r="G445" s="564"/>
      <c r="H445" s="564"/>
      <c r="I445" s="564"/>
      <c r="J445" s="564"/>
      <c r="K445" s="564"/>
      <c r="L445" s="564"/>
      <c r="M445" s="564"/>
      <c r="N445" s="564"/>
      <c r="O445" s="570"/>
      <c r="P445" s="560" t="s">
        <v>71</v>
      </c>
      <c r="Q445" s="561"/>
      <c r="R445" s="561"/>
      <c r="S445" s="561"/>
      <c r="T445" s="561"/>
      <c r="U445" s="561"/>
      <c r="V445" s="562"/>
      <c r="W445" s="37" t="s">
        <v>69</v>
      </c>
      <c r="X445" s="547">
        <f>IFERROR(SUM(X441:X443),"0")</f>
        <v>1067</v>
      </c>
      <c r="Y445" s="547">
        <f>IFERROR(SUM(Y441:Y443),"0")</f>
        <v>1069.44</v>
      </c>
      <c r="Z445" s="37"/>
      <c r="AA445" s="548"/>
      <c r="AB445" s="548"/>
      <c r="AC445" s="548"/>
    </row>
    <row r="446" spans="1:68" ht="14.25" customHeight="1" x14ac:dyDescent="0.25">
      <c r="A446" s="568" t="s">
        <v>64</v>
      </c>
      <c r="B446" s="564"/>
      <c r="C446" s="564"/>
      <c r="D446" s="564"/>
      <c r="E446" s="564"/>
      <c r="F446" s="564"/>
      <c r="G446" s="564"/>
      <c r="H446" s="564"/>
      <c r="I446" s="564"/>
      <c r="J446" s="564"/>
      <c r="K446" s="564"/>
      <c r="L446" s="564"/>
      <c r="M446" s="564"/>
      <c r="N446" s="564"/>
      <c r="O446" s="564"/>
      <c r="P446" s="564"/>
      <c r="Q446" s="564"/>
      <c r="R446" s="564"/>
      <c r="S446" s="564"/>
      <c r="T446" s="564"/>
      <c r="U446" s="564"/>
      <c r="V446" s="564"/>
      <c r="W446" s="564"/>
      <c r="X446" s="564"/>
      <c r="Y446" s="564"/>
      <c r="Z446" s="564"/>
      <c r="AA446" s="541"/>
      <c r="AB446" s="541"/>
      <c r="AC446" s="541"/>
    </row>
    <row r="447" spans="1:68" ht="27" customHeight="1" x14ac:dyDescent="0.25">
      <c r="A447" s="54" t="s">
        <v>682</v>
      </c>
      <c r="B447" s="54" t="s">
        <v>683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262</v>
      </c>
      <c r="Y447" s="546">
        <f t="shared" ref="Y447:Y452" si="49">IFERROR(IF(X447="",0,CEILING((X447/$H447),1)*$H447),"")</f>
        <v>264</v>
      </c>
      <c r="Z447" s="36">
        <f>IFERROR(IF(Y447=0,"",ROUNDUP(Y447/H447,0)*0.01196),"")</f>
        <v>0.59799999999999998</v>
      </c>
      <c r="AA447" s="56"/>
      <c r="AB447" s="57"/>
      <c r="AC447" s="493" t="s">
        <v>684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279.86363636363632</v>
      </c>
      <c r="BN447" s="64">
        <f t="shared" ref="BN447:BN452" si="51">IFERROR(Y447*I447/H447,"0")</f>
        <v>281.99999999999994</v>
      </c>
      <c r="BO447" s="64">
        <f t="shared" ref="BO447:BO452" si="52">IFERROR(1/J447*(X447/H447),"0")</f>
        <v>0.47712703962703962</v>
      </c>
      <c r="BP447" s="64">
        <f t="shared" ref="BP447:BP452" si="53">IFERROR(1/J447*(Y447/H447),"0")</f>
        <v>0.48076923076923078</v>
      </c>
    </row>
    <row r="448" spans="1:68" ht="27" customHeight="1" x14ac:dyDescent="0.25">
      <c r="A448" s="54" t="s">
        <v>685</v>
      </c>
      <c r="B448" s="54" t="s">
        <v>686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277</v>
      </c>
      <c r="Y448" s="546">
        <f t="shared" si="49"/>
        <v>279.84000000000003</v>
      </c>
      <c r="Z448" s="36">
        <f>IFERROR(IF(Y448=0,"",ROUNDUP(Y448/H448,0)*0.01196),"")</f>
        <v>0.63388</v>
      </c>
      <c r="AA448" s="56"/>
      <c r="AB448" s="57"/>
      <c r="AC448" s="495" t="s">
        <v>687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295.88636363636363</v>
      </c>
      <c r="BN448" s="64">
        <f t="shared" si="51"/>
        <v>298.92</v>
      </c>
      <c r="BO448" s="64">
        <f t="shared" si="52"/>
        <v>0.50444347319347316</v>
      </c>
      <c r="BP448" s="64">
        <f t="shared" si="53"/>
        <v>0.50961538461538469</v>
      </c>
    </row>
    <row r="449" spans="1:68" ht="27" customHeight="1" x14ac:dyDescent="0.25">
      <c r="A449" s="54" t="s">
        <v>688</v>
      </c>
      <c r="B449" s="54" t="s">
        <v>689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852</v>
      </c>
      <c r="Y449" s="546">
        <f t="shared" si="49"/>
        <v>855.36</v>
      </c>
      <c r="Z449" s="36">
        <f>IFERROR(IF(Y449=0,"",ROUNDUP(Y449/H449,0)*0.01196),"")</f>
        <v>1.9375200000000001</v>
      </c>
      <c r="AA449" s="56"/>
      <c r="AB449" s="57"/>
      <c r="AC449" s="497" t="s">
        <v>690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910.09090909090901</v>
      </c>
      <c r="BN449" s="64">
        <f t="shared" si="51"/>
        <v>913.67999999999984</v>
      </c>
      <c r="BO449" s="64">
        <f t="shared" si="52"/>
        <v>1.5515734265734265</v>
      </c>
      <c r="BP449" s="64">
        <f t="shared" si="53"/>
        <v>1.5576923076923077</v>
      </c>
    </row>
    <row r="450" spans="1:68" ht="27" customHeight="1" x14ac:dyDescent="0.25">
      <c r="A450" s="54" t="s">
        <v>691</v>
      </c>
      <c r="B450" s="54" t="s">
        <v>692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/>
      <c r="M450" s="33" t="s">
        <v>104</v>
      </c>
      <c r="N450" s="33"/>
      <c r="O450" s="32">
        <v>70</v>
      </c>
      <c r="P450" s="6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684</v>
      </c>
      <c r="AG450" s="64"/>
      <c r="AJ450" s="68"/>
      <c r="AK450" s="68">
        <v>0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customHeight="1" x14ac:dyDescent="0.25">
      <c r="A451" s="54" t="s">
        <v>693</v>
      </c>
      <c r="B451" s="54" t="s">
        <v>694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/>
      <c r="M451" s="33" t="s">
        <v>68</v>
      </c>
      <c r="N451" s="33"/>
      <c r="O451" s="32">
        <v>70</v>
      </c>
      <c r="P451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695</v>
      </c>
      <c r="B452" s="54" t="s">
        <v>696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/>
      <c r="M452" s="33" t="s">
        <v>68</v>
      </c>
      <c r="N452" s="33"/>
      <c r="O452" s="32">
        <v>70</v>
      </c>
      <c r="P452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x14ac:dyDescent="0.2">
      <c r="A453" s="56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70"/>
      <c r="P453" s="560" t="s">
        <v>71</v>
      </c>
      <c r="Q453" s="561"/>
      <c r="R453" s="561"/>
      <c r="S453" s="561"/>
      <c r="T453" s="561"/>
      <c r="U453" s="561"/>
      <c r="V453" s="562"/>
      <c r="W453" s="37" t="s">
        <v>72</v>
      </c>
      <c r="X453" s="547">
        <f>IFERROR(X447/H447,"0")+IFERROR(X448/H448,"0")+IFERROR(X449/H449,"0")+IFERROR(X450/H450,"0")+IFERROR(X451/H451,"0")+IFERROR(X452/H452,"0")</f>
        <v>263.44696969696969</v>
      </c>
      <c r="Y453" s="547">
        <f>IFERROR(Y447/H447,"0")+IFERROR(Y448/H448,"0")+IFERROR(Y449/H449,"0")+IFERROR(Y450/H450,"0")+IFERROR(Y451/H451,"0")+IFERROR(Y452/H452,"0")</f>
        <v>265</v>
      </c>
      <c r="Z453" s="547">
        <f>IFERROR(IF(Z447="",0,Z447),"0")+IFERROR(IF(Z448="",0,Z448),"0")+IFERROR(IF(Z449="",0,Z449),"0")+IFERROR(IF(Z450="",0,Z450),"0")+IFERROR(IF(Z451="",0,Z451),"0")+IFERROR(IF(Z452="",0,Z452),"0")</f>
        <v>3.1694</v>
      </c>
      <c r="AA453" s="548"/>
      <c r="AB453" s="548"/>
      <c r="AC453" s="548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70"/>
      <c r="P454" s="560" t="s">
        <v>71</v>
      </c>
      <c r="Q454" s="561"/>
      <c r="R454" s="561"/>
      <c r="S454" s="561"/>
      <c r="T454" s="561"/>
      <c r="U454" s="561"/>
      <c r="V454" s="562"/>
      <c r="W454" s="37" t="s">
        <v>69</v>
      </c>
      <c r="X454" s="547">
        <f>IFERROR(SUM(X447:X452),"0")</f>
        <v>1391</v>
      </c>
      <c r="Y454" s="547">
        <f>IFERROR(SUM(Y447:Y452),"0")</f>
        <v>1399.2</v>
      </c>
      <c r="Z454" s="37"/>
      <c r="AA454" s="548"/>
      <c r="AB454" s="548"/>
      <c r="AC454" s="548"/>
    </row>
    <row r="455" spans="1:68" ht="14.25" customHeight="1" x14ac:dyDescent="0.25">
      <c r="A455" s="568" t="s">
        <v>73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41"/>
      <c r="AB455" s="541"/>
      <c r="AC455" s="541"/>
    </row>
    <row r="456" spans="1:68" ht="16.5" customHeight="1" x14ac:dyDescent="0.25">
      <c r="A456" s="54" t="s">
        <v>697</v>
      </c>
      <c r="B456" s="54" t="s">
        <v>698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699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700</v>
      </c>
      <c r="B457" s="54" t="s">
        <v>701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703</v>
      </c>
      <c r="B458" s="54" t="s">
        <v>704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69"/>
      <c r="B459" s="564"/>
      <c r="C459" s="564"/>
      <c r="D459" s="564"/>
      <c r="E459" s="564"/>
      <c r="F459" s="564"/>
      <c r="G459" s="564"/>
      <c r="H459" s="564"/>
      <c r="I459" s="564"/>
      <c r="J459" s="564"/>
      <c r="K459" s="564"/>
      <c r="L459" s="564"/>
      <c r="M459" s="564"/>
      <c r="N459" s="564"/>
      <c r="O459" s="570"/>
      <c r="P459" s="560" t="s">
        <v>71</v>
      </c>
      <c r="Q459" s="561"/>
      <c r="R459" s="561"/>
      <c r="S459" s="561"/>
      <c r="T459" s="561"/>
      <c r="U459" s="561"/>
      <c r="V459" s="562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x14ac:dyDescent="0.2">
      <c r="A460" s="564"/>
      <c r="B460" s="564"/>
      <c r="C460" s="564"/>
      <c r="D460" s="564"/>
      <c r="E460" s="564"/>
      <c r="F460" s="564"/>
      <c r="G460" s="564"/>
      <c r="H460" s="564"/>
      <c r="I460" s="564"/>
      <c r="J460" s="564"/>
      <c r="K460" s="564"/>
      <c r="L460" s="564"/>
      <c r="M460" s="564"/>
      <c r="N460" s="564"/>
      <c r="O460" s="570"/>
      <c r="P460" s="560" t="s">
        <v>71</v>
      </c>
      <c r="Q460" s="561"/>
      <c r="R460" s="561"/>
      <c r="S460" s="561"/>
      <c r="T460" s="561"/>
      <c r="U460" s="561"/>
      <c r="V460" s="562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customHeight="1" x14ac:dyDescent="0.2">
      <c r="A461" s="602" t="s">
        <v>706</v>
      </c>
      <c r="B461" s="603"/>
      <c r="C461" s="603"/>
      <c r="D461" s="603"/>
      <c r="E461" s="603"/>
      <c r="F461" s="603"/>
      <c r="G461" s="603"/>
      <c r="H461" s="603"/>
      <c r="I461" s="603"/>
      <c r="J461" s="603"/>
      <c r="K461" s="603"/>
      <c r="L461" s="603"/>
      <c r="M461" s="603"/>
      <c r="N461" s="603"/>
      <c r="O461" s="603"/>
      <c r="P461" s="603"/>
      <c r="Q461" s="603"/>
      <c r="R461" s="603"/>
      <c r="S461" s="603"/>
      <c r="T461" s="603"/>
      <c r="U461" s="603"/>
      <c r="V461" s="603"/>
      <c r="W461" s="603"/>
      <c r="X461" s="603"/>
      <c r="Y461" s="603"/>
      <c r="Z461" s="603"/>
      <c r="AA461" s="48"/>
      <c r="AB461" s="48"/>
      <c r="AC461" s="48"/>
    </row>
    <row r="462" spans="1:68" ht="16.5" customHeight="1" x14ac:dyDescent="0.25">
      <c r="A462" s="563" t="s">
        <v>706</v>
      </c>
      <c r="B462" s="564"/>
      <c r="C462" s="564"/>
      <c r="D462" s="564"/>
      <c r="E462" s="564"/>
      <c r="F462" s="564"/>
      <c r="G462" s="564"/>
      <c r="H462" s="564"/>
      <c r="I462" s="564"/>
      <c r="J462" s="564"/>
      <c r="K462" s="564"/>
      <c r="L462" s="564"/>
      <c r="M462" s="564"/>
      <c r="N462" s="564"/>
      <c r="O462" s="564"/>
      <c r="P462" s="564"/>
      <c r="Q462" s="564"/>
      <c r="R462" s="564"/>
      <c r="S462" s="564"/>
      <c r="T462" s="564"/>
      <c r="U462" s="564"/>
      <c r="V462" s="564"/>
      <c r="W462" s="564"/>
      <c r="X462" s="564"/>
      <c r="Y462" s="564"/>
      <c r="Z462" s="564"/>
      <c r="AA462" s="540"/>
      <c r="AB462" s="540"/>
      <c r="AC462" s="540"/>
    </row>
    <row r="463" spans="1:68" ht="14.25" customHeight="1" x14ac:dyDescent="0.25">
      <c r="A463" s="568" t="s">
        <v>99</v>
      </c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4"/>
      <c r="P463" s="564"/>
      <c r="Q463" s="564"/>
      <c r="R463" s="564"/>
      <c r="S463" s="564"/>
      <c r="T463" s="564"/>
      <c r="U463" s="564"/>
      <c r="V463" s="564"/>
      <c r="W463" s="564"/>
      <c r="X463" s="564"/>
      <c r="Y463" s="564"/>
      <c r="Z463" s="564"/>
      <c r="AA463" s="541"/>
      <c r="AB463" s="541"/>
      <c r="AC463" s="541"/>
    </row>
    <row r="464" spans="1:68" ht="27" customHeight="1" x14ac:dyDescent="0.25">
      <c r="A464" s="54" t="s">
        <v>707</v>
      </c>
      <c r="B464" s="54" t="s">
        <v>708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63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709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710</v>
      </c>
      <c r="B465" s="54" t="s">
        <v>711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 t="s">
        <v>103</v>
      </c>
      <c r="M466" s="33" t="s">
        <v>104</v>
      </c>
      <c r="N466" s="33"/>
      <c r="O466" s="32">
        <v>50</v>
      </c>
      <c r="P466" s="64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 t="s">
        <v>106</v>
      </c>
      <c r="AK466" s="68">
        <v>96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68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709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9"/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70"/>
      <c r="P468" s="560" t="s">
        <v>71</v>
      </c>
      <c r="Q468" s="561"/>
      <c r="R468" s="561"/>
      <c r="S468" s="561"/>
      <c r="T468" s="561"/>
      <c r="U468" s="561"/>
      <c r="V468" s="562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x14ac:dyDescent="0.2">
      <c r="A469" s="564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70"/>
      <c r="P469" s="560" t="s">
        <v>71</v>
      </c>
      <c r="Q469" s="561"/>
      <c r="R469" s="561"/>
      <c r="S469" s="561"/>
      <c r="T469" s="561"/>
      <c r="U469" s="561"/>
      <c r="V469" s="562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customHeight="1" x14ac:dyDescent="0.25">
      <c r="A470" s="568" t="s">
        <v>135</v>
      </c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64"/>
      <c r="P470" s="564"/>
      <c r="Q470" s="564"/>
      <c r="R470" s="564"/>
      <c r="S470" s="564"/>
      <c r="T470" s="564"/>
      <c r="U470" s="564"/>
      <c r="V470" s="564"/>
      <c r="W470" s="564"/>
      <c r="X470" s="564"/>
      <c r="Y470" s="564"/>
      <c r="Z470" s="564"/>
      <c r="AA470" s="541"/>
      <c r="AB470" s="541"/>
      <c r="AC470" s="541"/>
    </row>
    <row r="471" spans="1:68" ht="27" customHeight="1" x14ac:dyDescent="0.25">
      <c r="A471" s="54" t="s">
        <v>718</v>
      </c>
      <c r="B471" s="54" t="s">
        <v>719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720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721</v>
      </c>
      <c r="B472" s="54" t="s">
        <v>722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755" t="s">
        <v>723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724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725</v>
      </c>
      <c r="B473" s="54" t="s">
        <v>726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6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9"/>
      <c r="B474" s="564"/>
      <c r="C474" s="564"/>
      <c r="D474" s="564"/>
      <c r="E474" s="564"/>
      <c r="F474" s="564"/>
      <c r="G474" s="564"/>
      <c r="H474" s="564"/>
      <c r="I474" s="564"/>
      <c r="J474" s="564"/>
      <c r="K474" s="564"/>
      <c r="L474" s="564"/>
      <c r="M474" s="564"/>
      <c r="N474" s="564"/>
      <c r="O474" s="570"/>
      <c r="P474" s="560" t="s">
        <v>71</v>
      </c>
      <c r="Q474" s="561"/>
      <c r="R474" s="561"/>
      <c r="S474" s="561"/>
      <c r="T474" s="561"/>
      <c r="U474" s="561"/>
      <c r="V474" s="562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x14ac:dyDescent="0.2">
      <c r="A475" s="564"/>
      <c r="B475" s="564"/>
      <c r="C475" s="564"/>
      <c r="D475" s="564"/>
      <c r="E475" s="564"/>
      <c r="F475" s="564"/>
      <c r="G475" s="564"/>
      <c r="H475" s="564"/>
      <c r="I475" s="564"/>
      <c r="J475" s="564"/>
      <c r="K475" s="564"/>
      <c r="L475" s="564"/>
      <c r="M475" s="564"/>
      <c r="N475" s="564"/>
      <c r="O475" s="570"/>
      <c r="P475" s="560" t="s">
        <v>71</v>
      </c>
      <c r="Q475" s="561"/>
      <c r="R475" s="561"/>
      <c r="S475" s="561"/>
      <c r="T475" s="561"/>
      <c r="U475" s="561"/>
      <c r="V475" s="562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customHeight="1" x14ac:dyDescent="0.25">
      <c r="A476" s="568" t="s">
        <v>64</v>
      </c>
      <c r="B476" s="564"/>
      <c r="C476" s="564"/>
      <c r="D476" s="564"/>
      <c r="E476" s="564"/>
      <c r="F476" s="564"/>
      <c r="G476" s="564"/>
      <c r="H476" s="564"/>
      <c r="I476" s="564"/>
      <c r="J476" s="564"/>
      <c r="K476" s="564"/>
      <c r="L476" s="564"/>
      <c r="M476" s="564"/>
      <c r="N476" s="564"/>
      <c r="O476" s="564"/>
      <c r="P476" s="564"/>
      <c r="Q476" s="564"/>
      <c r="R476" s="564"/>
      <c r="S476" s="564"/>
      <c r="T476" s="564"/>
      <c r="U476" s="564"/>
      <c r="V476" s="564"/>
      <c r="W476" s="564"/>
      <c r="X476" s="564"/>
      <c r="Y476" s="564"/>
      <c r="Z476" s="564"/>
      <c r="AA476" s="541"/>
      <c r="AB476" s="541"/>
      <c r="AC476" s="541"/>
    </row>
    <row r="477" spans="1:68" ht="27" customHeight="1" x14ac:dyDescent="0.25">
      <c r="A477" s="54" t="s">
        <v>728</v>
      </c>
      <c r="B477" s="54" t="s">
        <v>729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/>
      <c r="M477" s="33" t="s">
        <v>68</v>
      </c>
      <c r="N477" s="33"/>
      <c r="O477" s="32">
        <v>40</v>
      </c>
      <c r="P477" s="7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730</v>
      </c>
      <c r="AG477" s="64"/>
      <c r="AJ477" s="68"/>
      <c r="AK477" s="68">
        <v>0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731</v>
      </c>
      <c r="B478" s="54" t="s">
        <v>732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/>
      <c r="M478" s="33" t="s">
        <v>68</v>
      </c>
      <c r="N478" s="33"/>
      <c r="O478" s="32">
        <v>40</v>
      </c>
      <c r="P478" s="80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9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70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x14ac:dyDescent="0.2">
      <c r="A480" s="564"/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70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customHeight="1" x14ac:dyDescent="0.25">
      <c r="A481" s="568" t="s">
        <v>73</v>
      </c>
      <c r="B481" s="564"/>
      <c r="C481" s="564"/>
      <c r="D481" s="564"/>
      <c r="E481" s="564"/>
      <c r="F481" s="564"/>
      <c r="G481" s="564"/>
      <c r="H481" s="564"/>
      <c r="I481" s="564"/>
      <c r="J481" s="564"/>
      <c r="K481" s="564"/>
      <c r="L481" s="564"/>
      <c r="M481" s="564"/>
      <c r="N481" s="564"/>
      <c r="O481" s="564"/>
      <c r="P481" s="564"/>
      <c r="Q481" s="564"/>
      <c r="R481" s="564"/>
      <c r="S481" s="564"/>
      <c r="T481" s="564"/>
      <c r="U481" s="564"/>
      <c r="V481" s="564"/>
      <c r="W481" s="564"/>
      <c r="X481" s="564"/>
      <c r="Y481" s="564"/>
      <c r="Z481" s="564"/>
      <c r="AA481" s="541"/>
      <c r="AB481" s="541"/>
      <c r="AC481" s="541"/>
    </row>
    <row r="482" spans="1:68" ht="27" customHeight="1" x14ac:dyDescent="0.25">
      <c r="A482" s="54" t="s">
        <v>734</v>
      </c>
      <c r="B482" s="54" t="s">
        <v>735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736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9"/>
      <c r="B483" s="564"/>
      <c r="C483" s="564"/>
      <c r="D483" s="564"/>
      <c r="E483" s="564"/>
      <c r="F483" s="564"/>
      <c r="G483" s="564"/>
      <c r="H483" s="564"/>
      <c r="I483" s="564"/>
      <c r="J483" s="564"/>
      <c r="K483" s="564"/>
      <c r="L483" s="564"/>
      <c r="M483" s="564"/>
      <c r="N483" s="564"/>
      <c r="O483" s="570"/>
      <c r="P483" s="560" t="s">
        <v>71</v>
      </c>
      <c r="Q483" s="561"/>
      <c r="R483" s="561"/>
      <c r="S483" s="561"/>
      <c r="T483" s="561"/>
      <c r="U483" s="561"/>
      <c r="V483" s="562"/>
      <c r="W483" s="37" t="s">
        <v>72</v>
      </c>
      <c r="X483" s="547">
        <f>IFERROR(X482/H482,"0")</f>
        <v>0</v>
      </c>
      <c r="Y483" s="547">
        <f>IFERROR(Y482/H482,"0")</f>
        <v>0</v>
      </c>
      <c r="Z483" s="547">
        <f>IFERROR(IF(Z482="",0,Z482),"0")</f>
        <v>0</v>
      </c>
      <c r="AA483" s="548"/>
      <c r="AB483" s="548"/>
      <c r="AC483" s="548"/>
    </row>
    <row r="484" spans="1:68" x14ac:dyDescent="0.2">
      <c r="A484" s="564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70"/>
      <c r="P484" s="560" t="s">
        <v>71</v>
      </c>
      <c r="Q484" s="561"/>
      <c r="R484" s="561"/>
      <c r="S484" s="561"/>
      <c r="T484" s="561"/>
      <c r="U484" s="561"/>
      <c r="V484" s="562"/>
      <c r="W484" s="37" t="s">
        <v>69</v>
      </c>
      <c r="X484" s="547">
        <f>IFERROR(SUM(X482:X482),"0")</f>
        <v>0</v>
      </c>
      <c r="Y484" s="547">
        <f>IFERROR(SUM(Y482:Y482),"0")</f>
        <v>0</v>
      </c>
      <c r="Z484" s="37"/>
      <c r="AA484" s="548"/>
      <c r="AB484" s="548"/>
      <c r="AC484" s="548"/>
    </row>
    <row r="485" spans="1:68" ht="14.25" customHeight="1" x14ac:dyDescent="0.25">
      <c r="A485" s="568" t="s">
        <v>165</v>
      </c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64"/>
      <c r="P485" s="564"/>
      <c r="Q485" s="564"/>
      <c r="R485" s="564"/>
      <c r="S485" s="564"/>
      <c r="T485" s="564"/>
      <c r="U485" s="564"/>
      <c r="V485" s="564"/>
      <c r="W485" s="564"/>
      <c r="X485" s="564"/>
      <c r="Y485" s="564"/>
      <c r="Z485" s="564"/>
      <c r="AA485" s="541"/>
      <c r="AB485" s="541"/>
      <c r="AC485" s="541"/>
    </row>
    <row r="486" spans="1:68" ht="27" customHeight="1" x14ac:dyDescent="0.25">
      <c r="A486" s="54" t="s">
        <v>737</v>
      </c>
      <c r="B486" s="54" t="s">
        <v>738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739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740</v>
      </c>
      <c r="B487" s="54" t="s">
        <v>741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5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9"/>
      <c r="B488" s="564"/>
      <c r="C488" s="564"/>
      <c r="D488" s="564"/>
      <c r="E488" s="564"/>
      <c r="F488" s="564"/>
      <c r="G488" s="564"/>
      <c r="H488" s="564"/>
      <c r="I488" s="564"/>
      <c r="J488" s="564"/>
      <c r="K488" s="564"/>
      <c r="L488" s="564"/>
      <c r="M488" s="564"/>
      <c r="N488" s="564"/>
      <c r="O488" s="570"/>
      <c r="P488" s="560" t="s">
        <v>71</v>
      </c>
      <c r="Q488" s="561"/>
      <c r="R488" s="561"/>
      <c r="S488" s="561"/>
      <c r="T488" s="561"/>
      <c r="U488" s="561"/>
      <c r="V488" s="562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x14ac:dyDescent="0.2">
      <c r="A489" s="564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70"/>
      <c r="P489" s="560" t="s">
        <v>71</v>
      </c>
      <c r="Q489" s="561"/>
      <c r="R489" s="561"/>
      <c r="S489" s="561"/>
      <c r="T489" s="561"/>
      <c r="U489" s="561"/>
      <c r="V489" s="562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customHeight="1" x14ac:dyDescent="0.25">
      <c r="A490" s="563" t="s">
        <v>743</v>
      </c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64"/>
      <c r="P490" s="564"/>
      <c r="Q490" s="564"/>
      <c r="R490" s="564"/>
      <c r="S490" s="564"/>
      <c r="T490" s="564"/>
      <c r="U490" s="564"/>
      <c r="V490" s="564"/>
      <c r="W490" s="564"/>
      <c r="X490" s="564"/>
      <c r="Y490" s="564"/>
      <c r="Z490" s="564"/>
      <c r="AA490" s="540"/>
      <c r="AB490" s="540"/>
      <c r="AC490" s="540"/>
    </row>
    <row r="491" spans="1:68" ht="14.25" customHeight="1" x14ac:dyDescent="0.25">
      <c r="A491" s="568" t="s">
        <v>135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41"/>
      <c r="AB491" s="541"/>
      <c r="AC491" s="541"/>
    </row>
    <row r="492" spans="1:68" ht="27" customHeight="1" x14ac:dyDescent="0.25">
      <c r="A492" s="54" t="s">
        <v>744</v>
      </c>
      <c r="B492" s="54" t="s">
        <v>745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746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9"/>
      <c r="B493" s="564"/>
      <c r="C493" s="564"/>
      <c r="D493" s="564"/>
      <c r="E493" s="564"/>
      <c r="F493" s="564"/>
      <c r="G493" s="564"/>
      <c r="H493" s="564"/>
      <c r="I493" s="564"/>
      <c r="J493" s="564"/>
      <c r="K493" s="564"/>
      <c r="L493" s="564"/>
      <c r="M493" s="564"/>
      <c r="N493" s="564"/>
      <c r="O493" s="570"/>
      <c r="P493" s="560" t="s">
        <v>71</v>
      </c>
      <c r="Q493" s="561"/>
      <c r="R493" s="561"/>
      <c r="S493" s="561"/>
      <c r="T493" s="561"/>
      <c r="U493" s="561"/>
      <c r="V493" s="562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x14ac:dyDescent="0.2">
      <c r="A494" s="564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70"/>
      <c r="P494" s="560" t="s">
        <v>71</v>
      </c>
      <c r="Q494" s="561"/>
      <c r="R494" s="561"/>
      <c r="S494" s="561"/>
      <c r="T494" s="561"/>
      <c r="U494" s="561"/>
      <c r="V494" s="562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0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709"/>
      <c r="P495" s="702" t="s">
        <v>747</v>
      </c>
      <c r="Q495" s="671"/>
      <c r="R495" s="671"/>
      <c r="S495" s="671"/>
      <c r="T495" s="671"/>
      <c r="U495" s="671"/>
      <c r="V495" s="672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9461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9589.2800000000007</v>
      </c>
      <c r="Z495" s="37"/>
      <c r="AA495" s="548"/>
      <c r="AB495" s="548"/>
      <c r="AC495" s="548"/>
    </row>
    <row r="496" spans="1:68" x14ac:dyDescent="0.2">
      <c r="A496" s="564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709"/>
      <c r="P496" s="702" t="s">
        <v>748</v>
      </c>
      <c r="Q496" s="671"/>
      <c r="R496" s="671"/>
      <c r="S496" s="671"/>
      <c r="T496" s="671"/>
      <c r="U496" s="671"/>
      <c r="V496" s="672"/>
      <c r="W496" s="37" t="s">
        <v>69</v>
      </c>
      <c r="X496" s="547">
        <f>IFERROR(SUM(BM22:BM492),"0")</f>
        <v>10044.070937365475</v>
      </c>
      <c r="Y496" s="547">
        <f>IFERROR(SUM(BN22:BN492),"0")</f>
        <v>10180.335999999999</v>
      </c>
      <c r="Z496" s="37"/>
      <c r="AA496" s="548"/>
      <c r="AB496" s="548"/>
      <c r="AC496" s="548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709"/>
      <c r="P497" s="702" t="s">
        <v>749</v>
      </c>
      <c r="Q497" s="671"/>
      <c r="R497" s="671"/>
      <c r="S497" s="671"/>
      <c r="T497" s="671"/>
      <c r="U497" s="671"/>
      <c r="V497" s="672"/>
      <c r="W497" s="37" t="s">
        <v>750</v>
      </c>
      <c r="X497" s="38">
        <f>ROUNDUP(SUM(BO22:BO492),0)</f>
        <v>17</v>
      </c>
      <c r="Y497" s="38">
        <f>ROUNDUP(SUM(BP22:BP492),0)</f>
        <v>17</v>
      </c>
      <c r="Z497" s="37"/>
      <c r="AA497" s="548"/>
      <c r="AB497" s="548"/>
      <c r="AC497" s="548"/>
    </row>
    <row r="498" spans="1:32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709"/>
      <c r="P498" s="702" t="s">
        <v>751</v>
      </c>
      <c r="Q498" s="671"/>
      <c r="R498" s="671"/>
      <c r="S498" s="671"/>
      <c r="T498" s="671"/>
      <c r="U498" s="671"/>
      <c r="V498" s="672"/>
      <c r="W498" s="37" t="s">
        <v>69</v>
      </c>
      <c r="X498" s="547">
        <f>GrossWeightTotal+PalletQtyTotal*25</f>
        <v>10469.070937365475</v>
      </c>
      <c r="Y498" s="547">
        <f>GrossWeightTotalR+PalletQtyTotalR*25</f>
        <v>10605.335999999999</v>
      </c>
      <c r="Z498" s="37"/>
      <c r="AA498" s="548"/>
      <c r="AB498" s="548"/>
      <c r="AC498" s="548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709"/>
      <c r="P499" s="702" t="s">
        <v>752</v>
      </c>
      <c r="Q499" s="671"/>
      <c r="R499" s="671"/>
      <c r="S499" s="671"/>
      <c r="T499" s="671"/>
      <c r="U499" s="671"/>
      <c r="V499" s="672"/>
      <c r="W499" s="37" t="s">
        <v>750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1576.3818026269175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1600</v>
      </c>
      <c r="Z499" s="37"/>
      <c r="AA499" s="548"/>
      <c r="AB499" s="548"/>
      <c r="AC499" s="548"/>
    </row>
    <row r="500" spans="1:32" ht="14.25" customHeight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709"/>
      <c r="P500" s="702" t="s">
        <v>753</v>
      </c>
      <c r="Q500" s="671"/>
      <c r="R500" s="671"/>
      <c r="S500" s="671"/>
      <c r="T500" s="671"/>
      <c r="U500" s="671"/>
      <c r="V500" s="672"/>
      <c r="W500" s="39" t="s">
        <v>754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20.032369999999997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755</v>
      </c>
      <c r="B502" s="542" t="s">
        <v>63</v>
      </c>
      <c r="C502" s="588" t="s">
        <v>97</v>
      </c>
      <c r="D502" s="621"/>
      <c r="E502" s="621"/>
      <c r="F502" s="621"/>
      <c r="G502" s="621"/>
      <c r="H502" s="622"/>
      <c r="I502" s="588" t="s">
        <v>250</v>
      </c>
      <c r="J502" s="621"/>
      <c r="K502" s="621"/>
      <c r="L502" s="621"/>
      <c r="M502" s="621"/>
      <c r="N502" s="621"/>
      <c r="O502" s="621"/>
      <c r="P502" s="621"/>
      <c r="Q502" s="621"/>
      <c r="R502" s="621"/>
      <c r="S502" s="622"/>
      <c r="T502" s="588" t="s">
        <v>535</v>
      </c>
      <c r="U502" s="622"/>
      <c r="V502" s="588" t="s">
        <v>592</v>
      </c>
      <c r="W502" s="621"/>
      <c r="X502" s="622"/>
      <c r="Y502" s="542" t="s">
        <v>644</v>
      </c>
      <c r="Z502" s="588" t="s">
        <v>706</v>
      </c>
      <c r="AA502" s="622"/>
      <c r="AB502" s="52"/>
      <c r="AC502" s="52"/>
      <c r="AF502" s="543"/>
    </row>
    <row r="503" spans="1:32" ht="14.25" customHeight="1" thickTop="1" x14ac:dyDescent="0.2">
      <c r="A503" s="594" t="s">
        <v>756</v>
      </c>
      <c r="B503" s="588" t="s">
        <v>63</v>
      </c>
      <c r="C503" s="588" t="s">
        <v>98</v>
      </c>
      <c r="D503" s="588" t="s">
        <v>116</v>
      </c>
      <c r="E503" s="588" t="s">
        <v>172</v>
      </c>
      <c r="F503" s="588" t="s">
        <v>192</v>
      </c>
      <c r="G503" s="588" t="s">
        <v>222</v>
      </c>
      <c r="H503" s="588" t="s">
        <v>97</v>
      </c>
      <c r="I503" s="588" t="s">
        <v>251</v>
      </c>
      <c r="J503" s="588" t="s">
        <v>292</v>
      </c>
      <c r="K503" s="588" t="s">
        <v>352</v>
      </c>
      <c r="L503" s="588" t="s">
        <v>397</v>
      </c>
      <c r="M503" s="588" t="s">
        <v>413</v>
      </c>
      <c r="N503" s="543"/>
      <c r="O503" s="588" t="s">
        <v>425</v>
      </c>
      <c r="P503" s="588" t="s">
        <v>435</v>
      </c>
      <c r="Q503" s="588" t="s">
        <v>442</v>
      </c>
      <c r="R503" s="588" t="s">
        <v>447</v>
      </c>
      <c r="S503" s="588" t="s">
        <v>525</v>
      </c>
      <c r="T503" s="588" t="s">
        <v>536</v>
      </c>
      <c r="U503" s="588" t="s">
        <v>570</v>
      </c>
      <c r="V503" s="588" t="s">
        <v>593</v>
      </c>
      <c r="W503" s="588" t="s">
        <v>625</v>
      </c>
      <c r="X503" s="588" t="s">
        <v>640</v>
      </c>
      <c r="Y503" s="588" t="s">
        <v>644</v>
      </c>
      <c r="Z503" s="588" t="s">
        <v>706</v>
      </c>
      <c r="AA503" s="588" t="s">
        <v>743</v>
      </c>
      <c r="AB503" s="52"/>
      <c r="AC503" s="52"/>
      <c r="AF503" s="543"/>
    </row>
    <row r="504" spans="1:32" ht="13.5" customHeight="1" thickBot="1" x14ac:dyDescent="0.25">
      <c r="A504" s="595"/>
      <c r="B504" s="589"/>
      <c r="C504" s="589"/>
      <c r="D504" s="589"/>
      <c r="E504" s="589"/>
      <c r="F504" s="589"/>
      <c r="G504" s="589"/>
      <c r="H504" s="589"/>
      <c r="I504" s="589"/>
      <c r="J504" s="589"/>
      <c r="K504" s="589"/>
      <c r="L504" s="589"/>
      <c r="M504" s="589"/>
      <c r="N504" s="543"/>
      <c r="O504" s="589"/>
      <c r="P504" s="589"/>
      <c r="Q504" s="589"/>
      <c r="R504" s="589"/>
      <c r="S504" s="589"/>
      <c r="T504" s="589"/>
      <c r="U504" s="589"/>
      <c r="V504" s="589"/>
      <c r="W504" s="589"/>
      <c r="X504" s="589"/>
      <c r="Y504" s="589"/>
      <c r="Z504" s="589"/>
      <c r="AA504" s="589"/>
      <c r="AB504" s="52"/>
      <c r="AC504" s="52"/>
      <c r="AF504" s="543"/>
    </row>
    <row r="505" spans="1:32" ht="18" customHeight="1" thickTop="1" thickBot="1" x14ac:dyDescent="0.25">
      <c r="A505" s="40" t="s">
        <v>757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226.8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251.80000000000004</v>
      </c>
      <c r="E505" s="46">
        <f>IFERROR(Y86*1,"0")+IFERROR(Y87*1,"0")+IFERROR(Y88*1,"0")+IFERROR(Y92*1,"0")+IFERROR(Y93*1,"0")+IFERROR(Y94*1,"0")+IFERROR(Y95*1,"0")</f>
        <v>508.50000000000006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621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185.88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698.7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24.2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16.8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244.4</v>
      </c>
      <c r="S505" s="46">
        <f>IFERROR(Y334*1,"0")+IFERROR(Y335*1,"0")+IFERROR(Y336*1,"0")</f>
        <v>0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1155</v>
      </c>
      <c r="U505" s="46">
        <f>IFERROR(Y367*1,"0")+IFERROR(Y368*1,"0")+IFERROR(Y369*1,"0")+IFERROR(Y373*1,"0")+IFERROR(Y374*1,"0")+IFERROR(Y378*1,"0")+IFERROR(Y379*1,"0")+IFERROR(Y383*1,"0")</f>
        <v>2097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5" s="46">
        <f>IFERROR(Y408*1,"0")+IFERROR(Y412*1,"0")+IFERROR(Y413*1,"0")+IFERROR(Y414*1,"0")+IFERROR(Y415*1,"0")</f>
        <v>0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3559.2000000000003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0</v>
      </c>
      <c r="AA505" s="46">
        <f>IFERROR(Y492*1,"0")</f>
        <v>0</v>
      </c>
      <c r="AB505" s="52"/>
      <c r="AC505" s="52"/>
      <c r="AF505" s="543"/>
    </row>
  </sheetData>
  <sheetProtection algorithmName="SHA-512" hashValue="HOsmP8JNPNJoPhg3Zeok63miIwVaQUps4YOvs0tfZ3gtHVTitwpt0o+pWmxBojEznqubtx8kS/i1AV0YLzDJZw==" saltValue="i+jk+fAGqeAYYilPi5bpq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U17:V17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D433:E433"/>
    <mergeCell ref="D262:E262"/>
    <mergeCell ref="P368:T368"/>
    <mergeCell ref="P122:V122"/>
    <mergeCell ref="D237:E237"/>
    <mergeCell ref="P43:V43"/>
    <mergeCell ref="P285:V285"/>
    <mergeCell ref="A39:Z39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Q6:R6"/>
    <mergeCell ref="P243:T243"/>
    <mergeCell ref="D29:E29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75:T75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P357:T357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F5:G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V11:W11"/>
    <mergeCell ref="A370:O371"/>
    <mergeCell ref="D457:E457"/>
    <mergeCell ref="P367:T367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D321:E321"/>
    <mergeCell ref="P278:T278"/>
    <mergeCell ref="P107:T107"/>
    <mergeCell ref="P101:T101"/>
    <mergeCell ref="P63:V63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A9:C9"/>
    <mergeCell ref="D373:E373"/>
    <mergeCell ref="D202:E202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32:V32"/>
    <mergeCell ref="P474:V474"/>
    <mergeCell ref="Q13:R13"/>
    <mergeCell ref="P97:V97"/>
    <mergeCell ref="D389:E389"/>
    <mergeCell ref="P47:V47"/>
    <mergeCell ref="P176:T176"/>
    <mergeCell ref="P114:T114"/>
    <mergeCell ref="P241:T241"/>
    <mergeCell ref="P41:T41"/>
    <mergeCell ref="A157:Z157"/>
    <mergeCell ref="A35:O36"/>
    <mergeCell ref="A481:Z481"/>
    <mergeCell ref="A399:O400"/>
    <mergeCell ref="P61:T61"/>
    <mergeCell ref="A273:Z273"/>
    <mergeCell ref="D436:E436"/>
    <mergeCell ref="D292:E292"/>
    <mergeCell ref="P346:T346"/>
    <mergeCell ref="D227:E227"/>
    <mergeCell ref="P321:T321"/>
    <mergeCell ref="P125:T125"/>
    <mergeCell ref="A455:Z455"/>
    <mergeCell ref="D320:E320"/>
    <mergeCell ref="D447:E447"/>
    <mergeCell ref="A127:O128"/>
    <mergeCell ref="P301:T301"/>
    <mergeCell ref="P255:V255"/>
    <mergeCell ref="A175:Z175"/>
    <mergeCell ref="P410:V410"/>
    <mergeCell ref="P174:V174"/>
    <mergeCell ref="P102:T102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A461:Z461"/>
    <mergeCell ref="D288:E288"/>
    <mergeCell ref="P130:T130"/>
    <mergeCell ref="P421:V421"/>
    <mergeCell ref="D136:E136"/>
    <mergeCell ref="D434:E434"/>
    <mergeCell ref="P46:T46"/>
    <mergeCell ref="D154:E154"/>
    <mergeCell ref="D225:E225"/>
    <mergeCell ref="D22:E22"/>
    <mergeCell ref="M17:M18"/>
    <mergeCell ref="O17:O18"/>
    <mergeCell ref="A106:Z106"/>
    <mergeCell ref="D164:E164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D383:E383"/>
    <mergeCell ref="P164:T164"/>
    <mergeCell ref="D299:E299"/>
    <mergeCell ref="D222:E222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D415:E415"/>
    <mergeCell ref="P80:T80"/>
    <mergeCell ref="D194:E194"/>
    <mergeCell ref="P173:V173"/>
    <mergeCell ref="AA17:AA18"/>
    <mergeCell ref="H10:M10"/>
    <mergeCell ref="A377:Z377"/>
    <mergeCell ref="AC17:AC18"/>
    <mergeCell ref="A409:O410"/>
    <mergeCell ref="P108:T108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A12:M12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D206:E206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384:V384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P150:V150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A401:Z401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A470:Z470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P149:V149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A483:O484"/>
    <mergeCell ref="P353:T353"/>
    <mergeCell ref="P82:V82"/>
    <mergeCell ref="A134:Z134"/>
    <mergeCell ref="A265:Z26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H503:H504"/>
    <mergeCell ref="P442:T442"/>
    <mergeCell ref="P467:T467"/>
    <mergeCell ref="P489:V489"/>
    <mergeCell ref="D448:E448"/>
    <mergeCell ref="P354:V354"/>
    <mergeCell ref="P183:V183"/>
    <mergeCell ref="A43:O44"/>
    <mergeCell ref="P133:V133"/>
    <mergeCell ref="D390:E390"/>
    <mergeCell ref="A123:Z123"/>
    <mergeCell ref="P127:V127"/>
    <mergeCell ref="Y503:Y504"/>
    <mergeCell ref="D492:E492"/>
    <mergeCell ref="Z503:Z504"/>
    <mergeCell ref="A132:O133"/>
    <mergeCell ref="P439:V439"/>
    <mergeCell ref="A438:O439"/>
    <mergeCell ref="P427:T427"/>
    <mergeCell ref="P497:V497"/>
    <mergeCell ref="P484:V484"/>
    <mergeCell ref="E503:E504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P417:V417"/>
    <mergeCell ref="Q12:R12"/>
    <mergeCell ref="I17:I18"/>
    <mergeCell ref="D141:E141"/>
    <mergeCell ref="D306:E306"/>
    <mergeCell ref="D135:E135"/>
    <mergeCell ref="P456:T456"/>
    <mergeCell ref="A246:O247"/>
    <mergeCell ref="P414:T414"/>
    <mergeCell ref="P352:T352"/>
    <mergeCell ref="D72:E72"/>
    <mergeCell ref="A326:Z326"/>
    <mergeCell ref="P178:V178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P245:T245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369:E369"/>
    <mergeCell ref="P223:T223"/>
    <mergeCell ref="D160:E160"/>
    <mergeCell ref="A493:O494"/>
    <mergeCell ref="P35:V35"/>
    <mergeCell ref="P399:V399"/>
    <mergeCell ref="D316:E316"/>
    <mergeCell ref="A218:Z218"/>
    <mergeCell ref="D443:E443"/>
    <mergeCell ref="D210:E210"/>
    <mergeCell ref="A421:O422"/>
    <mergeCell ref="D308:E308"/>
    <mergeCell ref="D209:E209"/>
    <mergeCell ref="P166:T166"/>
    <mergeCell ref="A282:Z282"/>
    <mergeCell ref="P103:T103"/>
    <mergeCell ref="D108:E108"/>
    <mergeCell ref="P52:T52"/>
    <mergeCell ref="P224:T224"/>
    <mergeCell ref="P322:T322"/>
    <mergeCell ref="P260:T260"/>
    <mergeCell ref="P309:T309"/>
    <mergeCell ref="D172:E172"/>
    <mergeCell ref="P88:T88"/>
    <mergeCell ref="P51:T51"/>
    <mergeCell ref="A295:Z295"/>
    <mergeCell ref="P57:V57"/>
    <mergeCell ref="D397:E397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281:Z281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53:E353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A211:O212"/>
    <mergeCell ref="D8:M8"/>
    <mergeCell ref="D300:E300"/>
    <mergeCell ref="P279:V279"/>
    <mergeCell ref="P237:T237"/>
    <mergeCell ref="P329:T329"/>
    <mergeCell ref="P158:T15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H9:I9"/>
    <mergeCell ref="P24:V24"/>
    <mergeCell ref="A49:Z49"/>
    <mergeCell ref="P211:V211"/>
    <mergeCell ref="P89:V89"/>
    <mergeCell ref="P453:V453"/>
    <mergeCell ref="P389:T389"/>
    <mergeCell ref="D297:E297"/>
    <mergeCell ref="P324:V324"/>
    <mergeCell ref="P391:T391"/>
    <mergeCell ref="P220:T220"/>
    <mergeCell ref="A65:Z65"/>
    <mergeCell ref="D426:E426"/>
    <mergeCell ref="A77:O78"/>
    <mergeCell ref="P56:T56"/>
    <mergeCell ref="D66:E66"/>
    <mergeCell ref="D53:E53"/>
    <mergeCell ref="A50:Z50"/>
    <mergeCell ref="W17:W18"/>
    <mergeCell ref="D92:E92"/>
    <mergeCell ref="D55:E55"/>
    <mergeCell ref="D30:E30"/>
    <mergeCell ref="D67:E67"/>
    <mergeCell ref="A140:Z140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4 X56 X60 X80 X86:X88 X92 X94:X95 X100:X102 X107 X113 X115 X125:X126 X131 X160:X161 X164 X182 X191:X196 X198 X202:X205 X207:X210 X228 X250 X252 X268:X269 X297 X306 X315 X322:X323 X335:X336 X342:X345 X352 X368 X373 X378:X379 X392 X426:X428 X431 X441 X443 X447:X449 X466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52"/>
    </row>
    <row r="3" spans="2:8" x14ac:dyDescent="0.2">
      <c r="B3" s="47" t="s">
        <v>759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760</v>
      </c>
      <c r="D6" s="47" t="s">
        <v>761</v>
      </c>
      <c r="E6" s="47"/>
    </row>
    <row r="8" spans="2:8" x14ac:dyDescent="0.2">
      <c r="B8" s="47" t="s">
        <v>19</v>
      </c>
      <c r="C8" s="47" t="s">
        <v>760</v>
      </c>
      <c r="D8" s="47"/>
      <c r="E8" s="47"/>
    </row>
    <row r="10" spans="2:8" x14ac:dyDescent="0.2">
      <c r="B10" s="47" t="s">
        <v>762</v>
      </c>
      <c r="C10" s="47"/>
      <c r="D10" s="47"/>
      <c r="E10" s="47"/>
    </row>
    <row r="11" spans="2:8" x14ac:dyDescent="0.2">
      <c r="B11" s="47" t="s">
        <v>763</v>
      </c>
      <c r="C11" s="47"/>
      <c r="D11" s="47"/>
      <c r="E11" s="47"/>
    </row>
    <row r="12" spans="2:8" x14ac:dyDescent="0.2">
      <c r="B12" s="47" t="s">
        <v>764</v>
      </c>
      <c r="C12" s="47"/>
      <c r="D12" s="47"/>
      <c r="E12" s="47"/>
    </row>
    <row r="13" spans="2:8" x14ac:dyDescent="0.2">
      <c r="B13" s="47" t="s">
        <v>765</v>
      </c>
      <c r="C13" s="47"/>
      <c r="D13" s="47"/>
      <c r="E13" s="47"/>
    </row>
    <row r="14" spans="2:8" x14ac:dyDescent="0.2">
      <c r="B14" s="47" t="s">
        <v>766</v>
      </c>
      <c r="C14" s="47"/>
      <c r="D14" s="47"/>
      <c r="E14" s="47"/>
    </row>
    <row r="15" spans="2:8" x14ac:dyDescent="0.2">
      <c r="B15" s="47" t="s">
        <v>767</v>
      </c>
      <c r="C15" s="47"/>
      <c r="D15" s="47"/>
      <c r="E15" s="47"/>
    </row>
    <row r="16" spans="2:8" x14ac:dyDescent="0.2">
      <c r="B16" s="47" t="s">
        <v>768</v>
      </c>
      <c r="C16" s="47"/>
      <c r="D16" s="47"/>
      <c r="E16" s="47"/>
    </row>
    <row r="17" spans="2:5" x14ac:dyDescent="0.2">
      <c r="B17" s="47" t="s">
        <v>769</v>
      </c>
      <c r="C17" s="47"/>
      <c r="D17" s="47"/>
      <c r="E17" s="47"/>
    </row>
    <row r="18" spans="2:5" x14ac:dyDescent="0.2">
      <c r="B18" s="47" t="s">
        <v>770</v>
      </c>
      <c r="C18" s="47"/>
      <c r="D18" s="47"/>
      <c r="E18" s="47"/>
    </row>
    <row r="19" spans="2:5" x14ac:dyDescent="0.2">
      <c r="B19" s="47" t="s">
        <v>771</v>
      </c>
      <c r="C19" s="47"/>
      <c r="D19" s="47"/>
      <c r="E19" s="47"/>
    </row>
    <row r="20" spans="2:5" x14ac:dyDescent="0.2">
      <c r="B20" s="47" t="s">
        <v>772</v>
      </c>
      <c r="C20" s="47"/>
      <c r="D20" s="47"/>
      <c r="E20" s="47"/>
    </row>
  </sheetData>
  <sheetProtection algorithmName="SHA-512" hashValue="VvnN2cHETap3asHGPwuHrReotIahqUjTbS20HgnI8L4adPIWhKk5LkC2a6pc0lMfv0He+nUnDdQZxdTLlkcyzQ==" saltValue="w1WtzLCy9OkjdI9jrI4/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2025-10-17T08:13:23Z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