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Ташкент\"/>
    </mc:Choice>
  </mc:AlternateContent>
  <xr:revisionPtr revIDLastSave="0" documentId="13_ncr:1_{D8AC4EAC-9230-426F-8421-5BB2F83435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Sheet!$A$3:$AI$66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6" i="1"/>
  <c r="S7" i="1"/>
  <c r="S8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2" i="1"/>
  <c r="S43" i="1"/>
  <c r="S44" i="1"/>
  <c r="S45" i="1"/>
  <c r="S46" i="1"/>
  <c r="S47" i="1"/>
  <c r="S48" i="1"/>
  <c r="S49" i="1"/>
  <c r="S50" i="1"/>
  <c r="S51" i="1"/>
  <c r="S52" i="1"/>
  <c r="S6" i="1"/>
  <c r="S5" i="1" l="1"/>
  <c r="AJ5" i="1"/>
  <c r="Q66" i="1" l="1"/>
  <c r="W66" i="1" s="1"/>
  <c r="L66" i="1"/>
  <c r="Q65" i="1"/>
  <c r="W65" i="1" s="1"/>
  <c r="L65" i="1"/>
  <c r="Q64" i="1"/>
  <c r="W64" i="1" s="1"/>
  <c r="L64" i="1"/>
  <c r="Q63" i="1"/>
  <c r="W63" i="1" s="1"/>
  <c r="L63" i="1"/>
  <c r="Q62" i="1"/>
  <c r="W62" i="1" s="1"/>
  <c r="L62" i="1"/>
  <c r="Q61" i="1"/>
  <c r="W61" i="1" s="1"/>
  <c r="L61" i="1"/>
  <c r="Q60" i="1"/>
  <c r="W60" i="1" s="1"/>
  <c r="L60" i="1"/>
  <c r="Q59" i="1"/>
  <c r="W59" i="1" s="1"/>
  <c r="L59" i="1"/>
  <c r="Q58" i="1"/>
  <c r="W58" i="1" s="1"/>
  <c r="L58" i="1"/>
  <c r="Q57" i="1"/>
  <c r="W57" i="1" s="1"/>
  <c r="L57" i="1"/>
  <c r="Q56" i="1"/>
  <c r="W56" i="1" s="1"/>
  <c r="L56" i="1"/>
  <c r="Q55" i="1"/>
  <c r="W55" i="1" s="1"/>
  <c r="L55" i="1"/>
  <c r="Q54" i="1"/>
  <c r="W54" i="1" s="1"/>
  <c r="L54" i="1"/>
  <c r="Q53" i="1"/>
  <c r="W53" i="1" s="1"/>
  <c r="L53" i="1"/>
  <c r="F52" i="1"/>
  <c r="E52" i="1"/>
  <c r="L52" i="1" s="1"/>
  <c r="Q51" i="1"/>
  <c r="W51" i="1" s="1"/>
  <c r="L51" i="1"/>
  <c r="Q50" i="1"/>
  <c r="L50" i="1"/>
  <c r="Q49" i="1"/>
  <c r="W49" i="1" s="1"/>
  <c r="L49" i="1"/>
  <c r="Q48" i="1"/>
  <c r="R48" i="1" s="1"/>
  <c r="L48" i="1"/>
  <c r="Q47" i="1"/>
  <c r="W47" i="1" s="1"/>
  <c r="L47" i="1"/>
  <c r="Q46" i="1"/>
  <c r="L46" i="1"/>
  <c r="F45" i="1"/>
  <c r="E45" i="1"/>
  <c r="Q45" i="1" s="1"/>
  <c r="Q44" i="1"/>
  <c r="R44" i="1" s="1"/>
  <c r="L44" i="1"/>
  <c r="F43" i="1"/>
  <c r="E43" i="1"/>
  <c r="Q43" i="1" s="1"/>
  <c r="Q42" i="1"/>
  <c r="R42" i="1" s="1"/>
  <c r="L42" i="1"/>
  <c r="Q41" i="1"/>
  <c r="V41" i="1" s="1"/>
  <c r="L41" i="1"/>
  <c r="F40" i="1"/>
  <c r="E40" i="1"/>
  <c r="Q40" i="1" s="1"/>
  <c r="Q39" i="1"/>
  <c r="L39" i="1"/>
  <c r="Q38" i="1"/>
  <c r="V38" i="1" s="1"/>
  <c r="L38" i="1"/>
  <c r="Q37" i="1"/>
  <c r="W37" i="1" s="1"/>
  <c r="L37" i="1"/>
  <c r="F36" i="1"/>
  <c r="E36" i="1"/>
  <c r="L36" i="1" s="1"/>
  <c r="F35" i="1"/>
  <c r="E35" i="1"/>
  <c r="Q35" i="1" s="1"/>
  <c r="F34" i="1"/>
  <c r="E34" i="1"/>
  <c r="L34" i="1" s="1"/>
  <c r="F33" i="1"/>
  <c r="E33" i="1"/>
  <c r="Q33" i="1" s="1"/>
  <c r="F32" i="1"/>
  <c r="E32" i="1"/>
  <c r="L32" i="1" s="1"/>
  <c r="F31" i="1"/>
  <c r="E31" i="1"/>
  <c r="Q31" i="1" s="1"/>
  <c r="Q30" i="1"/>
  <c r="L30" i="1"/>
  <c r="Q29" i="1"/>
  <c r="W29" i="1" s="1"/>
  <c r="L29" i="1"/>
  <c r="Q28" i="1"/>
  <c r="L28" i="1"/>
  <c r="Q27" i="1"/>
  <c r="W27" i="1" s="1"/>
  <c r="L27" i="1"/>
  <c r="Q26" i="1"/>
  <c r="R26" i="1" s="1"/>
  <c r="L26" i="1"/>
  <c r="Q25" i="1"/>
  <c r="W25" i="1" s="1"/>
  <c r="L25" i="1"/>
  <c r="F24" i="1"/>
  <c r="E24" i="1"/>
  <c r="L24" i="1" s="1"/>
  <c r="Q23" i="1"/>
  <c r="W23" i="1" s="1"/>
  <c r="L23" i="1"/>
  <c r="Q22" i="1"/>
  <c r="L22" i="1"/>
  <c r="F21" i="1"/>
  <c r="E21" i="1"/>
  <c r="Q21" i="1" s="1"/>
  <c r="Q20" i="1"/>
  <c r="W20" i="1" s="1"/>
  <c r="L20" i="1"/>
  <c r="Q19" i="1"/>
  <c r="L19" i="1"/>
  <c r="Q18" i="1"/>
  <c r="W18" i="1" s="1"/>
  <c r="L18" i="1"/>
  <c r="Q17" i="1"/>
  <c r="R17" i="1" s="1"/>
  <c r="L17" i="1"/>
  <c r="F16" i="1"/>
  <c r="E16" i="1"/>
  <c r="F15" i="1"/>
  <c r="E15" i="1"/>
  <c r="L15" i="1" s="1"/>
  <c r="Q14" i="1"/>
  <c r="W14" i="1" s="1"/>
  <c r="L14" i="1"/>
  <c r="Q13" i="1"/>
  <c r="L13" i="1"/>
  <c r="Q12" i="1"/>
  <c r="W12" i="1" s="1"/>
  <c r="L12" i="1"/>
  <c r="Q11" i="1"/>
  <c r="R11" i="1" s="1"/>
  <c r="L11" i="1"/>
  <c r="Q10" i="1"/>
  <c r="L10" i="1"/>
  <c r="Q9" i="1"/>
  <c r="W9" i="1" s="1"/>
  <c r="L9" i="1"/>
  <c r="Q8" i="1"/>
  <c r="L8" i="1"/>
  <c r="Q7" i="1"/>
  <c r="L7" i="1"/>
  <c r="Q6" i="1"/>
  <c r="R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5" i="1" l="1"/>
  <c r="R43" i="1"/>
  <c r="F5" i="1"/>
  <c r="R47" i="1"/>
  <c r="R21" i="1"/>
  <c r="R31" i="1"/>
  <c r="R40" i="1"/>
  <c r="R45" i="1"/>
  <c r="V55" i="1"/>
  <c r="V63" i="1"/>
  <c r="R37" i="1"/>
  <c r="V51" i="1"/>
  <c r="W7" i="1"/>
  <c r="R7" i="1"/>
  <c r="W10" i="1"/>
  <c r="R12" i="1"/>
  <c r="R14" i="1"/>
  <c r="R18" i="1"/>
  <c r="R25" i="1"/>
  <c r="R27" i="1"/>
  <c r="R49" i="1"/>
  <c r="V21" i="1"/>
  <c r="V39" i="1"/>
  <c r="V59" i="1"/>
  <c r="R13" i="1"/>
  <c r="R19" i="1"/>
  <c r="R28" i="1"/>
  <c r="R30" i="1"/>
  <c r="R46" i="1"/>
  <c r="R50" i="1"/>
  <c r="V10" i="1"/>
  <c r="W11" i="1"/>
  <c r="W13" i="1"/>
  <c r="W22" i="1"/>
  <c r="V23" i="1"/>
  <c r="V29" i="1"/>
  <c r="W31" i="1"/>
  <c r="W33" i="1"/>
  <c r="W35" i="1"/>
  <c r="W42" i="1"/>
  <c r="V53" i="1"/>
  <c r="V57" i="1"/>
  <c r="V61" i="1"/>
  <c r="V65" i="1"/>
  <c r="Q15" i="1"/>
  <c r="R15" i="1" s="1"/>
  <c r="Q24" i="1"/>
  <c r="Q52" i="1"/>
  <c r="R52" i="1" s="1"/>
  <c r="V9" i="1"/>
  <c r="W17" i="1"/>
  <c r="W19" i="1"/>
  <c r="V20" i="1"/>
  <c r="W21" i="1"/>
  <c r="Q32" i="1"/>
  <c r="W32" i="1" s="1"/>
  <c r="V33" i="1"/>
  <c r="Q34" i="1"/>
  <c r="Q36" i="1"/>
  <c r="W36" i="1" s="1"/>
  <c r="W39" i="1"/>
  <c r="W45" i="1"/>
  <c r="V54" i="1"/>
  <c r="V56" i="1"/>
  <c r="V58" i="1"/>
  <c r="V60" i="1"/>
  <c r="V62" i="1"/>
  <c r="V64" i="1"/>
  <c r="V66" i="1"/>
  <c r="V6" i="1"/>
  <c r="L40" i="1"/>
  <c r="L43" i="1"/>
  <c r="W6" i="1"/>
  <c r="W8" i="1"/>
  <c r="Q16" i="1"/>
  <c r="E5" i="1"/>
  <c r="L16" i="1"/>
  <c r="L21" i="1"/>
  <c r="W26" i="1"/>
  <c r="W28" i="1"/>
  <c r="W30" i="1"/>
  <c r="L31" i="1"/>
  <c r="L33" i="1"/>
  <c r="L35" i="1"/>
  <c r="W38" i="1"/>
  <c r="W40" i="1"/>
  <c r="W41" i="1"/>
  <c r="W43" i="1"/>
  <c r="W44" i="1"/>
  <c r="L45" i="1"/>
  <c r="W46" i="1"/>
  <c r="W48" i="1"/>
  <c r="W50" i="1"/>
  <c r="V31" i="1" l="1"/>
  <c r="V40" i="1"/>
  <c r="V37" i="1"/>
  <c r="V47" i="1"/>
  <c r="W24" i="1"/>
  <c r="R24" i="1"/>
  <c r="V35" i="1"/>
  <c r="V45" i="1"/>
  <c r="V14" i="1"/>
  <c r="V43" i="1"/>
  <c r="V48" i="1"/>
  <c r="V49" i="1"/>
  <c r="V11" i="1"/>
  <c r="V28" i="1"/>
  <c r="V27" i="1"/>
  <c r="V17" i="1"/>
  <c r="R16" i="1"/>
  <c r="W15" i="1"/>
  <c r="V26" i="1"/>
  <c r="V25" i="1"/>
  <c r="V46" i="1"/>
  <c r="R36" i="1"/>
  <c r="W34" i="1"/>
  <c r="R34" i="1"/>
  <c r="R32" i="1"/>
  <c r="V18" i="1"/>
  <c r="V12" i="1"/>
  <c r="V44" i="1"/>
  <c r="V30" i="1"/>
  <c r="V22" i="1"/>
  <c r="V19" i="1"/>
  <c r="V13" i="1"/>
  <c r="V8" i="1"/>
  <c r="V50" i="1"/>
  <c r="V42" i="1"/>
  <c r="V7" i="1"/>
  <c r="L5" i="1"/>
  <c r="W52" i="1"/>
  <c r="Q5" i="1"/>
  <c r="W16" i="1"/>
  <c r="R5" i="1" l="1"/>
  <c r="V32" i="1"/>
  <c r="V36" i="1"/>
  <c r="V52" i="1"/>
  <c r="V16" i="1"/>
  <c r="V24" i="1"/>
  <c r="V34" i="1"/>
  <c r="AI5" i="1"/>
  <c r="V15" i="1"/>
</calcChain>
</file>

<file path=xl/sharedStrings.xml><?xml version="1.0" encoding="utf-8"?>
<sst xmlns="http://schemas.openxmlformats.org/spreadsheetml/2006/main" count="259" uniqueCount="116">
  <si>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</si>
  <si>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</si>
  <si>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</si>
  <si>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</si>
  <si>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</si>
  <si>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</si>
  <si>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</si>
  <si>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</si>
  <si>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</si>
  <si>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</si>
  <si>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</si>
  <si>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</si>
  <si>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</si>
  <si>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</si>
  <si>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</si>
  <si>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</si>
  <si>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</si>
  <si>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</si>
  <si>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</si>
  <si>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</si>
  <si>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</si>
  <si>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</si>
  <si>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</si>
  <si>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</si>
  <si>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01,10,</t>
  </si>
  <si>
    <t>08,10,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</si>
  <si>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</si>
  <si>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</si>
  <si>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</si>
  <si>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</si>
  <si>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</si>
  <si>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</si>
  <si>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</si>
  <si>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</si>
  <si>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</si>
  <si>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</si>
  <si>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</si>
  <si>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0178 Ветчины Нежная Особая Особая Весовые П/а Особый рецепт большой батон  ПОКОМ</t>
  </si>
  <si>
    <t>кг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</si>
  <si>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</si>
  <si>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</si>
  <si>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</si>
  <si>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17,09,25 списание 25кг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</si>
  <si>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</si>
  <si>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</si>
  <si>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</si>
  <si>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</si>
  <si>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</si>
  <si>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продажи!!!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</si>
  <si>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</si>
  <si>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</si>
  <si>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</si>
  <si>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</si>
  <si>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</si>
  <si>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</si>
  <si>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</si>
  <si>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</si>
  <si>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</si>
  <si>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</si>
  <si>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</si>
  <si>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</si>
  <si>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</si>
  <si>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</si>
  <si>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</si>
  <si>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</si>
  <si>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</si>
  <si>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</si>
  <si>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</si>
  <si>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</si>
  <si>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</si>
  <si>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</si>
  <si>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</si>
  <si>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</si>
  <si>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</si>
  <si>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</si>
  <si>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</si>
  <si>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</si>
  <si>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</si>
  <si>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</si>
  <si>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</si>
  <si>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</si>
  <si>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</si>
  <si>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</si>
  <si>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</si>
  <si>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</si>
  <si>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</si>
  <si>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</si>
  <si>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</si>
  <si>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</si>
  <si>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</si>
  <si>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</si>
  <si>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</si>
  <si>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</si>
  <si>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</si>
  <si>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</si>
  <si>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</si>
  <si>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</si>
  <si>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</si>
  <si>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</si>
  <si>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</si>
  <si>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</si>
  <si>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</si>
  <si>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</si>
  <si>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</si>
  <si>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</si>
  <si>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</si>
  <si>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</si>
  <si>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</si>
  <si>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</si>
  <si>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</si>
  <si>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</si>
  <si>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</si>
  <si>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матрица</t>
  </si>
  <si>
    <t>тк</t>
  </si>
  <si>
    <t>заказ</t>
  </si>
  <si>
    <t>15,10,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</si>
</sst>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O11" sqref="AO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4" width="0.42578125" customWidth="1"/>
    <col min="15" max="18" width="7" customWidth="1"/>
    <col min="19" max="19" width="7" style="18" customWidth="1"/>
    <col min="20" max="20" width="7" customWidth="1"/>
    <col min="21" max="21" width="11.140625" customWidth="1"/>
    <col min="22" max="23" width="5" customWidth="1"/>
    <col min="24" max="33" width="6" customWidth="1"/>
    <col min="34" max="34" width="26.85546875" customWidth="1"/>
    <col min="35" max="35" width="7" customWidth="1"/>
    <col min="36" max="36" width="5.7109375" bestFit="1" customWidth="1"/>
    <col min="37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114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 t="s">
        <v>23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 t="s">
        <v>115</v>
      </c>
      <c r="T4" s="9"/>
      <c r="U4" s="9"/>
      <c r="V4" s="9"/>
      <c r="W4" s="9"/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 t="s">
        <v>36</v>
      </c>
      <c r="AH4" s="9"/>
      <c r="AI4" s="9"/>
      <c r="AJ4" s="9" t="s">
        <v>113</v>
      </c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SUM(E6:E485)</f>
        <v>11832.943999999996</v>
      </c>
      <c r="F5" s="3">
        <f>SUM(F6:F485)</f>
        <v>3844.2850000000008</v>
      </c>
      <c r="G5" s="7"/>
      <c r="H5" s="9"/>
      <c r="I5" s="9"/>
      <c r="J5" s="9"/>
      <c r="K5" s="3">
        <f t="shared" ref="K5:T5" si="0">SUM(K6:K485)</f>
        <v>0</v>
      </c>
      <c r="L5" s="3">
        <f t="shared" si="0"/>
        <v>11832.943999999996</v>
      </c>
      <c r="M5" s="3">
        <f t="shared" si="0"/>
        <v>0</v>
      </c>
      <c r="N5" s="3">
        <f t="shared" si="0"/>
        <v>0</v>
      </c>
      <c r="O5" s="3">
        <f t="shared" si="0"/>
        <v>9457.3716153127934</v>
      </c>
      <c r="P5" s="3">
        <f t="shared" si="0"/>
        <v>11352.103174603175</v>
      </c>
      <c r="Q5" s="3">
        <f t="shared" si="0"/>
        <v>2366.5888000000009</v>
      </c>
      <c r="R5" s="3">
        <f t="shared" si="0"/>
        <v>14502.413057142858</v>
      </c>
      <c r="S5" s="3">
        <f t="shared" si="0"/>
        <v>9352.6984126984134</v>
      </c>
      <c r="T5" s="3">
        <f t="shared" si="0"/>
        <v>0</v>
      </c>
      <c r="U5" s="9"/>
      <c r="V5" s="9"/>
      <c r="W5" s="9"/>
      <c r="X5" s="3">
        <f t="shared" ref="X5:AG5" si="1">SUM(X6:X485)</f>
        <v>1483.76</v>
      </c>
      <c r="Y5" s="3">
        <f t="shared" si="1"/>
        <v>1683.1852000000001</v>
      </c>
      <c r="Z5" s="3">
        <f t="shared" si="1"/>
        <v>1893.5028000000007</v>
      </c>
      <c r="AA5" s="3">
        <f t="shared" si="1"/>
        <v>2150.9337999999993</v>
      </c>
      <c r="AB5" s="3">
        <f t="shared" si="1"/>
        <v>1930.0276000000001</v>
      </c>
      <c r="AC5" s="3">
        <f t="shared" si="1"/>
        <v>1658.7159999999997</v>
      </c>
      <c r="AD5" s="3">
        <f t="shared" si="1"/>
        <v>2253.1077999999998</v>
      </c>
      <c r="AE5" s="3">
        <f t="shared" si="1"/>
        <v>1825.7954000000002</v>
      </c>
      <c r="AF5" s="3">
        <f t="shared" si="1"/>
        <v>1708.9905999999999</v>
      </c>
      <c r="AG5" s="3">
        <f t="shared" si="1"/>
        <v>2387.0891999999994</v>
      </c>
      <c r="AH5" s="9"/>
      <c r="AI5" s="3">
        <f>SUM(AI6:AI485)</f>
        <v>7490</v>
      </c>
      <c r="AJ5" s="3">
        <f>SUM(AJ6:AJ485)</f>
        <v>7490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37</v>
      </c>
      <c r="B6" s="9" t="s">
        <v>38</v>
      </c>
      <c r="C6" s="9">
        <v>360.47899999999998</v>
      </c>
      <c r="D6" s="9">
        <v>1.304</v>
      </c>
      <c r="E6" s="9">
        <v>305.02300000000002</v>
      </c>
      <c r="F6" s="9">
        <v>6.4009999999999998</v>
      </c>
      <c r="G6" s="7">
        <v>1</v>
      </c>
      <c r="H6" s="9">
        <v>50</v>
      </c>
      <c r="I6" s="9" t="s">
        <v>112</v>
      </c>
      <c r="J6" s="9"/>
      <c r="K6" s="9"/>
      <c r="L6" s="9">
        <f t="shared" ref="L6:L37" si="2">E6-K6</f>
        <v>305.02300000000002</v>
      </c>
      <c r="M6" s="9"/>
      <c r="N6" s="9"/>
      <c r="O6" s="9">
        <v>500</v>
      </c>
      <c r="P6" s="9">
        <v>300</v>
      </c>
      <c r="Q6" s="9">
        <f t="shared" ref="Q6:Q37" si="3">E6/5</f>
        <v>61.004600000000003</v>
      </c>
      <c r="R6" s="4">
        <f>18*Q6-P6-O6-F6</f>
        <v>291.68180000000012</v>
      </c>
      <c r="S6" s="4">
        <f>AJ6/G6</f>
        <v>300</v>
      </c>
      <c r="T6" s="4"/>
      <c r="U6" s="9"/>
      <c r="V6" s="9">
        <f t="shared" ref="V6:V37" si="4">(F6+O6+P6+R6)/Q6</f>
        <v>18</v>
      </c>
      <c r="W6" s="9">
        <f t="shared" ref="W6:W37" si="5">(F6+O6+P6)/Q6</f>
        <v>13.218691705215672</v>
      </c>
      <c r="X6" s="9">
        <v>45.517600000000002</v>
      </c>
      <c r="Y6" s="9">
        <v>49.614999999999988</v>
      </c>
      <c r="Z6" s="9">
        <v>39.811199999999999</v>
      </c>
      <c r="AA6" s="9">
        <v>75.192800000000005</v>
      </c>
      <c r="AB6" s="9">
        <v>51.053800000000003</v>
      </c>
      <c r="AC6" s="9">
        <v>48.760800000000003</v>
      </c>
      <c r="AD6" s="9">
        <v>53.360400000000013</v>
      </c>
      <c r="AE6" s="9">
        <v>38.659399999999998</v>
      </c>
      <c r="AF6" s="9">
        <v>35.781799999999997</v>
      </c>
      <c r="AG6" s="9">
        <v>49.917400000000001</v>
      </c>
      <c r="AH6" s="9" t="s">
        <v>39</v>
      </c>
      <c r="AI6" s="9">
        <f>ROUND(G6*S6,0)</f>
        <v>300</v>
      </c>
      <c r="AJ6" s="9">
        <v>300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40</v>
      </c>
      <c r="B7" s="9" t="s">
        <v>38</v>
      </c>
      <c r="C7" s="9">
        <v>497.26299999999998</v>
      </c>
      <c r="D7" s="9"/>
      <c r="E7" s="9">
        <v>338.13299999999998</v>
      </c>
      <c r="F7" s="9">
        <v>142.98699999999999</v>
      </c>
      <c r="G7" s="7">
        <v>1</v>
      </c>
      <c r="H7" s="9">
        <v>55</v>
      </c>
      <c r="I7" s="9" t="s">
        <v>112</v>
      </c>
      <c r="J7" s="9"/>
      <c r="K7" s="9"/>
      <c r="L7" s="9">
        <f t="shared" si="2"/>
        <v>338.13299999999998</v>
      </c>
      <c r="M7" s="9"/>
      <c r="N7" s="9"/>
      <c r="O7" s="9">
        <v>200</v>
      </c>
      <c r="P7" s="9">
        <v>350</v>
      </c>
      <c r="Q7" s="9">
        <f t="shared" si="3"/>
        <v>67.626599999999996</v>
      </c>
      <c r="R7" s="4">
        <f t="shared" ref="R7" si="6">18*Q7-P7-O7-F7</f>
        <v>524.29180000000008</v>
      </c>
      <c r="S7" s="4">
        <f t="shared" ref="S7:S66" si="7">AJ7/G7</f>
        <v>400</v>
      </c>
      <c r="T7" s="4"/>
      <c r="U7" s="9"/>
      <c r="V7" s="9">
        <f t="shared" si="4"/>
        <v>18</v>
      </c>
      <c r="W7" s="9">
        <f t="shared" si="5"/>
        <v>10.247254778445168</v>
      </c>
      <c r="X7" s="9">
        <v>37.741</v>
      </c>
      <c r="Y7" s="9">
        <v>43.161000000000001</v>
      </c>
      <c r="Z7" s="9">
        <v>44.670400000000001</v>
      </c>
      <c r="AA7" s="9">
        <v>69.520600000000002</v>
      </c>
      <c r="AB7" s="9">
        <v>40.617199999999997</v>
      </c>
      <c r="AC7" s="9">
        <v>43.379600000000003</v>
      </c>
      <c r="AD7" s="9">
        <v>58.926000000000002</v>
      </c>
      <c r="AE7" s="9">
        <v>36.116399999999999</v>
      </c>
      <c r="AF7" s="9">
        <v>45.12</v>
      </c>
      <c r="AG7" s="9">
        <v>43.615400000000001</v>
      </c>
      <c r="AH7" s="9"/>
      <c r="AI7" s="9">
        <f t="shared" ref="AI7:AI52" si="8">ROUND(G7*S7,0)</f>
        <v>400</v>
      </c>
      <c r="AJ7" s="9">
        <v>400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41</v>
      </c>
      <c r="B8" s="9" t="s">
        <v>38</v>
      </c>
      <c r="C8" s="9"/>
      <c r="D8" s="9">
        <v>53.786000000000001</v>
      </c>
      <c r="E8" s="9">
        <v>3.16</v>
      </c>
      <c r="F8" s="9">
        <v>47.84</v>
      </c>
      <c r="G8" s="7">
        <v>1</v>
      </c>
      <c r="H8" s="9">
        <v>180</v>
      </c>
      <c r="I8" s="9" t="s">
        <v>112</v>
      </c>
      <c r="J8" s="9"/>
      <c r="K8" s="9"/>
      <c r="L8" s="9">
        <f t="shared" si="2"/>
        <v>3.16</v>
      </c>
      <c r="M8" s="9"/>
      <c r="N8" s="9"/>
      <c r="O8" s="9">
        <v>0</v>
      </c>
      <c r="P8" s="9">
        <v>0</v>
      </c>
      <c r="Q8" s="9">
        <f t="shared" si="3"/>
        <v>0.63200000000000001</v>
      </c>
      <c r="R8" s="4"/>
      <c r="S8" s="4">
        <f t="shared" si="7"/>
        <v>0</v>
      </c>
      <c r="T8" s="4"/>
      <c r="U8" s="9"/>
      <c r="V8" s="9">
        <f t="shared" si="4"/>
        <v>75.696202531645568</v>
      </c>
      <c r="W8" s="9">
        <f t="shared" si="5"/>
        <v>75.696202531645568</v>
      </c>
      <c r="X8" s="9">
        <v>0</v>
      </c>
      <c r="Y8" s="9">
        <v>0</v>
      </c>
      <c r="Z8" s="9">
        <v>0.75780000000000003</v>
      </c>
      <c r="AA8" s="9">
        <v>2.1257999999999999</v>
      </c>
      <c r="AB8" s="9">
        <v>0.62960000000000005</v>
      </c>
      <c r="AC8" s="9">
        <v>0.9870000000000001</v>
      </c>
      <c r="AD8" s="9">
        <v>0.64039999999999997</v>
      </c>
      <c r="AE8" s="9">
        <v>0.53820000000000001</v>
      </c>
      <c r="AF8" s="9">
        <v>0.157</v>
      </c>
      <c r="AG8" s="9">
        <v>2.6669999999999998</v>
      </c>
      <c r="AH8" s="9" t="s">
        <v>42</v>
      </c>
      <c r="AI8" s="9">
        <f t="shared" si="8"/>
        <v>0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0" t="s">
        <v>43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44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4"/>
      <c r="T9" s="12"/>
      <c r="U9" s="10"/>
      <c r="V9" s="10" t="e">
        <f t="shared" si="4"/>
        <v>#DIV/0!</v>
      </c>
      <c r="W9" s="10" t="e">
        <f t="shared" si="5"/>
        <v>#DIV/0!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-0.12</v>
      </c>
      <c r="AE9" s="10">
        <v>0</v>
      </c>
      <c r="AF9" s="10">
        <v>0</v>
      </c>
      <c r="AG9" s="10">
        <v>-0.14599999999999999</v>
      </c>
      <c r="AH9" s="10" t="s">
        <v>44</v>
      </c>
      <c r="AI9" s="9">
        <f t="shared" si="8"/>
        <v>0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45</v>
      </c>
      <c r="B10" s="9" t="s">
        <v>38</v>
      </c>
      <c r="C10" s="9">
        <v>23.619</v>
      </c>
      <c r="D10" s="9"/>
      <c r="E10" s="9">
        <v>19.718</v>
      </c>
      <c r="F10" s="9">
        <v>-2.117</v>
      </c>
      <c r="G10" s="7">
        <v>1</v>
      </c>
      <c r="H10" s="9">
        <v>50</v>
      </c>
      <c r="I10" s="9" t="s">
        <v>112</v>
      </c>
      <c r="J10" s="9"/>
      <c r="K10" s="9"/>
      <c r="L10" s="9">
        <f t="shared" si="2"/>
        <v>19.718</v>
      </c>
      <c r="M10" s="9"/>
      <c r="N10" s="9"/>
      <c r="O10" s="9">
        <v>100</v>
      </c>
      <c r="P10" s="9">
        <v>100</v>
      </c>
      <c r="Q10" s="9">
        <f t="shared" si="3"/>
        <v>3.9436</v>
      </c>
      <c r="R10" s="4"/>
      <c r="S10" s="4">
        <f t="shared" si="7"/>
        <v>0</v>
      </c>
      <c r="T10" s="4"/>
      <c r="U10" s="9"/>
      <c r="V10" s="9">
        <f t="shared" si="4"/>
        <v>50.178263515569526</v>
      </c>
      <c r="W10" s="9">
        <f t="shared" si="5"/>
        <v>50.178263515569526</v>
      </c>
      <c r="X10" s="9">
        <v>8.9291999999999998</v>
      </c>
      <c r="Y10" s="9">
        <v>8.6709999999999994</v>
      </c>
      <c r="Z10" s="9">
        <v>11.391</v>
      </c>
      <c r="AA10" s="9">
        <v>12.6096</v>
      </c>
      <c r="AB10" s="9">
        <v>12.332000000000001</v>
      </c>
      <c r="AC10" s="9">
        <v>6.2881999999999998</v>
      </c>
      <c r="AD10" s="9">
        <v>20.472999999999999</v>
      </c>
      <c r="AE10" s="9">
        <v>-7.3999999999999996E-2</v>
      </c>
      <c r="AF10" s="9">
        <v>12.724</v>
      </c>
      <c r="AG10" s="9">
        <v>8.9008000000000003</v>
      </c>
      <c r="AH10" s="9"/>
      <c r="AI10" s="9">
        <f t="shared" si="8"/>
        <v>0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46</v>
      </c>
      <c r="B11" s="9" t="s">
        <v>38</v>
      </c>
      <c r="C11" s="9">
        <v>285.101</v>
      </c>
      <c r="D11" s="9"/>
      <c r="E11" s="9">
        <v>182.881</v>
      </c>
      <c r="F11" s="9">
        <v>75.143000000000001</v>
      </c>
      <c r="G11" s="7">
        <v>1</v>
      </c>
      <c r="H11" s="9">
        <v>60</v>
      </c>
      <c r="I11" s="9" t="s">
        <v>112</v>
      </c>
      <c r="J11" s="9"/>
      <c r="K11" s="9"/>
      <c r="L11" s="9">
        <f t="shared" si="2"/>
        <v>182.881</v>
      </c>
      <c r="M11" s="9"/>
      <c r="N11" s="9"/>
      <c r="O11" s="9">
        <v>150</v>
      </c>
      <c r="P11" s="9">
        <v>100</v>
      </c>
      <c r="Q11" s="9">
        <f t="shared" si="3"/>
        <v>36.5762</v>
      </c>
      <c r="R11" s="4">
        <f>17*Q11-P11-O11-F11</f>
        <v>296.65239999999994</v>
      </c>
      <c r="S11" s="4">
        <f t="shared" si="7"/>
        <v>220</v>
      </c>
      <c r="T11" s="4"/>
      <c r="U11" s="9"/>
      <c r="V11" s="9">
        <f t="shared" si="4"/>
        <v>17</v>
      </c>
      <c r="W11" s="9">
        <f t="shared" si="5"/>
        <v>8.8894691083272743</v>
      </c>
      <c r="X11" s="9">
        <v>18.8</v>
      </c>
      <c r="Y11" s="9">
        <v>23.578600000000002</v>
      </c>
      <c r="Z11" s="9">
        <v>21.7056</v>
      </c>
      <c r="AA11" s="9">
        <v>36.222799999999999</v>
      </c>
      <c r="AB11" s="9">
        <v>18.4648</v>
      </c>
      <c r="AC11" s="9">
        <v>21.310600000000001</v>
      </c>
      <c r="AD11" s="9">
        <v>29.471399999999999</v>
      </c>
      <c r="AE11" s="9">
        <v>19.006599999999999</v>
      </c>
      <c r="AF11" s="9">
        <v>17.1782</v>
      </c>
      <c r="AG11" s="9">
        <v>29.041799999999999</v>
      </c>
      <c r="AH11" s="9"/>
      <c r="AI11" s="9">
        <f t="shared" si="8"/>
        <v>220</v>
      </c>
      <c r="AJ11" s="9">
        <v>220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47</v>
      </c>
      <c r="B12" s="9" t="s">
        <v>38</v>
      </c>
      <c r="C12" s="9">
        <v>474.72800000000001</v>
      </c>
      <c r="D12" s="9"/>
      <c r="E12" s="9">
        <v>196.39599999999999</v>
      </c>
      <c r="F12" s="9">
        <v>263.20100000000002</v>
      </c>
      <c r="G12" s="7">
        <v>1</v>
      </c>
      <c r="H12" s="9">
        <v>60</v>
      </c>
      <c r="I12" s="9" t="s">
        <v>112</v>
      </c>
      <c r="J12" s="9"/>
      <c r="K12" s="9"/>
      <c r="L12" s="9">
        <f t="shared" si="2"/>
        <v>196.39599999999999</v>
      </c>
      <c r="M12" s="9"/>
      <c r="N12" s="9"/>
      <c r="O12" s="9">
        <v>200</v>
      </c>
      <c r="P12" s="9">
        <v>0</v>
      </c>
      <c r="Q12" s="9">
        <f t="shared" si="3"/>
        <v>39.279199999999996</v>
      </c>
      <c r="R12" s="4">
        <f t="shared" ref="R12:R19" si="9">18*Q12-P12-O12-F12</f>
        <v>243.82459999999992</v>
      </c>
      <c r="S12" s="4">
        <f t="shared" si="7"/>
        <v>140</v>
      </c>
      <c r="T12" s="4"/>
      <c r="U12" s="9"/>
      <c r="V12" s="9">
        <f t="shared" si="4"/>
        <v>18</v>
      </c>
      <c r="W12" s="9">
        <f t="shared" si="5"/>
        <v>11.79252632436506</v>
      </c>
      <c r="X12" s="9">
        <v>18.087</v>
      </c>
      <c r="Y12" s="9">
        <v>30.946999999999999</v>
      </c>
      <c r="Z12" s="9">
        <v>22.4068</v>
      </c>
      <c r="AA12" s="9">
        <v>42.535400000000003</v>
      </c>
      <c r="AB12" s="9">
        <v>16.547599999999999</v>
      </c>
      <c r="AC12" s="9">
        <v>17.350000000000001</v>
      </c>
      <c r="AD12" s="9">
        <v>42.144599999999997</v>
      </c>
      <c r="AE12" s="9">
        <v>21.6478</v>
      </c>
      <c r="AF12" s="9">
        <v>33.284799999999997</v>
      </c>
      <c r="AG12" s="9">
        <v>36.869600000000013</v>
      </c>
      <c r="AH12" s="9"/>
      <c r="AI12" s="9">
        <f t="shared" si="8"/>
        <v>140</v>
      </c>
      <c r="AJ12" s="9">
        <v>140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49</v>
      </c>
      <c r="B13" s="9" t="s">
        <v>38</v>
      </c>
      <c r="C13" s="9">
        <v>137.339</v>
      </c>
      <c r="D13" s="9">
        <v>52.715000000000003</v>
      </c>
      <c r="E13" s="9">
        <v>98.894999999999996</v>
      </c>
      <c r="F13" s="9">
        <v>81.013999999999996</v>
      </c>
      <c r="G13" s="7">
        <v>1</v>
      </c>
      <c r="H13" s="9">
        <v>40</v>
      </c>
      <c r="I13" s="9" t="s">
        <v>112</v>
      </c>
      <c r="J13" s="9"/>
      <c r="K13" s="9"/>
      <c r="L13" s="9">
        <f t="shared" si="2"/>
        <v>98.894999999999996</v>
      </c>
      <c r="M13" s="9"/>
      <c r="N13" s="9"/>
      <c r="O13" s="9">
        <v>100</v>
      </c>
      <c r="P13" s="9">
        <v>50</v>
      </c>
      <c r="Q13" s="9">
        <f t="shared" si="3"/>
        <v>19.779</v>
      </c>
      <c r="R13" s="4">
        <f t="shared" si="9"/>
        <v>125.008</v>
      </c>
      <c r="S13" s="4">
        <f t="shared" si="7"/>
        <v>70</v>
      </c>
      <c r="T13" s="4"/>
      <c r="U13" s="9"/>
      <c r="V13" s="9">
        <f t="shared" si="4"/>
        <v>18</v>
      </c>
      <c r="W13" s="9">
        <f t="shared" si="5"/>
        <v>11.679761363061834</v>
      </c>
      <c r="X13" s="9">
        <v>10.7804</v>
      </c>
      <c r="Y13" s="9">
        <v>16.055399999999999</v>
      </c>
      <c r="Z13" s="9">
        <v>16.852799999999998</v>
      </c>
      <c r="AA13" s="9">
        <v>19.257200000000001</v>
      </c>
      <c r="AB13" s="9">
        <v>15.447800000000001</v>
      </c>
      <c r="AC13" s="9">
        <v>20.826000000000001</v>
      </c>
      <c r="AD13" s="9">
        <v>20.296800000000001</v>
      </c>
      <c r="AE13" s="9">
        <v>14.6204</v>
      </c>
      <c r="AF13" s="9">
        <v>18.068000000000001</v>
      </c>
      <c r="AG13" s="9">
        <v>17.513400000000001</v>
      </c>
      <c r="AH13" s="9"/>
      <c r="AI13" s="9">
        <f t="shared" si="8"/>
        <v>70</v>
      </c>
      <c r="AJ13" s="9">
        <v>70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50</v>
      </c>
      <c r="B14" s="9" t="s">
        <v>51</v>
      </c>
      <c r="C14" s="9">
        <v>20</v>
      </c>
      <c r="D14" s="9">
        <v>439</v>
      </c>
      <c r="E14" s="9">
        <v>421</v>
      </c>
      <c r="F14" s="9"/>
      <c r="G14" s="7">
        <v>0.35</v>
      </c>
      <c r="H14" s="9">
        <v>40</v>
      </c>
      <c r="I14" s="9" t="s">
        <v>112</v>
      </c>
      <c r="J14" s="9"/>
      <c r="K14" s="9"/>
      <c r="L14" s="9">
        <f t="shared" si="2"/>
        <v>421</v>
      </c>
      <c r="M14" s="9"/>
      <c r="N14" s="9"/>
      <c r="O14" s="9">
        <v>428.57142857142861</v>
      </c>
      <c r="P14" s="9">
        <v>571.42857142857144</v>
      </c>
      <c r="Q14" s="9">
        <f t="shared" si="3"/>
        <v>84.2</v>
      </c>
      <c r="R14" s="4">
        <f t="shared" si="9"/>
        <v>515.60000000000014</v>
      </c>
      <c r="S14" s="4">
        <f t="shared" si="7"/>
        <v>257.14285714285717</v>
      </c>
      <c r="T14" s="4"/>
      <c r="U14" s="9"/>
      <c r="V14" s="9">
        <f t="shared" si="4"/>
        <v>18</v>
      </c>
      <c r="W14" s="9">
        <f t="shared" si="5"/>
        <v>11.876484560570072</v>
      </c>
      <c r="X14" s="9">
        <v>61.6</v>
      </c>
      <c r="Y14" s="9">
        <v>66</v>
      </c>
      <c r="Z14" s="9">
        <v>56.6</v>
      </c>
      <c r="AA14" s="9">
        <v>84</v>
      </c>
      <c r="AB14" s="9">
        <v>85.6</v>
      </c>
      <c r="AC14" s="9">
        <v>59.2</v>
      </c>
      <c r="AD14" s="9">
        <v>55</v>
      </c>
      <c r="AE14" s="9">
        <v>71.2</v>
      </c>
      <c r="AF14" s="9">
        <v>61.6</v>
      </c>
      <c r="AG14" s="9">
        <v>75.599999999999994</v>
      </c>
      <c r="AH14" s="9"/>
      <c r="AI14" s="9">
        <f t="shared" si="8"/>
        <v>90</v>
      </c>
      <c r="AJ14" s="9">
        <v>90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52</v>
      </c>
      <c r="B15" s="9" t="s">
        <v>38</v>
      </c>
      <c r="C15" s="9">
        <v>73.070999999999998</v>
      </c>
      <c r="D15" s="9">
        <v>100.843</v>
      </c>
      <c r="E15" s="16">
        <f>100.414+E53</f>
        <v>131.12700000000001</v>
      </c>
      <c r="F15" s="16">
        <f>44.017+F53</f>
        <v>23.501000000000005</v>
      </c>
      <c r="G15" s="7">
        <v>1</v>
      </c>
      <c r="H15" s="9">
        <v>40</v>
      </c>
      <c r="I15" s="9" t="s">
        <v>112</v>
      </c>
      <c r="J15" s="9"/>
      <c r="K15" s="9"/>
      <c r="L15" s="9">
        <f t="shared" si="2"/>
        <v>131.12700000000001</v>
      </c>
      <c r="M15" s="9"/>
      <c r="N15" s="9"/>
      <c r="O15" s="9">
        <v>100</v>
      </c>
      <c r="P15" s="9">
        <v>90</v>
      </c>
      <c r="Q15" s="9">
        <f t="shared" si="3"/>
        <v>26.2254</v>
      </c>
      <c r="R15" s="4">
        <f>16*Q15-P15-O15-F15</f>
        <v>206.1054</v>
      </c>
      <c r="S15" s="4">
        <f t="shared" si="7"/>
        <v>110</v>
      </c>
      <c r="T15" s="4"/>
      <c r="U15" s="9"/>
      <c r="V15" s="9">
        <f t="shared" si="4"/>
        <v>16</v>
      </c>
      <c r="W15" s="9">
        <f t="shared" si="5"/>
        <v>8.141000709236085</v>
      </c>
      <c r="X15" s="9">
        <v>20.599799999999998</v>
      </c>
      <c r="Y15" s="9">
        <v>14.2568</v>
      </c>
      <c r="Z15" s="9">
        <v>18.3004</v>
      </c>
      <c r="AA15" s="9">
        <v>18.089400000000001</v>
      </c>
      <c r="AB15" s="9">
        <v>18.911799999999999</v>
      </c>
      <c r="AC15" s="9">
        <v>26.3384</v>
      </c>
      <c r="AD15" s="9">
        <v>18.895800000000001</v>
      </c>
      <c r="AE15" s="9">
        <v>18.6648</v>
      </c>
      <c r="AF15" s="9">
        <v>21.713999999999999</v>
      </c>
      <c r="AG15" s="9">
        <v>24.297999999999998</v>
      </c>
      <c r="AH15" s="9"/>
      <c r="AI15" s="9">
        <f t="shared" si="8"/>
        <v>110</v>
      </c>
      <c r="AJ15" s="9">
        <v>110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53</v>
      </c>
      <c r="B16" s="9" t="s">
        <v>51</v>
      </c>
      <c r="C16" s="9">
        <v>50</v>
      </c>
      <c r="D16" s="9">
        <v>432</v>
      </c>
      <c r="E16" s="16">
        <f>355+E54</f>
        <v>430</v>
      </c>
      <c r="F16" s="16">
        <f>38+F54</f>
        <v>-1</v>
      </c>
      <c r="G16" s="7">
        <v>0.35</v>
      </c>
      <c r="H16" s="9">
        <v>40</v>
      </c>
      <c r="I16" s="9" t="s">
        <v>112</v>
      </c>
      <c r="J16" s="9"/>
      <c r="K16" s="9"/>
      <c r="L16" s="9">
        <f t="shared" si="2"/>
        <v>430</v>
      </c>
      <c r="M16" s="9"/>
      <c r="N16" s="9"/>
      <c r="O16" s="9">
        <v>428.57142857142861</v>
      </c>
      <c r="P16" s="9">
        <v>542.85714285714289</v>
      </c>
      <c r="Q16" s="9">
        <f t="shared" si="3"/>
        <v>86</v>
      </c>
      <c r="R16" s="4">
        <f t="shared" si="9"/>
        <v>577.57142857142844</v>
      </c>
      <c r="S16" s="4">
        <f t="shared" si="7"/>
        <v>314.28571428571428</v>
      </c>
      <c r="T16" s="4"/>
      <c r="U16" s="9"/>
      <c r="V16" s="9">
        <f t="shared" si="4"/>
        <v>18</v>
      </c>
      <c r="W16" s="9">
        <f t="shared" si="5"/>
        <v>11.284053156146181</v>
      </c>
      <c r="X16" s="9">
        <v>72.2</v>
      </c>
      <c r="Y16" s="9">
        <v>64.599999999999994</v>
      </c>
      <c r="Z16" s="9">
        <v>55.2</v>
      </c>
      <c r="AA16" s="9">
        <v>86.2</v>
      </c>
      <c r="AB16" s="9">
        <v>84.8</v>
      </c>
      <c r="AC16" s="9">
        <v>59.6</v>
      </c>
      <c r="AD16" s="9">
        <v>67.2</v>
      </c>
      <c r="AE16" s="9">
        <v>97</v>
      </c>
      <c r="AF16" s="9">
        <v>70</v>
      </c>
      <c r="AG16" s="9">
        <v>86.6</v>
      </c>
      <c r="AH16" s="9"/>
      <c r="AI16" s="9">
        <f t="shared" si="8"/>
        <v>110</v>
      </c>
      <c r="AJ16" s="9">
        <v>110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54</v>
      </c>
      <c r="B17" s="9" t="s">
        <v>38</v>
      </c>
      <c r="C17" s="9">
        <v>27.591999999999999</v>
      </c>
      <c r="D17" s="9">
        <v>103.584</v>
      </c>
      <c r="E17" s="9">
        <v>99.5</v>
      </c>
      <c r="F17" s="9">
        <v>24.427</v>
      </c>
      <c r="G17" s="7">
        <v>1</v>
      </c>
      <c r="H17" s="9">
        <v>40</v>
      </c>
      <c r="I17" s="9" t="s">
        <v>112</v>
      </c>
      <c r="J17" s="9"/>
      <c r="K17" s="9"/>
      <c r="L17" s="9">
        <f t="shared" si="2"/>
        <v>99.5</v>
      </c>
      <c r="M17" s="9"/>
      <c r="N17" s="9"/>
      <c r="O17" s="9">
        <v>70</v>
      </c>
      <c r="P17" s="9">
        <v>30</v>
      </c>
      <c r="Q17" s="9">
        <f t="shared" si="3"/>
        <v>19.899999999999999</v>
      </c>
      <c r="R17" s="4">
        <f>14*Q17-P17-O17-F17</f>
        <v>154.17299999999997</v>
      </c>
      <c r="S17" s="4">
        <f t="shared" si="7"/>
        <v>80</v>
      </c>
      <c r="T17" s="4"/>
      <c r="U17" s="9"/>
      <c r="V17" s="9">
        <f t="shared" si="4"/>
        <v>14</v>
      </c>
      <c r="W17" s="9">
        <f t="shared" si="5"/>
        <v>6.2526130653266332</v>
      </c>
      <c r="X17" s="9">
        <v>13.0268</v>
      </c>
      <c r="Y17" s="9">
        <v>2.3544</v>
      </c>
      <c r="Z17" s="9">
        <v>13.5174</v>
      </c>
      <c r="AA17" s="9">
        <v>15.092599999999999</v>
      </c>
      <c r="AB17" s="9">
        <v>12.070600000000001</v>
      </c>
      <c r="AC17" s="9">
        <v>13.2996</v>
      </c>
      <c r="AD17" s="9">
        <v>16.164000000000001</v>
      </c>
      <c r="AE17" s="9">
        <v>14.472</v>
      </c>
      <c r="AF17" s="9">
        <v>10.853999999999999</v>
      </c>
      <c r="AG17" s="9">
        <v>18.773199999999999</v>
      </c>
      <c r="AH17" s="9" t="s">
        <v>55</v>
      </c>
      <c r="AI17" s="9">
        <f t="shared" si="8"/>
        <v>80</v>
      </c>
      <c r="AJ17" s="9">
        <v>80</v>
      </c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56</v>
      </c>
      <c r="B18" s="9" t="s">
        <v>38</v>
      </c>
      <c r="C18" s="9">
        <v>65.596999999999994</v>
      </c>
      <c r="D18" s="9">
        <v>2.4860000000000002</v>
      </c>
      <c r="E18" s="9">
        <v>59.914000000000001</v>
      </c>
      <c r="F18" s="9">
        <v>1.407</v>
      </c>
      <c r="G18" s="7">
        <v>1</v>
      </c>
      <c r="H18" s="9">
        <v>45</v>
      </c>
      <c r="I18" s="9" t="s">
        <v>112</v>
      </c>
      <c r="J18" s="9"/>
      <c r="K18" s="9"/>
      <c r="L18" s="9">
        <f t="shared" si="2"/>
        <v>59.914000000000001</v>
      </c>
      <c r="M18" s="9"/>
      <c r="N18" s="9"/>
      <c r="O18" s="9">
        <v>80</v>
      </c>
      <c r="P18" s="9">
        <v>90</v>
      </c>
      <c r="Q18" s="9">
        <f t="shared" si="3"/>
        <v>11.982800000000001</v>
      </c>
      <c r="R18" s="4">
        <f t="shared" si="9"/>
        <v>44.283400000000015</v>
      </c>
      <c r="S18" s="4">
        <f t="shared" si="7"/>
        <v>0</v>
      </c>
      <c r="T18" s="4"/>
      <c r="U18" s="9"/>
      <c r="V18" s="9">
        <f t="shared" si="4"/>
        <v>18</v>
      </c>
      <c r="W18" s="9">
        <f t="shared" si="5"/>
        <v>14.304419668191072</v>
      </c>
      <c r="X18" s="9">
        <v>9.9471999999999987</v>
      </c>
      <c r="Y18" s="9">
        <v>4.1318000000000001</v>
      </c>
      <c r="Z18" s="9">
        <v>6.1862000000000004</v>
      </c>
      <c r="AA18" s="9">
        <v>11.1876</v>
      </c>
      <c r="AB18" s="9">
        <v>21.934799999999999</v>
      </c>
      <c r="AC18" s="9">
        <v>18.319800000000001</v>
      </c>
      <c r="AD18" s="9">
        <v>22.885200000000001</v>
      </c>
      <c r="AE18" s="9">
        <v>11.314</v>
      </c>
      <c r="AF18" s="9">
        <v>20.178999999999998</v>
      </c>
      <c r="AG18" s="9">
        <v>25.7178</v>
      </c>
      <c r="AH18" s="9"/>
      <c r="AI18" s="9">
        <f t="shared" si="8"/>
        <v>0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57</v>
      </c>
      <c r="B19" s="9" t="s">
        <v>51</v>
      </c>
      <c r="C19" s="9">
        <v>131</v>
      </c>
      <c r="D19" s="9"/>
      <c r="E19" s="9">
        <v>69</v>
      </c>
      <c r="F19" s="9">
        <v>50</v>
      </c>
      <c r="G19" s="7">
        <v>0.6</v>
      </c>
      <c r="H19" s="9">
        <v>45</v>
      </c>
      <c r="I19" s="9" t="s">
        <v>112</v>
      </c>
      <c r="J19" s="9"/>
      <c r="K19" s="9"/>
      <c r="L19" s="9">
        <f t="shared" si="2"/>
        <v>69</v>
      </c>
      <c r="M19" s="9"/>
      <c r="N19" s="9"/>
      <c r="O19" s="9">
        <v>83.333333333333343</v>
      </c>
      <c r="P19" s="9">
        <v>0</v>
      </c>
      <c r="Q19" s="9">
        <f t="shared" si="3"/>
        <v>13.8</v>
      </c>
      <c r="R19" s="4">
        <f t="shared" si="9"/>
        <v>115.06666666666666</v>
      </c>
      <c r="S19" s="4">
        <f t="shared" si="7"/>
        <v>83.333333333333343</v>
      </c>
      <c r="T19" s="4"/>
      <c r="U19" s="9"/>
      <c r="V19" s="9">
        <f t="shared" si="4"/>
        <v>18</v>
      </c>
      <c r="W19" s="9">
        <f t="shared" si="5"/>
        <v>9.6618357487922708</v>
      </c>
      <c r="X19" s="9">
        <v>17</v>
      </c>
      <c r="Y19" s="9">
        <v>8.6</v>
      </c>
      <c r="Z19" s="9">
        <v>15.8</v>
      </c>
      <c r="AA19" s="9">
        <v>7.2</v>
      </c>
      <c r="AB19" s="9">
        <v>10.6</v>
      </c>
      <c r="AC19" s="9">
        <v>20</v>
      </c>
      <c r="AD19" s="9">
        <v>16.399999999999999</v>
      </c>
      <c r="AE19" s="9">
        <v>5.2</v>
      </c>
      <c r="AF19" s="9">
        <v>10.8</v>
      </c>
      <c r="AG19" s="9">
        <v>31.4</v>
      </c>
      <c r="AH19" s="9"/>
      <c r="AI19" s="9">
        <f t="shared" si="8"/>
        <v>50</v>
      </c>
      <c r="AJ19" s="9">
        <v>50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0" t="s">
        <v>58</v>
      </c>
      <c r="B20" s="10" t="s">
        <v>51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59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4"/>
      <c r="T20" s="12"/>
      <c r="U20" s="10"/>
      <c r="V20" s="10" t="e">
        <f t="shared" si="4"/>
        <v>#DIV/0!</v>
      </c>
      <c r="W20" s="10" t="e">
        <f t="shared" si="5"/>
        <v>#DIV/0!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-0.4</v>
      </c>
      <c r="AG20" s="10">
        <v>0</v>
      </c>
      <c r="AH20" s="10" t="s">
        <v>60</v>
      </c>
      <c r="AI20" s="9">
        <f t="shared" si="8"/>
        <v>0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61</v>
      </c>
      <c r="B21" s="9" t="s">
        <v>38</v>
      </c>
      <c r="C21" s="9">
        <v>112.497</v>
      </c>
      <c r="D21" s="9">
        <v>253.084</v>
      </c>
      <c r="E21" s="16">
        <f>167.752+E55</f>
        <v>182.20000000000002</v>
      </c>
      <c r="F21" s="16">
        <f>123.562+F55</f>
        <v>117.71299999999999</v>
      </c>
      <c r="G21" s="7">
        <v>1</v>
      </c>
      <c r="H21" s="9">
        <v>45</v>
      </c>
      <c r="I21" s="9" t="s">
        <v>112</v>
      </c>
      <c r="J21" s="9"/>
      <c r="K21" s="9"/>
      <c r="L21" s="9">
        <f t="shared" si="2"/>
        <v>182.20000000000002</v>
      </c>
      <c r="M21" s="9"/>
      <c r="N21" s="9"/>
      <c r="O21" s="9">
        <v>120</v>
      </c>
      <c r="P21" s="9">
        <v>200</v>
      </c>
      <c r="Q21" s="9">
        <f t="shared" si="3"/>
        <v>36.440000000000005</v>
      </c>
      <c r="R21" s="4">
        <f t="shared" ref="R21:R37" si="10">18*Q21-P21-O21-F21</f>
        <v>218.20700000000008</v>
      </c>
      <c r="S21" s="4">
        <f t="shared" si="7"/>
        <v>190</v>
      </c>
      <c r="T21" s="4"/>
      <c r="U21" s="9"/>
      <c r="V21" s="9">
        <f t="shared" si="4"/>
        <v>18</v>
      </c>
      <c r="W21" s="9">
        <f t="shared" si="5"/>
        <v>12.011882546652028</v>
      </c>
      <c r="X21" s="9">
        <v>27.1386</v>
      </c>
      <c r="Y21" s="9">
        <v>33.550600000000003</v>
      </c>
      <c r="Z21" s="9">
        <v>37.227800000000002</v>
      </c>
      <c r="AA21" s="9">
        <v>28.1114</v>
      </c>
      <c r="AB21" s="9">
        <v>42.4818</v>
      </c>
      <c r="AC21" s="9">
        <v>31.167000000000002</v>
      </c>
      <c r="AD21" s="9">
        <v>40.417999999999999</v>
      </c>
      <c r="AE21" s="9">
        <v>27.338200000000001</v>
      </c>
      <c r="AF21" s="9">
        <v>38.914999999999999</v>
      </c>
      <c r="AG21" s="9">
        <v>52.273000000000003</v>
      </c>
      <c r="AH21" s="9"/>
      <c r="AI21" s="9">
        <f t="shared" si="8"/>
        <v>190</v>
      </c>
      <c r="AJ21" s="9">
        <v>190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62</v>
      </c>
      <c r="B22" s="9" t="s">
        <v>51</v>
      </c>
      <c r="C22" s="9"/>
      <c r="D22" s="9"/>
      <c r="E22" s="9">
        <v>-25</v>
      </c>
      <c r="F22" s="9"/>
      <c r="G22" s="7">
        <v>0.4</v>
      </c>
      <c r="H22" s="9">
        <v>45</v>
      </c>
      <c r="I22" s="9" t="s">
        <v>112</v>
      </c>
      <c r="J22" s="9"/>
      <c r="K22" s="9"/>
      <c r="L22" s="9">
        <f t="shared" si="2"/>
        <v>-25</v>
      </c>
      <c r="M22" s="9"/>
      <c r="N22" s="9"/>
      <c r="O22" s="9">
        <v>0</v>
      </c>
      <c r="P22" s="9">
        <v>500</v>
      </c>
      <c r="Q22" s="9">
        <f t="shared" si="3"/>
        <v>-5</v>
      </c>
      <c r="R22" s="4"/>
      <c r="S22" s="4">
        <f t="shared" si="7"/>
        <v>150</v>
      </c>
      <c r="T22" s="4"/>
      <c r="U22" s="9"/>
      <c r="V22" s="9">
        <f t="shared" si="4"/>
        <v>-100</v>
      </c>
      <c r="W22" s="9">
        <f t="shared" si="5"/>
        <v>-100</v>
      </c>
      <c r="X22" s="9">
        <v>23.8</v>
      </c>
      <c r="Y22" s="9">
        <v>31.8</v>
      </c>
      <c r="Z22" s="9">
        <v>51</v>
      </c>
      <c r="AA22" s="9">
        <v>43</v>
      </c>
      <c r="AB22" s="9">
        <v>56.6</v>
      </c>
      <c r="AC22" s="9">
        <v>61</v>
      </c>
      <c r="AD22" s="9">
        <v>83.4</v>
      </c>
      <c r="AE22" s="9">
        <v>59.6</v>
      </c>
      <c r="AF22" s="9">
        <v>71.400000000000006</v>
      </c>
      <c r="AG22" s="9">
        <v>72.2</v>
      </c>
      <c r="AH22" s="9"/>
      <c r="AI22" s="9">
        <f t="shared" si="8"/>
        <v>60</v>
      </c>
      <c r="AJ22" s="9">
        <v>60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63</v>
      </c>
      <c r="B23" s="9" t="s">
        <v>51</v>
      </c>
      <c r="C23" s="9">
        <v>32</v>
      </c>
      <c r="D23" s="9"/>
      <c r="E23" s="9">
        <v>-29</v>
      </c>
      <c r="F23" s="9"/>
      <c r="G23" s="7">
        <v>0.4</v>
      </c>
      <c r="H23" s="9">
        <v>45</v>
      </c>
      <c r="I23" s="9" t="s">
        <v>112</v>
      </c>
      <c r="J23" s="9"/>
      <c r="K23" s="9"/>
      <c r="L23" s="9">
        <f t="shared" si="2"/>
        <v>-29</v>
      </c>
      <c r="M23" s="9"/>
      <c r="N23" s="9"/>
      <c r="O23" s="9">
        <v>0</v>
      </c>
      <c r="P23" s="9">
        <v>500</v>
      </c>
      <c r="Q23" s="9">
        <f t="shared" si="3"/>
        <v>-5.8</v>
      </c>
      <c r="R23" s="4"/>
      <c r="S23" s="4">
        <f t="shared" si="7"/>
        <v>125</v>
      </c>
      <c r="T23" s="4"/>
      <c r="U23" s="9"/>
      <c r="V23" s="9">
        <f t="shared" si="4"/>
        <v>-86.206896551724142</v>
      </c>
      <c r="W23" s="9">
        <f t="shared" si="5"/>
        <v>-86.206896551724142</v>
      </c>
      <c r="X23" s="9">
        <v>30.2</v>
      </c>
      <c r="Y23" s="9">
        <v>27.2</v>
      </c>
      <c r="Z23" s="9">
        <v>45</v>
      </c>
      <c r="AA23" s="9">
        <v>39.799999999999997</v>
      </c>
      <c r="AB23" s="9">
        <v>48</v>
      </c>
      <c r="AC23" s="9">
        <v>41.8</v>
      </c>
      <c r="AD23" s="9">
        <v>50</v>
      </c>
      <c r="AE23" s="9">
        <v>42.2</v>
      </c>
      <c r="AF23" s="9">
        <v>57.6</v>
      </c>
      <c r="AG23" s="9">
        <v>59</v>
      </c>
      <c r="AH23" s="9"/>
      <c r="AI23" s="9">
        <f t="shared" si="8"/>
        <v>50</v>
      </c>
      <c r="AJ23" s="9">
        <v>50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64</v>
      </c>
      <c r="B24" s="9" t="s">
        <v>38</v>
      </c>
      <c r="C24" s="9">
        <v>254.614</v>
      </c>
      <c r="D24" s="9">
        <v>207.42400000000001</v>
      </c>
      <c r="E24" s="16">
        <f>209.943+E56</f>
        <v>282.22500000000002</v>
      </c>
      <c r="F24" s="16">
        <f>204.327+F56</f>
        <v>166.58500000000001</v>
      </c>
      <c r="G24" s="7">
        <v>1</v>
      </c>
      <c r="H24" s="9">
        <v>40</v>
      </c>
      <c r="I24" s="9" t="s">
        <v>112</v>
      </c>
      <c r="J24" s="9"/>
      <c r="K24" s="9"/>
      <c r="L24" s="9">
        <f t="shared" si="2"/>
        <v>282.22500000000002</v>
      </c>
      <c r="M24" s="9"/>
      <c r="N24" s="9"/>
      <c r="O24" s="9">
        <v>150</v>
      </c>
      <c r="P24" s="9">
        <v>100</v>
      </c>
      <c r="Q24" s="9">
        <f t="shared" si="3"/>
        <v>56.445000000000007</v>
      </c>
      <c r="R24" s="4">
        <f>15*Q24-P24-O24-F24</f>
        <v>430.09000000000003</v>
      </c>
      <c r="S24" s="4">
        <f t="shared" si="7"/>
        <v>150</v>
      </c>
      <c r="T24" s="4"/>
      <c r="U24" s="9"/>
      <c r="V24" s="9">
        <f t="shared" si="4"/>
        <v>15</v>
      </c>
      <c r="W24" s="9">
        <f t="shared" si="5"/>
        <v>7.3803702719461421</v>
      </c>
      <c r="X24" s="9">
        <v>14.645</v>
      </c>
      <c r="Y24" s="9">
        <v>27.874199999999998</v>
      </c>
      <c r="Z24" s="9">
        <v>37.243600000000001</v>
      </c>
      <c r="AA24" s="9">
        <v>40.004600000000003</v>
      </c>
      <c r="AB24" s="9">
        <v>45.374200000000002</v>
      </c>
      <c r="AC24" s="9">
        <v>25.124199999999998</v>
      </c>
      <c r="AD24" s="9">
        <v>50.785400000000003</v>
      </c>
      <c r="AE24" s="9">
        <v>35.566199999999988</v>
      </c>
      <c r="AF24" s="9">
        <v>37.991799999999998</v>
      </c>
      <c r="AG24" s="9">
        <v>46.525199999999998</v>
      </c>
      <c r="AH24" s="9"/>
      <c r="AI24" s="9">
        <f t="shared" si="8"/>
        <v>150</v>
      </c>
      <c r="AJ24" s="9">
        <v>150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65</v>
      </c>
      <c r="B25" s="9" t="s">
        <v>51</v>
      </c>
      <c r="C25" s="9">
        <v>206.95500000000001</v>
      </c>
      <c r="D25" s="9"/>
      <c r="E25" s="9">
        <v>117</v>
      </c>
      <c r="F25" s="9">
        <v>65.954999999999998</v>
      </c>
      <c r="G25" s="7">
        <v>0.35</v>
      </c>
      <c r="H25" s="9">
        <v>45</v>
      </c>
      <c r="I25" s="9" t="s">
        <v>112</v>
      </c>
      <c r="J25" s="9"/>
      <c r="K25" s="9"/>
      <c r="L25" s="9">
        <f t="shared" si="2"/>
        <v>117</v>
      </c>
      <c r="M25" s="9"/>
      <c r="N25" s="9"/>
      <c r="O25" s="9">
        <v>0</v>
      </c>
      <c r="P25" s="9">
        <v>171.42857142857139</v>
      </c>
      <c r="Q25" s="9">
        <f t="shared" si="3"/>
        <v>23.4</v>
      </c>
      <c r="R25" s="4">
        <f t="shared" si="10"/>
        <v>183.81642857142862</v>
      </c>
      <c r="S25" s="4">
        <f t="shared" si="7"/>
        <v>85.714285714285722</v>
      </c>
      <c r="T25" s="4"/>
      <c r="U25" s="9"/>
      <c r="V25" s="9">
        <f t="shared" si="4"/>
        <v>18</v>
      </c>
      <c r="W25" s="9">
        <f t="shared" si="5"/>
        <v>10.144597069597069</v>
      </c>
      <c r="X25" s="9">
        <v>15.009</v>
      </c>
      <c r="Y25" s="9">
        <v>5.2</v>
      </c>
      <c r="Z25" s="9">
        <v>24.4</v>
      </c>
      <c r="AA25" s="9">
        <v>21</v>
      </c>
      <c r="AB25" s="9">
        <v>29</v>
      </c>
      <c r="AC25" s="9">
        <v>22.2</v>
      </c>
      <c r="AD25" s="9">
        <v>32.6</v>
      </c>
      <c r="AE25" s="9">
        <v>13.4</v>
      </c>
      <c r="AF25" s="9">
        <v>8</v>
      </c>
      <c r="AG25" s="9">
        <v>39.4</v>
      </c>
      <c r="AH25" s="9"/>
      <c r="AI25" s="9">
        <f t="shared" si="8"/>
        <v>30</v>
      </c>
      <c r="AJ25" s="9">
        <v>30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66</v>
      </c>
      <c r="B26" s="9" t="s">
        <v>38</v>
      </c>
      <c r="C26" s="9">
        <v>-1.94</v>
      </c>
      <c r="D26" s="9">
        <v>310.97199999999998</v>
      </c>
      <c r="E26" s="9">
        <v>173.22399999999999</v>
      </c>
      <c r="F26" s="9">
        <v>124.98699999999999</v>
      </c>
      <c r="G26" s="7">
        <v>1</v>
      </c>
      <c r="H26" s="9">
        <v>45</v>
      </c>
      <c r="I26" s="9" t="s">
        <v>112</v>
      </c>
      <c r="J26" s="9"/>
      <c r="K26" s="9"/>
      <c r="L26" s="9">
        <f t="shared" si="2"/>
        <v>173.22399999999999</v>
      </c>
      <c r="M26" s="9"/>
      <c r="N26" s="9"/>
      <c r="O26" s="9">
        <v>100</v>
      </c>
      <c r="P26" s="9">
        <v>40</v>
      </c>
      <c r="Q26" s="9">
        <f t="shared" si="3"/>
        <v>34.644799999999996</v>
      </c>
      <c r="R26" s="4">
        <f>16*Q26-P26-O26-F26</f>
        <v>289.32979999999998</v>
      </c>
      <c r="S26" s="4">
        <f t="shared" si="7"/>
        <v>180</v>
      </c>
      <c r="T26" s="4"/>
      <c r="U26" s="9"/>
      <c r="V26" s="9">
        <f t="shared" si="4"/>
        <v>16</v>
      </c>
      <c r="W26" s="9">
        <f t="shared" si="5"/>
        <v>7.6486803214335195</v>
      </c>
      <c r="X26" s="9">
        <v>15.675000000000001</v>
      </c>
      <c r="Y26" s="9">
        <v>11.4254</v>
      </c>
      <c r="Z26" s="9">
        <v>37.688200000000002</v>
      </c>
      <c r="AA26" s="9">
        <v>25.6218</v>
      </c>
      <c r="AB26" s="9">
        <v>19.736599999999999</v>
      </c>
      <c r="AC26" s="9">
        <v>18.6174</v>
      </c>
      <c r="AD26" s="9">
        <v>41.1126</v>
      </c>
      <c r="AE26" s="9">
        <v>22.545999999999999</v>
      </c>
      <c r="AF26" s="9">
        <v>27.1752</v>
      </c>
      <c r="AG26" s="9">
        <v>55.891800000000003</v>
      </c>
      <c r="AH26" s="9" t="s">
        <v>67</v>
      </c>
      <c r="AI26" s="9">
        <f t="shared" si="8"/>
        <v>180</v>
      </c>
      <c r="AJ26" s="9">
        <v>180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68</v>
      </c>
      <c r="B27" s="9" t="s">
        <v>51</v>
      </c>
      <c r="C27" s="9">
        <v>236</v>
      </c>
      <c r="D27" s="9">
        <v>228</v>
      </c>
      <c r="E27" s="9">
        <v>251</v>
      </c>
      <c r="F27" s="9">
        <v>187</v>
      </c>
      <c r="G27" s="7">
        <v>0.45</v>
      </c>
      <c r="H27" s="9">
        <v>45</v>
      </c>
      <c r="I27" s="9" t="s">
        <v>112</v>
      </c>
      <c r="J27" s="9"/>
      <c r="K27" s="9"/>
      <c r="L27" s="9">
        <f t="shared" si="2"/>
        <v>251</v>
      </c>
      <c r="M27" s="9"/>
      <c r="N27" s="9"/>
      <c r="O27" s="9">
        <v>111.1111111111111</v>
      </c>
      <c r="P27" s="9">
        <v>222.2222222222222</v>
      </c>
      <c r="Q27" s="9">
        <f t="shared" si="3"/>
        <v>50.2</v>
      </c>
      <c r="R27" s="4">
        <f t="shared" si="10"/>
        <v>383.26666666666677</v>
      </c>
      <c r="S27" s="4">
        <f t="shared" si="7"/>
        <v>222.22222222222223</v>
      </c>
      <c r="T27" s="4"/>
      <c r="U27" s="9"/>
      <c r="V27" s="9">
        <f t="shared" si="4"/>
        <v>18</v>
      </c>
      <c r="W27" s="9">
        <f t="shared" si="5"/>
        <v>10.365205843293491</v>
      </c>
      <c r="X27" s="9">
        <v>26.4</v>
      </c>
      <c r="Y27" s="9">
        <v>35.799999999999997</v>
      </c>
      <c r="Z27" s="9">
        <v>50.2</v>
      </c>
      <c r="AA27" s="9">
        <v>43.6</v>
      </c>
      <c r="AB27" s="9">
        <v>41.8</v>
      </c>
      <c r="AC27" s="9">
        <v>45</v>
      </c>
      <c r="AD27" s="9">
        <v>51.2</v>
      </c>
      <c r="AE27" s="9">
        <v>39.799999999999997</v>
      </c>
      <c r="AF27" s="9">
        <v>44.6</v>
      </c>
      <c r="AG27" s="9">
        <v>60.4</v>
      </c>
      <c r="AH27" s="9"/>
      <c r="AI27" s="9">
        <f t="shared" si="8"/>
        <v>100</v>
      </c>
      <c r="AJ27" s="9">
        <v>100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69</v>
      </c>
      <c r="B28" s="9" t="s">
        <v>38</v>
      </c>
      <c r="C28" s="9">
        <v>270.92599999999999</v>
      </c>
      <c r="D28" s="9">
        <v>804.28</v>
      </c>
      <c r="E28" s="9">
        <v>725.03899999999999</v>
      </c>
      <c r="F28" s="9">
        <v>301.56099999999998</v>
      </c>
      <c r="G28" s="7">
        <v>1</v>
      </c>
      <c r="H28" s="9">
        <v>45</v>
      </c>
      <c r="I28" s="9" t="s">
        <v>112</v>
      </c>
      <c r="J28" s="9"/>
      <c r="K28" s="9"/>
      <c r="L28" s="9">
        <f t="shared" si="2"/>
        <v>725.03899999999999</v>
      </c>
      <c r="M28" s="9"/>
      <c r="N28" s="9"/>
      <c r="O28" s="9">
        <v>500</v>
      </c>
      <c r="P28" s="9">
        <v>600</v>
      </c>
      <c r="Q28" s="9">
        <f t="shared" si="3"/>
        <v>145.0078</v>
      </c>
      <c r="R28" s="4">
        <f t="shared" si="10"/>
        <v>1208.5794000000003</v>
      </c>
      <c r="S28" s="4">
        <f t="shared" si="7"/>
        <v>700</v>
      </c>
      <c r="T28" s="4"/>
      <c r="U28" s="9"/>
      <c r="V28" s="9">
        <f t="shared" si="4"/>
        <v>18</v>
      </c>
      <c r="W28" s="9">
        <f t="shared" si="5"/>
        <v>9.6654179982042336</v>
      </c>
      <c r="X28" s="9">
        <v>75.780600000000007</v>
      </c>
      <c r="Y28" s="9">
        <v>99.303399999999996</v>
      </c>
      <c r="Z28" s="9">
        <v>122.3514</v>
      </c>
      <c r="AA28" s="9">
        <v>104.4966</v>
      </c>
      <c r="AB28" s="9">
        <v>117.86499999999999</v>
      </c>
      <c r="AC28" s="9">
        <v>116.7268</v>
      </c>
      <c r="AD28" s="9">
        <v>117.46339999999999</v>
      </c>
      <c r="AE28" s="9">
        <v>98.387</v>
      </c>
      <c r="AF28" s="9">
        <v>87.63</v>
      </c>
      <c r="AG28" s="9">
        <v>134.69759999999999</v>
      </c>
      <c r="AH28" s="9" t="s">
        <v>70</v>
      </c>
      <c r="AI28" s="9">
        <f t="shared" si="8"/>
        <v>700</v>
      </c>
      <c r="AJ28" s="9">
        <v>700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71</v>
      </c>
      <c r="B29" s="9" t="s">
        <v>38</v>
      </c>
      <c r="C29" s="9">
        <v>29.347000000000001</v>
      </c>
      <c r="D29" s="9"/>
      <c r="E29" s="9">
        <v>-7.6680000000000001</v>
      </c>
      <c r="F29" s="9">
        <v>29.347000000000001</v>
      </c>
      <c r="G29" s="7">
        <v>1</v>
      </c>
      <c r="H29" s="9">
        <v>40</v>
      </c>
      <c r="I29" s="9" t="s">
        <v>112</v>
      </c>
      <c r="J29" s="9"/>
      <c r="K29" s="9"/>
      <c r="L29" s="9">
        <f t="shared" si="2"/>
        <v>-7.6680000000000001</v>
      </c>
      <c r="M29" s="9"/>
      <c r="N29" s="9"/>
      <c r="O29" s="9">
        <v>50</v>
      </c>
      <c r="P29" s="9">
        <v>40</v>
      </c>
      <c r="Q29" s="9">
        <f t="shared" si="3"/>
        <v>-1.5336000000000001</v>
      </c>
      <c r="R29" s="4"/>
      <c r="S29" s="4">
        <f t="shared" si="7"/>
        <v>0</v>
      </c>
      <c r="T29" s="4"/>
      <c r="U29" s="9"/>
      <c r="V29" s="9">
        <f t="shared" si="4"/>
        <v>-77.821465832029219</v>
      </c>
      <c r="W29" s="9">
        <f t="shared" si="5"/>
        <v>-77.821465832029219</v>
      </c>
      <c r="X29" s="9">
        <v>-1.3872</v>
      </c>
      <c r="Y29" s="9">
        <v>1.0673999999999999</v>
      </c>
      <c r="Z29" s="9">
        <v>2.9087999999999998</v>
      </c>
      <c r="AA29" s="9">
        <v>6.24</v>
      </c>
      <c r="AB29" s="9">
        <v>9.7493999999999996</v>
      </c>
      <c r="AC29" s="9">
        <v>3.5133999999999999</v>
      </c>
      <c r="AD29" s="9">
        <v>7.0115999999999996</v>
      </c>
      <c r="AE29" s="9">
        <v>5.8468</v>
      </c>
      <c r="AF29" s="9">
        <v>3.9735999999999998</v>
      </c>
      <c r="AG29" s="9">
        <v>13.9396</v>
      </c>
      <c r="AH29" s="17" t="s">
        <v>48</v>
      </c>
      <c r="AI29" s="9">
        <f t="shared" si="8"/>
        <v>0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72</v>
      </c>
      <c r="B30" s="9" t="s">
        <v>51</v>
      </c>
      <c r="C30" s="9">
        <v>210</v>
      </c>
      <c r="D30" s="9"/>
      <c r="E30" s="9">
        <v>188</v>
      </c>
      <c r="F30" s="9">
        <v>10</v>
      </c>
      <c r="G30" s="7">
        <v>0.4</v>
      </c>
      <c r="H30" s="9">
        <v>55</v>
      </c>
      <c r="I30" s="9" t="s">
        <v>112</v>
      </c>
      <c r="J30" s="9"/>
      <c r="K30" s="9"/>
      <c r="L30" s="9">
        <f t="shared" si="2"/>
        <v>188</v>
      </c>
      <c r="M30" s="9"/>
      <c r="N30" s="9"/>
      <c r="O30" s="9">
        <v>250</v>
      </c>
      <c r="P30" s="9">
        <v>300</v>
      </c>
      <c r="Q30" s="9">
        <f t="shared" si="3"/>
        <v>37.6</v>
      </c>
      <c r="R30" s="4">
        <f t="shared" si="10"/>
        <v>116.80000000000007</v>
      </c>
      <c r="S30" s="4">
        <f t="shared" si="7"/>
        <v>0</v>
      </c>
      <c r="T30" s="4"/>
      <c r="U30" s="9"/>
      <c r="V30" s="9">
        <f t="shared" si="4"/>
        <v>18</v>
      </c>
      <c r="W30" s="9">
        <f t="shared" si="5"/>
        <v>14.893617021276595</v>
      </c>
      <c r="X30" s="9">
        <v>21.4</v>
      </c>
      <c r="Y30" s="9">
        <v>29.4</v>
      </c>
      <c r="Z30" s="9">
        <v>41.4</v>
      </c>
      <c r="AA30" s="9">
        <v>24.2</v>
      </c>
      <c r="AB30" s="9">
        <v>43</v>
      </c>
      <c r="AC30" s="9">
        <v>24.8</v>
      </c>
      <c r="AD30" s="9">
        <v>37</v>
      </c>
      <c r="AE30" s="9">
        <v>44.4</v>
      </c>
      <c r="AF30" s="9">
        <v>36.200000000000003</v>
      </c>
      <c r="AG30" s="9">
        <v>51.2</v>
      </c>
      <c r="AH30" s="9"/>
      <c r="AI30" s="9">
        <f t="shared" si="8"/>
        <v>0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73</v>
      </c>
      <c r="B31" s="9" t="s">
        <v>38</v>
      </c>
      <c r="C31" s="9">
        <v>460.19400000000002</v>
      </c>
      <c r="D31" s="9">
        <v>152.267</v>
      </c>
      <c r="E31" s="16">
        <f>393.917+E57</f>
        <v>490.24599999999998</v>
      </c>
      <c r="F31" s="16">
        <f>184.193+F57</f>
        <v>114.96200000000002</v>
      </c>
      <c r="G31" s="7">
        <v>1</v>
      </c>
      <c r="H31" s="9">
        <v>60</v>
      </c>
      <c r="I31" s="9" t="s">
        <v>112</v>
      </c>
      <c r="J31" s="9"/>
      <c r="K31" s="9"/>
      <c r="L31" s="9">
        <f t="shared" si="2"/>
        <v>490.24599999999998</v>
      </c>
      <c r="M31" s="9"/>
      <c r="N31" s="9"/>
      <c r="O31" s="9">
        <v>300</v>
      </c>
      <c r="P31" s="9">
        <v>800</v>
      </c>
      <c r="Q31" s="9">
        <f t="shared" si="3"/>
        <v>98.049199999999999</v>
      </c>
      <c r="R31" s="4">
        <f t="shared" si="10"/>
        <v>549.92360000000008</v>
      </c>
      <c r="S31" s="4">
        <f t="shared" si="7"/>
        <v>500</v>
      </c>
      <c r="T31" s="4"/>
      <c r="U31" s="9"/>
      <c r="V31" s="9">
        <f t="shared" si="4"/>
        <v>18</v>
      </c>
      <c r="W31" s="9">
        <f t="shared" si="5"/>
        <v>12.391350464868658</v>
      </c>
      <c r="X31" s="9">
        <v>63.814999999999998</v>
      </c>
      <c r="Y31" s="9">
        <v>70.668599999999998</v>
      </c>
      <c r="Z31" s="9">
        <v>63.731999999999992</v>
      </c>
      <c r="AA31" s="9">
        <v>107.76260000000001</v>
      </c>
      <c r="AB31" s="9">
        <v>62.413800000000002</v>
      </c>
      <c r="AC31" s="9">
        <v>63.05060000000001</v>
      </c>
      <c r="AD31" s="9">
        <v>76.724199999999996</v>
      </c>
      <c r="AE31" s="9">
        <v>66.152799999999985</v>
      </c>
      <c r="AF31" s="9">
        <v>73.025000000000006</v>
      </c>
      <c r="AG31" s="9">
        <v>97.113199999999992</v>
      </c>
      <c r="AH31" s="9"/>
      <c r="AI31" s="9">
        <f t="shared" si="8"/>
        <v>500</v>
      </c>
      <c r="AJ31" s="9">
        <v>500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74</v>
      </c>
      <c r="B32" s="9" t="s">
        <v>51</v>
      </c>
      <c r="C32" s="9">
        <v>319</v>
      </c>
      <c r="D32" s="9"/>
      <c r="E32" s="16">
        <f>74+E58</f>
        <v>81</v>
      </c>
      <c r="F32" s="16">
        <f>149+F38+F58</f>
        <v>112</v>
      </c>
      <c r="G32" s="7">
        <v>0.5</v>
      </c>
      <c r="H32" s="9">
        <v>60</v>
      </c>
      <c r="I32" s="9" t="s">
        <v>112</v>
      </c>
      <c r="J32" s="9"/>
      <c r="K32" s="9"/>
      <c r="L32" s="9">
        <f t="shared" si="2"/>
        <v>81</v>
      </c>
      <c r="M32" s="9"/>
      <c r="N32" s="9"/>
      <c r="O32" s="9">
        <v>0</v>
      </c>
      <c r="P32" s="9">
        <v>90</v>
      </c>
      <c r="Q32" s="9">
        <f t="shared" si="3"/>
        <v>16.2</v>
      </c>
      <c r="R32" s="4">
        <f t="shared" si="10"/>
        <v>89.599999999999966</v>
      </c>
      <c r="S32" s="4">
        <f t="shared" si="7"/>
        <v>80</v>
      </c>
      <c r="T32" s="4"/>
      <c r="U32" s="9"/>
      <c r="V32" s="9">
        <f t="shared" si="4"/>
        <v>18</v>
      </c>
      <c r="W32" s="9">
        <f t="shared" si="5"/>
        <v>12.469135802469136</v>
      </c>
      <c r="X32" s="9">
        <v>15.8</v>
      </c>
      <c r="Y32" s="9">
        <v>10</v>
      </c>
      <c r="Z32" s="9">
        <v>9.6</v>
      </c>
      <c r="AA32" s="9">
        <v>25</v>
      </c>
      <c r="AB32" s="9">
        <v>7.4</v>
      </c>
      <c r="AC32" s="9">
        <v>23.6</v>
      </c>
      <c r="AD32" s="9">
        <v>12.8</v>
      </c>
      <c r="AE32" s="9">
        <v>18</v>
      </c>
      <c r="AF32" s="9">
        <v>14.6</v>
      </c>
      <c r="AG32" s="9">
        <v>34.6</v>
      </c>
      <c r="AH32" s="9"/>
      <c r="AI32" s="9">
        <f t="shared" si="8"/>
        <v>40</v>
      </c>
      <c r="AJ32" s="9">
        <v>40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75</v>
      </c>
      <c r="B33" s="9" t="s">
        <v>38</v>
      </c>
      <c r="C33" s="9">
        <v>83.893000000000001</v>
      </c>
      <c r="D33" s="9">
        <v>304.38200000000001</v>
      </c>
      <c r="E33" s="16">
        <f>336.967+E59</f>
        <v>362.589</v>
      </c>
      <c r="F33" s="16">
        <f>10.443+F59</f>
        <v>0.19999999999999929</v>
      </c>
      <c r="G33" s="7">
        <v>1</v>
      </c>
      <c r="H33" s="9">
        <v>60</v>
      </c>
      <c r="I33" s="9" t="s">
        <v>112</v>
      </c>
      <c r="J33" s="9"/>
      <c r="K33" s="9"/>
      <c r="L33" s="9">
        <f t="shared" si="2"/>
        <v>362.589</v>
      </c>
      <c r="M33" s="9"/>
      <c r="N33" s="9"/>
      <c r="O33" s="9">
        <v>700</v>
      </c>
      <c r="P33" s="9">
        <v>680</v>
      </c>
      <c r="Q33" s="9">
        <f t="shared" si="3"/>
        <v>72.517799999999994</v>
      </c>
      <c r="R33" s="4"/>
      <c r="S33" s="4">
        <f t="shared" si="7"/>
        <v>300</v>
      </c>
      <c r="T33" s="4"/>
      <c r="U33" s="9"/>
      <c r="V33" s="9">
        <f t="shared" si="4"/>
        <v>19.032568555582216</v>
      </c>
      <c r="W33" s="9">
        <f t="shared" si="5"/>
        <v>19.032568555582216</v>
      </c>
      <c r="X33" s="9">
        <v>64.449600000000004</v>
      </c>
      <c r="Y33" s="9">
        <v>86.211199999999991</v>
      </c>
      <c r="Z33" s="9">
        <v>60.296599999999998</v>
      </c>
      <c r="AA33" s="9">
        <v>113.932</v>
      </c>
      <c r="AB33" s="9">
        <v>53.376399999999997</v>
      </c>
      <c r="AC33" s="9">
        <v>49.985799999999998</v>
      </c>
      <c r="AD33" s="9">
        <v>108.5262</v>
      </c>
      <c r="AE33" s="9">
        <v>44.704599999999999</v>
      </c>
      <c r="AF33" s="9">
        <v>99.482200000000006</v>
      </c>
      <c r="AG33" s="9">
        <v>70.72</v>
      </c>
      <c r="AH33" s="9"/>
      <c r="AI33" s="9">
        <f t="shared" si="8"/>
        <v>300</v>
      </c>
      <c r="AJ33" s="9">
        <v>300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76</v>
      </c>
      <c r="B34" s="9" t="s">
        <v>38</v>
      </c>
      <c r="C34" s="9">
        <v>320.64600000000002</v>
      </c>
      <c r="D34" s="9">
        <v>214.761</v>
      </c>
      <c r="E34" s="16">
        <f>404.287+E60</f>
        <v>474.70399999999995</v>
      </c>
      <c r="F34" s="16">
        <f>93.942+F60</f>
        <v>81.342999999999989</v>
      </c>
      <c r="G34" s="7">
        <v>1</v>
      </c>
      <c r="H34" s="9">
        <v>60</v>
      </c>
      <c r="I34" s="9" t="s">
        <v>112</v>
      </c>
      <c r="J34" s="9"/>
      <c r="K34" s="9"/>
      <c r="L34" s="9">
        <f t="shared" si="2"/>
        <v>474.70399999999995</v>
      </c>
      <c r="M34" s="9"/>
      <c r="N34" s="9"/>
      <c r="O34" s="9">
        <v>250</v>
      </c>
      <c r="P34" s="9">
        <v>600</v>
      </c>
      <c r="Q34" s="9">
        <f t="shared" si="3"/>
        <v>94.940799999999996</v>
      </c>
      <c r="R34" s="4">
        <f t="shared" si="10"/>
        <v>777.59139999999991</v>
      </c>
      <c r="S34" s="4">
        <f t="shared" si="7"/>
        <v>500</v>
      </c>
      <c r="T34" s="4"/>
      <c r="U34" s="9"/>
      <c r="V34" s="9">
        <f t="shared" si="4"/>
        <v>18</v>
      </c>
      <c r="W34" s="9">
        <f t="shared" si="5"/>
        <v>9.8097235329805521</v>
      </c>
      <c r="X34" s="9">
        <v>52.801400000000001</v>
      </c>
      <c r="Y34" s="9">
        <v>55.516599999999997</v>
      </c>
      <c r="Z34" s="9">
        <v>57.593199999999989</v>
      </c>
      <c r="AA34" s="9">
        <v>90.404399999999995</v>
      </c>
      <c r="AB34" s="9">
        <v>53.662799999999997</v>
      </c>
      <c r="AC34" s="9">
        <v>44.398800000000001</v>
      </c>
      <c r="AD34" s="9">
        <v>68.528800000000004</v>
      </c>
      <c r="AE34" s="9">
        <v>54.888599999999997</v>
      </c>
      <c r="AF34" s="9">
        <v>46.964399999999998</v>
      </c>
      <c r="AG34" s="9">
        <v>70.588400000000007</v>
      </c>
      <c r="AH34" s="9"/>
      <c r="AI34" s="9">
        <f t="shared" si="8"/>
        <v>500</v>
      </c>
      <c r="AJ34" s="9">
        <v>500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77</v>
      </c>
      <c r="B35" s="9" t="s">
        <v>51</v>
      </c>
      <c r="C35" s="9">
        <v>671</v>
      </c>
      <c r="D35" s="9"/>
      <c r="E35" s="16">
        <f>396+E61</f>
        <v>428</v>
      </c>
      <c r="F35" s="16">
        <f>88+F61</f>
        <v>71</v>
      </c>
      <c r="G35" s="7">
        <v>0.4</v>
      </c>
      <c r="H35" s="9">
        <v>60</v>
      </c>
      <c r="I35" s="9" t="s">
        <v>112</v>
      </c>
      <c r="J35" s="9"/>
      <c r="K35" s="9"/>
      <c r="L35" s="9">
        <f t="shared" si="2"/>
        <v>428</v>
      </c>
      <c r="M35" s="9"/>
      <c r="N35" s="9"/>
      <c r="O35" s="9">
        <v>250</v>
      </c>
      <c r="P35" s="9">
        <v>400</v>
      </c>
      <c r="Q35" s="9">
        <f t="shared" si="3"/>
        <v>85.6</v>
      </c>
      <c r="R35" s="4">
        <f>16*Q35-P35-O35-F35</f>
        <v>648.59999999999991</v>
      </c>
      <c r="S35" s="4">
        <f t="shared" si="7"/>
        <v>500</v>
      </c>
      <c r="T35" s="4"/>
      <c r="U35" s="9"/>
      <c r="V35" s="9">
        <f t="shared" si="4"/>
        <v>16</v>
      </c>
      <c r="W35" s="9">
        <f t="shared" si="5"/>
        <v>8.4228971962616832</v>
      </c>
      <c r="X35" s="9">
        <v>59.6</v>
      </c>
      <c r="Y35" s="9">
        <v>37.799999999999997</v>
      </c>
      <c r="Z35" s="9">
        <v>47.2</v>
      </c>
      <c r="AA35" s="9">
        <v>33.200000000000003</v>
      </c>
      <c r="AB35" s="9">
        <v>54.4</v>
      </c>
      <c r="AC35" s="9">
        <v>34</v>
      </c>
      <c r="AD35" s="9">
        <v>44.4</v>
      </c>
      <c r="AE35" s="9">
        <v>33.6</v>
      </c>
      <c r="AF35" s="9">
        <v>36.6</v>
      </c>
      <c r="AG35" s="9">
        <v>56</v>
      </c>
      <c r="AH35" s="9"/>
      <c r="AI35" s="9">
        <f t="shared" si="8"/>
        <v>200</v>
      </c>
      <c r="AJ35" s="9">
        <v>200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78</v>
      </c>
      <c r="B36" s="9" t="s">
        <v>38</v>
      </c>
      <c r="C36" s="9">
        <v>206.554</v>
      </c>
      <c r="D36" s="9">
        <v>460.11</v>
      </c>
      <c r="E36" s="16">
        <f>364.123+E62</f>
        <v>426.577</v>
      </c>
      <c r="F36" s="16">
        <f>286.507+F62</f>
        <v>263.05</v>
      </c>
      <c r="G36" s="7">
        <v>1</v>
      </c>
      <c r="H36" s="9">
        <v>60</v>
      </c>
      <c r="I36" s="9" t="s">
        <v>112</v>
      </c>
      <c r="J36" s="9"/>
      <c r="K36" s="9"/>
      <c r="L36" s="9">
        <f t="shared" si="2"/>
        <v>426.577</v>
      </c>
      <c r="M36" s="9"/>
      <c r="N36" s="9"/>
      <c r="O36" s="9">
        <v>500</v>
      </c>
      <c r="P36" s="9">
        <v>700</v>
      </c>
      <c r="Q36" s="9">
        <f t="shared" si="3"/>
        <v>85.315399999999997</v>
      </c>
      <c r="R36" s="4">
        <f t="shared" si="10"/>
        <v>72.627199999999846</v>
      </c>
      <c r="S36" s="4">
        <f t="shared" si="7"/>
        <v>170</v>
      </c>
      <c r="T36" s="4"/>
      <c r="U36" s="9"/>
      <c r="V36" s="9">
        <f t="shared" si="4"/>
        <v>18</v>
      </c>
      <c r="W36" s="9">
        <f t="shared" si="5"/>
        <v>17.148721098418338</v>
      </c>
      <c r="X36" s="9">
        <v>40.558399999999999</v>
      </c>
      <c r="Y36" s="9">
        <v>112.6086</v>
      </c>
      <c r="Z36" s="9">
        <v>78.438000000000002</v>
      </c>
      <c r="AA36" s="9">
        <v>71.811800000000005</v>
      </c>
      <c r="AB36" s="9">
        <v>90.086799999999997</v>
      </c>
      <c r="AC36" s="9">
        <v>47.686799999999998</v>
      </c>
      <c r="AD36" s="9">
        <v>89.214200000000005</v>
      </c>
      <c r="AE36" s="9">
        <v>58.2102</v>
      </c>
      <c r="AF36" s="9">
        <v>54.449599999999997</v>
      </c>
      <c r="AG36" s="9">
        <v>65.8566</v>
      </c>
      <c r="AH36" s="9"/>
      <c r="AI36" s="9">
        <f t="shared" si="8"/>
        <v>170</v>
      </c>
      <c r="AJ36" s="9">
        <v>170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79</v>
      </c>
      <c r="B37" s="9" t="s">
        <v>51</v>
      </c>
      <c r="C37" s="9">
        <v>314</v>
      </c>
      <c r="D37" s="9"/>
      <c r="E37" s="9">
        <v>140</v>
      </c>
      <c r="F37" s="9">
        <v>143</v>
      </c>
      <c r="G37" s="7">
        <v>0.5</v>
      </c>
      <c r="H37" s="9">
        <v>60</v>
      </c>
      <c r="I37" s="9" t="s">
        <v>112</v>
      </c>
      <c r="J37" s="9"/>
      <c r="K37" s="9"/>
      <c r="L37" s="9">
        <f t="shared" si="2"/>
        <v>140</v>
      </c>
      <c r="M37" s="9"/>
      <c r="N37" s="9"/>
      <c r="O37" s="9">
        <v>200</v>
      </c>
      <c r="P37" s="9">
        <v>0</v>
      </c>
      <c r="Q37" s="9">
        <f t="shared" si="3"/>
        <v>28</v>
      </c>
      <c r="R37" s="4">
        <f t="shared" si="10"/>
        <v>161</v>
      </c>
      <c r="S37" s="4">
        <f t="shared" si="7"/>
        <v>0</v>
      </c>
      <c r="T37" s="4"/>
      <c r="U37" s="9"/>
      <c r="V37" s="9">
        <f t="shared" si="4"/>
        <v>18</v>
      </c>
      <c r="W37" s="9">
        <f t="shared" si="5"/>
        <v>12.25</v>
      </c>
      <c r="X37" s="9">
        <v>25.2</v>
      </c>
      <c r="Y37" s="9">
        <v>10.4</v>
      </c>
      <c r="Z37" s="9">
        <v>23.8</v>
      </c>
      <c r="AA37" s="9">
        <v>-0.4</v>
      </c>
      <c r="AB37" s="9">
        <v>6.8</v>
      </c>
      <c r="AC37" s="9">
        <v>18.399999999999999</v>
      </c>
      <c r="AD37" s="9">
        <v>19.600000000000001</v>
      </c>
      <c r="AE37" s="9">
        <v>21.6</v>
      </c>
      <c r="AF37" s="9">
        <v>21</v>
      </c>
      <c r="AG37" s="9">
        <v>25.2</v>
      </c>
      <c r="AH37" s="9"/>
      <c r="AI37" s="9">
        <f t="shared" si="8"/>
        <v>0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10" t="s">
        <v>80</v>
      </c>
      <c r="B38" s="10" t="s">
        <v>51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81</v>
      </c>
      <c r="J38" s="10" t="s">
        <v>74</v>
      </c>
      <c r="K38" s="10"/>
      <c r="L38" s="10">
        <f t="shared" ref="L38:L66" si="11">E38-K38</f>
        <v>0</v>
      </c>
      <c r="M38" s="10"/>
      <c r="N38" s="10"/>
      <c r="O38" s="10"/>
      <c r="P38" s="10"/>
      <c r="Q38" s="10">
        <f t="shared" ref="Q38:Q66" si="12">E38/5</f>
        <v>0</v>
      </c>
      <c r="R38" s="12"/>
      <c r="S38" s="4"/>
      <c r="T38" s="12"/>
      <c r="U38" s="10"/>
      <c r="V38" s="10" t="e">
        <f t="shared" ref="V38:V66" si="13">(F38+O38+P38+R38)/Q38</f>
        <v>#DIV/0!</v>
      </c>
      <c r="W38" s="10" t="e">
        <f t="shared" ref="W38:W66" si="14">(F38+O38+P38)/Q38</f>
        <v>#DIV/0!</v>
      </c>
      <c r="X38" s="10">
        <v>0</v>
      </c>
      <c r="Y38" s="10">
        <v>0</v>
      </c>
      <c r="Z38" s="10">
        <v>0</v>
      </c>
      <c r="AA38" s="10">
        <v>0</v>
      </c>
      <c r="AB38" s="10">
        <v>-0.2</v>
      </c>
      <c r="AC38" s="10">
        <v>0</v>
      </c>
      <c r="AD38" s="10">
        <v>0</v>
      </c>
      <c r="AE38" s="10">
        <v>0</v>
      </c>
      <c r="AF38" s="10">
        <v>0</v>
      </c>
      <c r="AG38" s="10">
        <v>4</v>
      </c>
      <c r="AH38" s="10"/>
      <c r="AI38" s="9">
        <f t="shared" si="8"/>
        <v>0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82</v>
      </c>
      <c r="B39" s="9" t="s">
        <v>51</v>
      </c>
      <c r="C39" s="9">
        <v>212</v>
      </c>
      <c r="D39" s="9"/>
      <c r="E39" s="9">
        <v>32</v>
      </c>
      <c r="F39" s="9">
        <v>141</v>
      </c>
      <c r="G39" s="7">
        <v>0.4</v>
      </c>
      <c r="H39" s="9">
        <v>50</v>
      </c>
      <c r="I39" s="9" t="s">
        <v>112</v>
      </c>
      <c r="J39" s="9"/>
      <c r="K39" s="9"/>
      <c r="L39" s="9">
        <f t="shared" si="11"/>
        <v>32</v>
      </c>
      <c r="M39" s="9"/>
      <c r="N39" s="9"/>
      <c r="O39" s="9">
        <v>0</v>
      </c>
      <c r="P39" s="9">
        <v>137.5</v>
      </c>
      <c r="Q39" s="9">
        <f t="shared" si="12"/>
        <v>6.4</v>
      </c>
      <c r="R39" s="4"/>
      <c r="S39" s="4">
        <f t="shared" si="7"/>
        <v>0</v>
      </c>
      <c r="T39" s="4"/>
      <c r="U39" s="9"/>
      <c r="V39" s="9">
        <f t="shared" si="13"/>
        <v>43.515625</v>
      </c>
      <c r="W39" s="9">
        <f t="shared" si="14"/>
        <v>43.515625</v>
      </c>
      <c r="X39" s="9">
        <v>17</v>
      </c>
      <c r="Y39" s="9">
        <v>7</v>
      </c>
      <c r="Z39" s="9">
        <v>17.8</v>
      </c>
      <c r="AA39" s="9">
        <v>20.8</v>
      </c>
      <c r="AB39" s="9">
        <v>8.1999999999999993</v>
      </c>
      <c r="AC39" s="9">
        <v>13</v>
      </c>
      <c r="AD39" s="9">
        <v>22.4</v>
      </c>
      <c r="AE39" s="9">
        <v>11.8</v>
      </c>
      <c r="AF39" s="9">
        <v>20.8</v>
      </c>
      <c r="AG39" s="9">
        <v>20.399999999999999</v>
      </c>
      <c r="AH39" s="17" t="s">
        <v>48</v>
      </c>
      <c r="AI39" s="9">
        <f t="shared" si="8"/>
        <v>0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83</v>
      </c>
      <c r="B40" s="9" t="s">
        <v>38</v>
      </c>
      <c r="C40" s="9">
        <v>485.01499999999999</v>
      </c>
      <c r="D40" s="9">
        <v>984.346</v>
      </c>
      <c r="E40" s="16">
        <f>927.634+E63</f>
        <v>1131.2139999999999</v>
      </c>
      <c r="F40" s="16">
        <f>464.298+F63</f>
        <v>369.154</v>
      </c>
      <c r="G40" s="7">
        <v>1</v>
      </c>
      <c r="H40" s="9">
        <v>40</v>
      </c>
      <c r="I40" s="9" t="s">
        <v>112</v>
      </c>
      <c r="J40" s="9"/>
      <c r="K40" s="9"/>
      <c r="L40" s="9">
        <f t="shared" si="11"/>
        <v>1131.2139999999999</v>
      </c>
      <c r="M40" s="9"/>
      <c r="N40" s="9"/>
      <c r="O40" s="9">
        <v>900</v>
      </c>
      <c r="P40" s="9">
        <v>1000</v>
      </c>
      <c r="Q40" s="9">
        <f t="shared" si="12"/>
        <v>226.24279999999999</v>
      </c>
      <c r="R40" s="4">
        <f t="shared" ref="R40" si="15">18*Q40-P40-O40-F40</f>
        <v>1803.2163999999998</v>
      </c>
      <c r="S40" s="4">
        <f t="shared" si="7"/>
        <v>1000</v>
      </c>
      <c r="T40" s="4"/>
      <c r="U40" s="9"/>
      <c r="V40" s="9">
        <f t="shared" si="13"/>
        <v>18</v>
      </c>
      <c r="W40" s="9">
        <f t="shared" si="14"/>
        <v>10.029729122871535</v>
      </c>
      <c r="X40" s="9">
        <v>103.3708</v>
      </c>
      <c r="Y40" s="9">
        <v>172.51499999999999</v>
      </c>
      <c r="Z40" s="9">
        <v>191.07300000000001</v>
      </c>
      <c r="AA40" s="9">
        <v>175.99979999999999</v>
      </c>
      <c r="AB40" s="9">
        <v>179.94280000000001</v>
      </c>
      <c r="AC40" s="9">
        <v>128.83260000000001</v>
      </c>
      <c r="AD40" s="9">
        <v>193.20679999999999</v>
      </c>
      <c r="AE40" s="9">
        <v>199.4136</v>
      </c>
      <c r="AF40" s="9">
        <v>54.967200000000012</v>
      </c>
      <c r="AG40" s="9">
        <v>182.31659999999999</v>
      </c>
      <c r="AH40" s="9"/>
      <c r="AI40" s="9">
        <f t="shared" si="8"/>
        <v>1000</v>
      </c>
      <c r="AJ40" s="9">
        <v>1000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10" t="s">
        <v>84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81</v>
      </c>
      <c r="J41" s="10"/>
      <c r="K41" s="10"/>
      <c r="L41" s="10">
        <f t="shared" si="11"/>
        <v>0</v>
      </c>
      <c r="M41" s="10"/>
      <c r="N41" s="10"/>
      <c r="O41" s="10"/>
      <c r="P41" s="10"/>
      <c r="Q41" s="10">
        <f t="shared" si="12"/>
        <v>0</v>
      </c>
      <c r="R41" s="12"/>
      <c r="S41" s="4"/>
      <c r="T41" s="12"/>
      <c r="U41" s="10"/>
      <c r="V41" s="10" t="e">
        <f t="shared" si="13"/>
        <v>#DIV/0!</v>
      </c>
      <c r="W41" s="10" t="e">
        <f t="shared" si="14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/>
      <c r="AI41" s="9">
        <f t="shared" si="8"/>
        <v>0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85</v>
      </c>
      <c r="B42" s="9" t="s">
        <v>38</v>
      </c>
      <c r="C42" s="9">
        <v>252.74700000000001</v>
      </c>
      <c r="D42" s="9">
        <v>99.873999999999995</v>
      </c>
      <c r="E42" s="9">
        <v>221.005</v>
      </c>
      <c r="F42" s="9">
        <v>113.248</v>
      </c>
      <c r="G42" s="7">
        <v>1</v>
      </c>
      <c r="H42" s="9">
        <v>70</v>
      </c>
      <c r="I42" s="9" t="s">
        <v>112</v>
      </c>
      <c r="J42" s="9"/>
      <c r="K42" s="9"/>
      <c r="L42" s="9">
        <f t="shared" si="11"/>
        <v>221.005</v>
      </c>
      <c r="M42" s="9"/>
      <c r="N42" s="9"/>
      <c r="O42" s="9">
        <v>150</v>
      </c>
      <c r="P42" s="9">
        <v>0</v>
      </c>
      <c r="Q42" s="9">
        <f t="shared" si="12"/>
        <v>44.201000000000001</v>
      </c>
      <c r="R42" s="4">
        <f>14*Q42-P42-O42-F42</f>
        <v>355.56599999999997</v>
      </c>
      <c r="S42" s="4">
        <f t="shared" si="7"/>
        <v>300</v>
      </c>
      <c r="T42" s="4"/>
      <c r="U42" s="9"/>
      <c r="V42" s="9">
        <f t="shared" si="13"/>
        <v>13.999999999999998</v>
      </c>
      <c r="W42" s="9">
        <f t="shared" si="14"/>
        <v>5.9557023596751204</v>
      </c>
      <c r="X42" s="9">
        <v>23.965399999999999</v>
      </c>
      <c r="Y42" s="9">
        <v>16.132000000000001</v>
      </c>
      <c r="Z42" s="9">
        <v>27.191600000000001</v>
      </c>
      <c r="AA42" s="9">
        <v>46.450200000000002</v>
      </c>
      <c r="AB42" s="9">
        <v>21.010200000000001</v>
      </c>
      <c r="AC42" s="9">
        <v>24.505199999999999</v>
      </c>
      <c r="AD42" s="9">
        <v>41.714199999999998</v>
      </c>
      <c r="AE42" s="9">
        <v>20.859000000000002</v>
      </c>
      <c r="AF42" s="9">
        <v>27.302399999999999</v>
      </c>
      <c r="AG42" s="9">
        <v>35.753599999999999</v>
      </c>
      <c r="AH42" s="9"/>
      <c r="AI42" s="9">
        <f t="shared" si="8"/>
        <v>300</v>
      </c>
      <c r="AJ42" s="9">
        <v>300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86</v>
      </c>
      <c r="B43" s="9" t="s">
        <v>51</v>
      </c>
      <c r="C43" s="9">
        <v>332</v>
      </c>
      <c r="D43" s="9">
        <v>630</v>
      </c>
      <c r="E43" s="16">
        <f>729+E64</f>
        <v>814</v>
      </c>
      <c r="F43" s="16">
        <f>26+F64</f>
        <v>-15</v>
      </c>
      <c r="G43" s="7">
        <v>0.4</v>
      </c>
      <c r="H43" s="9">
        <v>40</v>
      </c>
      <c r="I43" s="9" t="s">
        <v>112</v>
      </c>
      <c r="J43" s="9"/>
      <c r="K43" s="9"/>
      <c r="L43" s="9">
        <f t="shared" si="11"/>
        <v>814</v>
      </c>
      <c r="M43" s="9"/>
      <c r="N43" s="9"/>
      <c r="O43" s="9">
        <v>625</v>
      </c>
      <c r="P43" s="9">
        <v>875</v>
      </c>
      <c r="Q43" s="9">
        <f t="shared" si="12"/>
        <v>162.80000000000001</v>
      </c>
      <c r="R43" s="4">
        <f>17*Q43-P43-O43-F43</f>
        <v>1282.6000000000004</v>
      </c>
      <c r="S43" s="4">
        <f t="shared" si="7"/>
        <v>750</v>
      </c>
      <c r="T43" s="4"/>
      <c r="U43" s="9"/>
      <c r="V43" s="9">
        <f t="shared" si="13"/>
        <v>17</v>
      </c>
      <c r="W43" s="9">
        <f t="shared" si="14"/>
        <v>9.121621621621621</v>
      </c>
      <c r="X43" s="9">
        <v>88.8</v>
      </c>
      <c r="Y43" s="9">
        <v>98.2</v>
      </c>
      <c r="Z43" s="9">
        <v>104.4</v>
      </c>
      <c r="AA43" s="9">
        <v>111.6</v>
      </c>
      <c r="AB43" s="9">
        <v>94.2</v>
      </c>
      <c r="AC43" s="9">
        <v>86.4</v>
      </c>
      <c r="AD43" s="9">
        <v>94</v>
      </c>
      <c r="AE43" s="9">
        <v>139.4</v>
      </c>
      <c r="AF43" s="9">
        <v>129.19999999999999</v>
      </c>
      <c r="AG43" s="9">
        <v>124.6884</v>
      </c>
      <c r="AH43" s="9"/>
      <c r="AI43" s="9">
        <f t="shared" si="8"/>
        <v>300</v>
      </c>
      <c r="AJ43" s="9">
        <v>300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87</v>
      </c>
      <c r="B44" s="9" t="s">
        <v>38</v>
      </c>
      <c r="C44" s="9">
        <v>277.22500000000002</v>
      </c>
      <c r="D44" s="9">
        <v>397.42500000000001</v>
      </c>
      <c r="E44" s="9">
        <v>446.834</v>
      </c>
      <c r="F44" s="9">
        <v>187.44</v>
      </c>
      <c r="G44" s="7">
        <v>1</v>
      </c>
      <c r="H44" s="9">
        <v>40</v>
      </c>
      <c r="I44" s="9" t="s">
        <v>112</v>
      </c>
      <c r="J44" s="9"/>
      <c r="K44" s="9"/>
      <c r="L44" s="9">
        <f t="shared" si="11"/>
        <v>446.834</v>
      </c>
      <c r="M44" s="9"/>
      <c r="N44" s="9"/>
      <c r="O44" s="9">
        <v>200</v>
      </c>
      <c r="P44" s="9">
        <v>200</v>
      </c>
      <c r="Q44" s="9">
        <f t="shared" si="12"/>
        <v>89.366799999999998</v>
      </c>
      <c r="R44" s="4">
        <f>15*Q44-P44-O44-F44</f>
        <v>753.0619999999999</v>
      </c>
      <c r="S44" s="4">
        <f t="shared" si="7"/>
        <v>400</v>
      </c>
      <c r="T44" s="4"/>
      <c r="U44" s="9"/>
      <c r="V44" s="9">
        <f t="shared" si="13"/>
        <v>15</v>
      </c>
      <c r="W44" s="9">
        <f t="shared" si="14"/>
        <v>6.5733583388909533</v>
      </c>
      <c r="X44" s="9">
        <v>38.957799999999999</v>
      </c>
      <c r="Y44" s="9">
        <v>46.474800000000002</v>
      </c>
      <c r="Z44" s="9">
        <v>58.183799999999998</v>
      </c>
      <c r="AA44" s="9">
        <v>54.8322</v>
      </c>
      <c r="AB44" s="9">
        <v>66.798599999999993</v>
      </c>
      <c r="AC44" s="9">
        <v>45.824199999999998</v>
      </c>
      <c r="AD44" s="9">
        <v>71.138000000000005</v>
      </c>
      <c r="AE44" s="9">
        <v>52.668999999999997</v>
      </c>
      <c r="AF44" s="9">
        <v>44.403799999999997</v>
      </c>
      <c r="AG44" s="9">
        <v>72.050399999999996</v>
      </c>
      <c r="AH44" s="9" t="s">
        <v>88</v>
      </c>
      <c r="AI44" s="9">
        <f t="shared" si="8"/>
        <v>400</v>
      </c>
      <c r="AJ44" s="9">
        <v>400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89</v>
      </c>
      <c r="B45" s="9" t="s">
        <v>38</v>
      </c>
      <c r="C45" s="9">
        <v>480.91899999999998</v>
      </c>
      <c r="D45" s="9">
        <v>300.33600000000001</v>
      </c>
      <c r="E45" s="16">
        <f>242.566+E65</f>
        <v>398.55399999999997</v>
      </c>
      <c r="F45" s="16">
        <f>507.612+F65</f>
        <v>444.07600000000002</v>
      </c>
      <c r="G45" s="7">
        <v>1</v>
      </c>
      <c r="H45" s="9">
        <v>60</v>
      </c>
      <c r="I45" s="9" t="s">
        <v>112</v>
      </c>
      <c r="J45" s="9"/>
      <c r="K45" s="9"/>
      <c r="L45" s="9">
        <f t="shared" si="11"/>
        <v>398.55399999999997</v>
      </c>
      <c r="M45" s="9"/>
      <c r="N45" s="9"/>
      <c r="O45" s="9">
        <v>250</v>
      </c>
      <c r="P45" s="9">
        <v>150</v>
      </c>
      <c r="Q45" s="9">
        <f t="shared" si="12"/>
        <v>79.710799999999992</v>
      </c>
      <c r="R45" s="4">
        <f t="shared" ref="R45:R50" si="16">18*Q45-P45-O45-F45</f>
        <v>590.71839999999975</v>
      </c>
      <c r="S45" s="4">
        <f t="shared" si="7"/>
        <v>350</v>
      </c>
      <c r="T45" s="4"/>
      <c r="U45" s="9"/>
      <c r="V45" s="9">
        <f t="shared" si="13"/>
        <v>18</v>
      </c>
      <c r="W45" s="9">
        <f t="shared" si="14"/>
        <v>10.589230066691089</v>
      </c>
      <c r="X45" s="9">
        <v>45.574800000000003</v>
      </c>
      <c r="Y45" s="9">
        <v>48.013599999999997</v>
      </c>
      <c r="Z45" s="9">
        <v>54.533200000000001</v>
      </c>
      <c r="AA45" s="9">
        <v>73.979199999999992</v>
      </c>
      <c r="AB45" s="9">
        <v>49.097999999999999</v>
      </c>
      <c r="AC45" s="9">
        <v>50.760800000000003</v>
      </c>
      <c r="AD45" s="9">
        <v>87.260400000000004</v>
      </c>
      <c r="AE45" s="9">
        <v>58.078400000000002</v>
      </c>
      <c r="AF45" s="9">
        <v>45.782799999999988</v>
      </c>
      <c r="AG45" s="9">
        <v>71.09259999999999</v>
      </c>
      <c r="AH45" s="9"/>
      <c r="AI45" s="9">
        <f t="shared" si="8"/>
        <v>350</v>
      </c>
      <c r="AJ45" s="9">
        <v>350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90</v>
      </c>
      <c r="B46" s="9" t="s">
        <v>38</v>
      </c>
      <c r="C46" s="9">
        <v>110.018</v>
      </c>
      <c r="D46" s="9"/>
      <c r="E46" s="9">
        <v>69.016999999999996</v>
      </c>
      <c r="F46" s="9">
        <v>30.324999999999999</v>
      </c>
      <c r="G46" s="7">
        <v>1</v>
      </c>
      <c r="H46" s="9">
        <v>50</v>
      </c>
      <c r="I46" s="9" t="s">
        <v>112</v>
      </c>
      <c r="J46" s="9"/>
      <c r="K46" s="9"/>
      <c r="L46" s="9">
        <f t="shared" si="11"/>
        <v>69.016999999999996</v>
      </c>
      <c r="M46" s="9"/>
      <c r="N46" s="9"/>
      <c r="O46" s="9">
        <v>100</v>
      </c>
      <c r="P46" s="9">
        <v>35</v>
      </c>
      <c r="Q46" s="9">
        <f t="shared" si="12"/>
        <v>13.8034</v>
      </c>
      <c r="R46" s="4">
        <f t="shared" si="16"/>
        <v>83.136199999999988</v>
      </c>
      <c r="S46" s="4">
        <f t="shared" si="7"/>
        <v>50</v>
      </c>
      <c r="T46" s="4"/>
      <c r="U46" s="9"/>
      <c r="V46" s="9">
        <f t="shared" si="13"/>
        <v>17.999999999999996</v>
      </c>
      <c r="W46" s="9">
        <f t="shared" si="14"/>
        <v>11.977121578741469</v>
      </c>
      <c r="X46" s="9">
        <v>8.3033999999999999</v>
      </c>
      <c r="Y46" s="9">
        <v>11.757999999999999</v>
      </c>
      <c r="Z46" s="9">
        <v>9.4796000000000014</v>
      </c>
      <c r="AA46" s="9">
        <v>13.783200000000001</v>
      </c>
      <c r="AB46" s="9">
        <v>13.698399999999999</v>
      </c>
      <c r="AC46" s="9">
        <v>7.4922000000000004</v>
      </c>
      <c r="AD46" s="9">
        <v>14.042999999999999</v>
      </c>
      <c r="AE46" s="9">
        <v>10.501200000000001</v>
      </c>
      <c r="AF46" s="9">
        <v>16.2804</v>
      </c>
      <c r="AG46" s="9">
        <v>10.986800000000001</v>
      </c>
      <c r="AH46" s="9"/>
      <c r="AI46" s="9">
        <f t="shared" si="8"/>
        <v>50</v>
      </c>
      <c r="AJ46" s="9">
        <v>50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91</v>
      </c>
      <c r="B47" s="9" t="s">
        <v>51</v>
      </c>
      <c r="C47" s="9">
        <v>244</v>
      </c>
      <c r="D47" s="9"/>
      <c r="E47" s="9">
        <v>168</v>
      </c>
      <c r="F47" s="9">
        <v>36</v>
      </c>
      <c r="G47" s="7">
        <v>0.45</v>
      </c>
      <c r="H47" s="9">
        <v>50</v>
      </c>
      <c r="I47" s="9" t="s">
        <v>112</v>
      </c>
      <c r="J47" s="9"/>
      <c r="K47" s="9"/>
      <c r="L47" s="9">
        <f t="shared" si="11"/>
        <v>168</v>
      </c>
      <c r="M47" s="9"/>
      <c r="N47" s="9"/>
      <c r="O47" s="9">
        <v>222.2222222222222</v>
      </c>
      <c r="P47" s="9">
        <v>0</v>
      </c>
      <c r="Q47" s="9">
        <f t="shared" si="12"/>
        <v>33.6</v>
      </c>
      <c r="R47" s="4">
        <f>16*Q47-P47-O47-F47</f>
        <v>279.37777777777785</v>
      </c>
      <c r="S47" s="4">
        <f t="shared" si="7"/>
        <v>111.11111111111111</v>
      </c>
      <c r="T47" s="4"/>
      <c r="U47" s="9"/>
      <c r="V47" s="9">
        <f t="shared" si="13"/>
        <v>16</v>
      </c>
      <c r="W47" s="9">
        <f t="shared" si="14"/>
        <v>7.6851851851851833</v>
      </c>
      <c r="X47" s="9">
        <v>17</v>
      </c>
      <c r="Y47" s="9">
        <v>11.2</v>
      </c>
      <c r="Z47" s="9">
        <v>23.8</v>
      </c>
      <c r="AA47" s="9">
        <v>29</v>
      </c>
      <c r="AB47" s="9">
        <v>27.2</v>
      </c>
      <c r="AC47" s="9">
        <v>25.8</v>
      </c>
      <c r="AD47" s="9">
        <v>29.8</v>
      </c>
      <c r="AE47" s="9">
        <v>21</v>
      </c>
      <c r="AF47" s="9">
        <v>17.600000000000001</v>
      </c>
      <c r="AG47" s="9">
        <v>51.8</v>
      </c>
      <c r="AH47" s="9"/>
      <c r="AI47" s="9">
        <f t="shared" si="8"/>
        <v>50</v>
      </c>
      <c r="AJ47" s="9">
        <v>50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92</v>
      </c>
      <c r="B48" s="9" t="s">
        <v>51</v>
      </c>
      <c r="C48" s="9">
        <v>144</v>
      </c>
      <c r="D48" s="9">
        <v>250</v>
      </c>
      <c r="E48" s="9">
        <v>272</v>
      </c>
      <c r="F48" s="9">
        <v>95</v>
      </c>
      <c r="G48" s="7">
        <v>0.4</v>
      </c>
      <c r="H48" s="9">
        <v>50</v>
      </c>
      <c r="I48" s="9" t="s">
        <v>112</v>
      </c>
      <c r="J48" s="9"/>
      <c r="K48" s="9"/>
      <c r="L48" s="9">
        <f t="shared" si="11"/>
        <v>272</v>
      </c>
      <c r="M48" s="9"/>
      <c r="N48" s="9"/>
      <c r="O48" s="9">
        <v>250</v>
      </c>
      <c r="P48" s="9">
        <v>50</v>
      </c>
      <c r="Q48" s="9">
        <f t="shared" si="12"/>
        <v>54.4</v>
      </c>
      <c r="R48" s="4">
        <f>15*Q48-P48-O48-F48</f>
        <v>421</v>
      </c>
      <c r="S48" s="4">
        <f t="shared" si="7"/>
        <v>175</v>
      </c>
      <c r="T48" s="4"/>
      <c r="U48" s="9"/>
      <c r="V48" s="9">
        <f t="shared" si="13"/>
        <v>15</v>
      </c>
      <c r="W48" s="9">
        <f t="shared" si="14"/>
        <v>7.2610294117647065</v>
      </c>
      <c r="X48" s="9">
        <v>33</v>
      </c>
      <c r="Y48" s="9">
        <v>11.2</v>
      </c>
      <c r="Z48" s="9">
        <v>41.4</v>
      </c>
      <c r="AA48" s="9">
        <v>26.2</v>
      </c>
      <c r="AB48" s="9">
        <v>50.2</v>
      </c>
      <c r="AC48" s="9">
        <v>25.8</v>
      </c>
      <c r="AD48" s="9">
        <v>49.6</v>
      </c>
      <c r="AE48" s="9">
        <v>30.6</v>
      </c>
      <c r="AF48" s="9">
        <v>29.6</v>
      </c>
      <c r="AG48" s="9">
        <v>54.2</v>
      </c>
      <c r="AH48" s="9"/>
      <c r="AI48" s="9">
        <f t="shared" si="8"/>
        <v>70</v>
      </c>
      <c r="AJ48" s="9">
        <v>70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93</v>
      </c>
      <c r="B49" s="9" t="s">
        <v>38</v>
      </c>
      <c r="C49" s="9">
        <v>106.407</v>
      </c>
      <c r="D49" s="9"/>
      <c r="E49" s="9">
        <v>79.603999999999999</v>
      </c>
      <c r="F49" s="9">
        <v>15.016999999999999</v>
      </c>
      <c r="G49" s="7">
        <v>1</v>
      </c>
      <c r="H49" s="9">
        <v>50</v>
      </c>
      <c r="I49" s="9" t="s">
        <v>112</v>
      </c>
      <c r="J49" s="9"/>
      <c r="K49" s="9"/>
      <c r="L49" s="9">
        <f t="shared" si="11"/>
        <v>79.603999999999999</v>
      </c>
      <c r="M49" s="9"/>
      <c r="N49" s="9"/>
      <c r="O49" s="9">
        <v>100</v>
      </c>
      <c r="P49" s="9">
        <v>70</v>
      </c>
      <c r="Q49" s="9">
        <f t="shared" si="12"/>
        <v>15.9208</v>
      </c>
      <c r="R49" s="4">
        <f t="shared" si="16"/>
        <v>101.55739999999997</v>
      </c>
      <c r="S49" s="4">
        <f t="shared" si="7"/>
        <v>100</v>
      </c>
      <c r="T49" s="4"/>
      <c r="U49" s="9"/>
      <c r="V49" s="9">
        <f t="shared" si="13"/>
        <v>17.999999999999996</v>
      </c>
      <c r="W49" s="9">
        <f t="shared" si="14"/>
        <v>11.621086880056279</v>
      </c>
      <c r="X49" s="9">
        <v>14.7422</v>
      </c>
      <c r="Y49" s="9">
        <v>10.381</v>
      </c>
      <c r="Z49" s="9">
        <v>12.5642</v>
      </c>
      <c r="AA49" s="9">
        <v>17.967400000000001</v>
      </c>
      <c r="AB49" s="9">
        <v>13.9808</v>
      </c>
      <c r="AC49" s="9">
        <v>10.917</v>
      </c>
      <c r="AD49" s="9">
        <v>18.4634</v>
      </c>
      <c r="AE49" s="9">
        <v>11.574999999999999</v>
      </c>
      <c r="AF49" s="9">
        <v>12.847200000000001</v>
      </c>
      <c r="AG49" s="9">
        <v>16.636199999999999</v>
      </c>
      <c r="AH49" s="9"/>
      <c r="AI49" s="9">
        <f t="shared" si="8"/>
        <v>100</v>
      </c>
      <c r="AJ49" s="9">
        <v>100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94</v>
      </c>
      <c r="B50" s="9" t="s">
        <v>51</v>
      </c>
      <c r="C50" s="9">
        <v>102</v>
      </c>
      <c r="D50" s="9">
        <v>339</v>
      </c>
      <c r="E50" s="9">
        <v>403</v>
      </c>
      <c r="F50" s="9"/>
      <c r="G50" s="7">
        <v>0.45</v>
      </c>
      <c r="H50" s="9">
        <v>50</v>
      </c>
      <c r="I50" s="9" t="s">
        <v>112</v>
      </c>
      <c r="J50" s="9"/>
      <c r="K50" s="9"/>
      <c r="L50" s="9">
        <f t="shared" si="11"/>
        <v>403</v>
      </c>
      <c r="M50" s="9"/>
      <c r="N50" s="9"/>
      <c r="O50" s="9">
        <v>444.44444444444451</v>
      </c>
      <c r="P50" s="9">
        <v>666.66666666666663</v>
      </c>
      <c r="Q50" s="9">
        <f t="shared" si="12"/>
        <v>80.599999999999994</v>
      </c>
      <c r="R50" s="4">
        <f t="shared" si="16"/>
        <v>339.68888888888881</v>
      </c>
      <c r="S50" s="4">
        <f t="shared" si="7"/>
        <v>288.88888888888886</v>
      </c>
      <c r="T50" s="4"/>
      <c r="U50" s="9"/>
      <c r="V50" s="9">
        <f t="shared" si="13"/>
        <v>18</v>
      </c>
      <c r="W50" s="9">
        <f t="shared" si="14"/>
        <v>13.785497656465399</v>
      </c>
      <c r="X50" s="9">
        <v>56.2</v>
      </c>
      <c r="Y50" s="9">
        <v>74.599999999999994</v>
      </c>
      <c r="Z50" s="9">
        <v>72.400000000000006</v>
      </c>
      <c r="AA50" s="9">
        <v>70.599999999999994</v>
      </c>
      <c r="AB50" s="9">
        <v>76.599999999999994</v>
      </c>
      <c r="AC50" s="9">
        <v>67.2</v>
      </c>
      <c r="AD50" s="9">
        <v>77.400000000000006</v>
      </c>
      <c r="AE50" s="9">
        <v>69</v>
      </c>
      <c r="AF50" s="9">
        <v>54.4</v>
      </c>
      <c r="AG50" s="9">
        <v>105.2</v>
      </c>
      <c r="AH50" s="9"/>
      <c r="AI50" s="9">
        <f t="shared" si="8"/>
        <v>130</v>
      </c>
      <c r="AJ50" s="9">
        <v>130</v>
      </c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95</v>
      </c>
      <c r="B51" s="9" t="s">
        <v>51</v>
      </c>
      <c r="C51" s="9">
        <v>172</v>
      </c>
      <c r="D51" s="9">
        <v>5</v>
      </c>
      <c r="E51" s="9">
        <v>61</v>
      </c>
      <c r="F51" s="9">
        <v>113</v>
      </c>
      <c r="G51" s="7">
        <v>0.17</v>
      </c>
      <c r="H51" s="9">
        <v>180</v>
      </c>
      <c r="I51" s="9" t="s">
        <v>112</v>
      </c>
      <c r="J51" s="9"/>
      <c r="K51" s="9"/>
      <c r="L51" s="9">
        <f t="shared" si="11"/>
        <v>61</v>
      </c>
      <c r="M51" s="9"/>
      <c r="N51" s="9"/>
      <c r="O51" s="9">
        <v>294.11764705882348</v>
      </c>
      <c r="P51" s="9">
        <v>0</v>
      </c>
      <c r="Q51" s="9">
        <f t="shared" si="12"/>
        <v>12.2</v>
      </c>
      <c r="R51" s="4"/>
      <c r="S51" s="4">
        <f t="shared" si="7"/>
        <v>0</v>
      </c>
      <c r="T51" s="4"/>
      <c r="U51" s="9"/>
      <c r="V51" s="9">
        <f t="shared" si="13"/>
        <v>33.370298939247832</v>
      </c>
      <c r="W51" s="9">
        <f t="shared" si="14"/>
        <v>33.370298939247832</v>
      </c>
      <c r="X51" s="9">
        <v>6.6</v>
      </c>
      <c r="Y51" s="9">
        <v>5.4</v>
      </c>
      <c r="Z51" s="9">
        <v>13.2</v>
      </c>
      <c r="AA51" s="9">
        <v>10.4</v>
      </c>
      <c r="AB51" s="9">
        <v>3.6</v>
      </c>
      <c r="AC51" s="9">
        <v>13.6</v>
      </c>
      <c r="AD51" s="9">
        <v>6.2</v>
      </c>
      <c r="AE51" s="9">
        <v>8</v>
      </c>
      <c r="AF51" s="9">
        <v>5.2</v>
      </c>
      <c r="AG51" s="9">
        <v>11</v>
      </c>
      <c r="AH51" s="17" t="s">
        <v>48</v>
      </c>
      <c r="AI51" s="9">
        <f t="shared" si="8"/>
        <v>0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96</v>
      </c>
      <c r="B52" s="9" t="s">
        <v>51</v>
      </c>
      <c r="C52" s="9">
        <v>163</v>
      </c>
      <c r="D52" s="9">
        <v>300</v>
      </c>
      <c r="E52" s="16">
        <f>143+E66</f>
        <v>167</v>
      </c>
      <c r="F52" s="16">
        <f>307+F66</f>
        <v>299</v>
      </c>
      <c r="G52" s="7">
        <v>0.17</v>
      </c>
      <c r="H52" s="9">
        <v>180</v>
      </c>
      <c r="I52" s="9" t="s">
        <v>112</v>
      </c>
      <c r="J52" s="9"/>
      <c r="K52" s="9"/>
      <c r="L52" s="9">
        <f t="shared" si="11"/>
        <v>167</v>
      </c>
      <c r="M52" s="9"/>
      <c r="N52" s="9"/>
      <c r="O52" s="9">
        <v>0</v>
      </c>
      <c r="P52" s="9">
        <v>0</v>
      </c>
      <c r="Q52" s="9">
        <f t="shared" si="12"/>
        <v>33.4</v>
      </c>
      <c r="R52" s="4">
        <f>17*Q52-P52-O52-F52</f>
        <v>268.79999999999995</v>
      </c>
      <c r="S52" s="4">
        <f t="shared" si="7"/>
        <v>0</v>
      </c>
      <c r="T52" s="4"/>
      <c r="U52" s="9"/>
      <c r="V52" s="9">
        <f t="shared" si="13"/>
        <v>17</v>
      </c>
      <c r="W52" s="9">
        <f t="shared" si="14"/>
        <v>8.952095808383234</v>
      </c>
      <c r="X52" s="9">
        <v>24.4</v>
      </c>
      <c r="Y52" s="9">
        <v>2.8</v>
      </c>
      <c r="Z52" s="9">
        <v>13.2</v>
      </c>
      <c r="AA52" s="9">
        <v>21.4</v>
      </c>
      <c r="AB52" s="9">
        <v>12.6</v>
      </c>
      <c r="AC52" s="9">
        <v>14.6</v>
      </c>
      <c r="AD52" s="9">
        <v>22.2</v>
      </c>
      <c r="AE52" s="9">
        <v>12.2</v>
      </c>
      <c r="AF52" s="9">
        <v>14.2</v>
      </c>
      <c r="AG52" s="9">
        <v>17.2</v>
      </c>
      <c r="AH52" s="9"/>
      <c r="AI52" s="9">
        <f t="shared" si="8"/>
        <v>0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13" t="s">
        <v>97</v>
      </c>
      <c r="B53" s="13" t="s">
        <v>38</v>
      </c>
      <c r="C53" s="13">
        <v>15.262</v>
      </c>
      <c r="D53" s="13"/>
      <c r="E53" s="16">
        <v>30.713000000000001</v>
      </c>
      <c r="F53" s="16">
        <v>-20.515999999999998</v>
      </c>
      <c r="G53" s="14">
        <v>0</v>
      </c>
      <c r="H53" s="13"/>
      <c r="I53" s="13" t="s">
        <v>98</v>
      </c>
      <c r="J53" s="13" t="s">
        <v>52</v>
      </c>
      <c r="K53" s="13"/>
      <c r="L53" s="13">
        <f t="shared" si="11"/>
        <v>30.713000000000001</v>
      </c>
      <c r="M53" s="13"/>
      <c r="N53" s="13"/>
      <c r="O53" s="13"/>
      <c r="P53" s="13"/>
      <c r="Q53" s="13">
        <f t="shared" si="12"/>
        <v>6.1425999999999998</v>
      </c>
      <c r="R53" s="15"/>
      <c r="S53" s="4"/>
      <c r="T53" s="15"/>
      <c r="U53" s="13"/>
      <c r="V53" s="13">
        <f t="shared" si="13"/>
        <v>-3.3399537655064631</v>
      </c>
      <c r="W53" s="13">
        <f t="shared" si="14"/>
        <v>-3.3399537655064631</v>
      </c>
      <c r="X53" s="13">
        <v>4.9412000000000003</v>
      </c>
      <c r="Y53" s="13">
        <v>3.4994000000000001</v>
      </c>
      <c r="Z53" s="13">
        <v>5.0663999999999998</v>
      </c>
      <c r="AA53" s="13">
        <v>6.2412000000000001</v>
      </c>
      <c r="AB53" s="13">
        <v>4.2472000000000003</v>
      </c>
      <c r="AC53" s="13">
        <v>7.4686000000000003</v>
      </c>
      <c r="AD53" s="13">
        <v>5.0962000000000014</v>
      </c>
      <c r="AE53" s="13">
        <v>4.4972000000000003</v>
      </c>
      <c r="AF53" s="13">
        <v>4.8213999999999997</v>
      </c>
      <c r="AG53" s="13">
        <v>5.2460000000000004</v>
      </c>
      <c r="AH53" s="13"/>
      <c r="AI53" s="13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13" t="s">
        <v>99</v>
      </c>
      <c r="B54" s="13" t="s">
        <v>51</v>
      </c>
      <c r="C54" s="13">
        <v>47</v>
      </c>
      <c r="D54" s="13"/>
      <c r="E54" s="16">
        <v>75</v>
      </c>
      <c r="F54" s="16">
        <v>-39</v>
      </c>
      <c r="G54" s="14">
        <v>0</v>
      </c>
      <c r="H54" s="13"/>
      <c r="I54" s="13" t="s">
        <v>98</v>
      </c>
      <c r="J54" s="13" t="s">
        <v>53</v>
      </c>
      <c r="K54" s="13"/>
      <c r="L54" s="13">
        <f t="shared" si="11"/>
        <v>75</v>
      </c>
      <c r="M54" s="13"/>
      <c r="N54" s="13"/>
      <c r="O54" s="13"/>
      <c r="P54" s="13"/>
      <c r="Q54" s="13">
        <f t="shared" si="12"/>
        <v>15</v>
      </c>
      <c r="R54" s="15"/>
      <c r="S54" s="4"/>
      <c r="T54" s="15"/>
      <c r="U54" s="13"/>
      <c r="V54" s="13">
        <f t="shared" si="13"/>
        <v>-2.6</v>
      </c>
      <c r="W54" s="13">
        <f t="shared" si="14"/>
        <v>-2.6</v>
      </c>
      <c r="X54" s="13">
        <v>14</v>
      </c>
      <c r="Y54" s="13">
        <v>12.6</v>
      </c>
      <c r="Z54" s="13">
        <v>10</v>
      </c>
      <c r="AA54" s="13">
        <v>17.2</v>
      </c>
      <c r="AB54" s="13">
        <v>15.4</v>
      </c>
      <c r="AC54" s="13">
        <v>9.4</v>
      </c>
      <c r="AD54" s="13">
        <v>11.4</v>
      </c>
      <c r="AE54" s="13">
        <v>15.2</v>
      </c>
      <c r="AF54" s="13">
        <v>11.8</v>
      </c>
      <c r="AG54" s="13">
        <v>12</v>
      </c>
      <c r="AH54" s="13"/>
      <c r="AI54" s="13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13" t="s">
        <v>100</v>
      </c>
      <c r="B55" s="13" t="s">
        <v>38</v>
      </c>
      <c r="C55" s="13">
        <v>10.057</v>
      </c>
      <c r="D55" s="13"/>
      <c r="E55" s="16">
        <v>14.448</v>
      </c>
      <c r="F55" s="16">
        <v>-5.8490000000000002</v>
      </c>
      <c r="G55" s="14">
        <v>0</v>
      </c>
      <c r="H55" s="13"/>
      <c r="I55" s="13" t="s">
        <v>98</v>
      </c>
      <c r="J55" s="13" t="s">
        <v>61</v>
      </c>
      <c r="K55" s="13"/>
      <c r="L55" s="13">
        <f t="shared" si="11"/>
        <v>14.448</v>
      </c>
      <c r="M55" s="13"/>
      <c r="N55" s="13"/>
      <c r="O55" s="13"/>
      <c r="P55" s="13"/>
      <c r="Q55" s="13">
        <f t="shared" si="12"/>
        <v>2.8896000000000002</v>
      </c>
      <c r="R55" s="15"/>
      <c r="S55" s="4"/>
      <c r="T55" s="15"/>
      <c r="U55" s="13"/>
      <c r="V55" s="13">
        <f t="shared" si="13"/>
        <v>-2.0241555924695458</v>
      </c>
      <c r="W55" s="13">
        <f t="shared" si="14"/>
        <v>-2.0241555924695458</v>
      </c>
      <c r="X55" s="13">
        <v>2.3967999999999998</v>
      </c>
      <c r="Y55" s="13">
        <v>5.0686</v>
      </c>
      <c r="Z55" s="13">
        <v>4.8994</v>
      </c>
      <c r="AA55" s="13">
        <v>2.0022000000000002</v>
      </c>
      <c r="AB55" s="13">
        <v>5.5270000000000001</v>
      </c>
      <c r="AC55" s="13">
        <v>2.3443999999999998</v>
      </c>
      <c r="AD55" s="13">
        <v>4.1234000000000002</v>
      </c>
      <c r="AE55" s="13">
        <v>4.3315999999999999</v>
      </c>
      <c r="AF55" s="13">
        <v>5.0533999999999999</v>
      </c>
      <c r="AG55" s="13">
        <v>4.7122000000000002</v>
      </c>
      <c r="AH55" s="13"/>
      <c r="AI55" s="13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13" t="s">
        <v>101</v>
      </c>
      <c r="B56" s="13" t="s">
        <v>51</v>
      </c>
      <c r="C56" s="13">
        <v>35.777999999999999</v>
      </c>
      <c r="D56" s="13"/>
      <c r="E56" s="16">
        <v>72.281999999999996</v>
      </c>
      <c r="F56" s="16">
        <v>-37.741999999999997</v>
      </c>
      <c r="G56" s="14">
        <v>0</v>
      </c>
      <c r="H56" s="13"/>
      <c r="I56" s="13" t="s">
        <v>98</v>
      </c>
      <c r="J56" s="13" t="s">
        <v>64</v>
      </c>
      <c r="K56" s="13"/>
      <c r="L56" s="13">
        <f t="shared" si="11"/>
        <v>72.281999999999996</v>
      </c>
      <c r="M56" s="13"/>
      <c r="N56" s="13"/>
      <c r="O56" s="13"/>
      <c r="P56" s="13"/>
      <c r="Q56" s="13">
        <f t="shared" si="12"/>
        <v>14.456399999999999</v>
      </c>
      <c r="R56" s="15"/>
      <c r="S56" s="4"/>
      <c r="T56" s="15"/>
      <c r="U56" s="13"/>
      <c r="V56" s="13">
        <f t="shared" si="13"/>
        <v>-2.6107467972662626</v>
      </c>
      <c r="W56" s="13">
        <f t="shared" si="14"/>
        <v>-2.6107467972662626</v>
      </c>
      <c r="X56" s="13">
        <v>3.9980000000000002</v>
      </c>
      <c r="Y56" s="13">
        <v>8.0655999999999999</v>
      </c>
      <c r="Z56" s="13">
        <v>10.5006</v>
      </c>
      <c r="AA56" s="13">
        <v>10.217599999999999</v>
      </c>
      <c r="AB56" s="13">
        <v>13.2178</v>
      </c>
      <c r="AC56" s="13">
        <v>9.7118000000000002</v>
      </c>
      <c r="AD56" s="13">
        <v>12.9322</v>
      </c>
      <c r="AE56" s="13">
        <v>7.0213999999999999</v>
      </c>
      <c r="AF56" s="13">
        <v>6.1505999999999998</v>
      </c>
      <c r="AG56" s="13">
        <v>8.9954000000000001</v>
      </c>
      <c r="AH56" s="13"/>
      <c r="AI56" s="13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13" t="s">
        <v>102</v>
      </c>
      <c r="B57" s="13" t="s">
        <v>38</v>
      </c>
      <c r="C57" s="13">
        <v>32.093000000000004</v>
      </c>
      <c r="D57" s="13"/>
      <c r="E57" s="16">
        <v>96.328999999999994</v>
      </c>
      <c r="F57" s="16">
        <v>-69.230999999999995</v>
      </c>
      <c r="G57" s="14">
        <v>0</v>
      </c>
      <c r="H57" s="13"/>
      <c r="I57" s="13" t="s">
        <v>98</v>
      </c>
      <c r="J57" s="13" t="s">
        <v>73</v>
      </c>
      <c r="K57" s="13"/>
      <c r="L57" s="13">
        <f t="shared" si="11"/>
        <v>96.328999999999994</v>
      </c>
      <c r="M57" s="13"/>
      <c r="N57" s="13"/>
      <c r="O57" s="13"/>
      <c r="P57" s="13"/>
      <c r="Q57" s="13">
        <f t="shared" si="12"/>
        <v>19.265799999999999</v>
      </c>
      <c r="R57" s="15"/>
      <c r="S57" s="4"/>
      <c r="T57" s="15"/>
      <c r="U57" s="13"/>
      <c r="V57" s="13">
        <f t="shared" si="13"/>
        <v>-3.5934661420755951</v>
      </c>
      <c r="W57" s="13">
        <f t="shared" si="14"/>
        <v>-3.5934661420755951</v>
      </c>
      <c r="X57" s="13">
        <v>7.5004000000000008</v>
      </c>
      <c r="Y57" s="13">
        <v>22.939800000000002</v>
      </c>
      <c r="Z57" s="13">
        <v>12.2064</v>
      </c>
      <c r="AA57" s="13">
        <v>14.909000000000001</v>
      </c>
      <c r="AB57" s="13">
        <v>11.7362</v>
      </c>
      <c r="AC57" s="13">
        <v>13.587</v>
      </c>
      <c r="AD57" s="13">
        <v>29.22</v>
      </c>
      <c r="AE57" s="13">
        <v>12.4526</v>
      </c>
      <c r="AF57" s="13">
        <v>20.221399999999999</v>
      </c>
      <c r="AG57" s="13">
        <v>22.181799999999999</v>
      </c>
      <c r="AH57" s="13"/>
      <c r="AI57" s="13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13" t="s">
        <v>103</v>
      </c>
      <c r="B58" s="13"/>
      <c r="C58" s="13">
        <v>1</v>
      </c>
      <c r="D58" s="13"/>
      <c r="E58" s="16">
        <v>7</v>
      </c>
      <c r="F58" s="16">
        <v>-6</v>
      </c>
      <c r="G58" s="14">
        <v>0</v>
      </c>
      <c r="H58" s="13"/>
      <c r="I58" s="13" t="s">
        <v>98</v>
      </c>
      <c r="J58" s="13" t="s">
        <v>74</v>
      </c>
      <c r="K58" s="13"/>
      <c r="L58" s="13">
        <f t="shared" si="11"/>
        <v>7</v>
      </c>
      <c r="M58" s="13"/>
      <c r="N58" s="13"/>
      <c r="O58" s="13"/>
      <c r="P58" s="13"/>
      <c r="Q58" s="13">
        <f t="shared" si="12"/>
        <v>1.4</v>
      </c>
      <c r="R58" s="15"/>
      <c r="S58" s="4"/>
      <c r="T58" s="15"/>
      <c r="U58" s="13"/>
      <c r="V58" s="13">
        <f t="shared" si="13"/>
        <v>-4.2857142857142856</v>
      </c>
      <c r="W58" s="13">
        <f t="shared" si="14"/>
        <v>-4.2857142857142856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/>
      <c r="AI58" s="13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13" t="s">
        <v>104</v>
      </c>
      <c r="B59" s="13" t="s">
        <v>38</v>
      </c>
      <c r="C59" s="13">
        <v>25.536000000000001</v>
      </c>
      <c r="D59" s="13"/>
      <c r="E59" s="16">
        <v>25.622</v>
      </c>
      <c r="F59" s="16">
        <v>-10.243</v>
      </c>
      <c r="G59" s="14">
        <v>0</v>
      </c>
      <c r="H59" s="13"/>
      <c r="I59" s="13" t="s">
        <v>98</v>
      </c>
      <c r="J59" s="13" t="s">
        <v>75</v>
      </c>
      <c r="K59" s="13"/>
      <c r="L59" s="13">
        <f t="shared" si="11"/>
        <v>25.622</v>
      </c>
      <c r="M59" s="13"/>
      <c r="N59" s="13"/>
      <c r="O59" s="13"/>
      <c r="P59" s="13"/>
      <c r="Q59" s="13">
        <f t="shared" si="12"/>
        <v>5.1243999999999996</v>
      </c>
      <c r="R59" s="15"/>
      <c r="S59" s="4"/>
      <c r="T59" s="15"/>
      <c r="U59" s="13"/>
      <c r="V59" s="13">
        <f t="shared" si="13"/>
        <v>-1.9988681601748499</v>
      </c>
      <c r="W59" s="13">
        <f t="shared" si="14"/>
        <v>-1.9988681601748499</v>
      </c>
      <c r="X59" s="13">
        <v>9.6981999999999999</v>
      </c>
      <c r="Y59" s="13">
        <v>3.5289999999999999</v>
      </c>
      <c r="Z59" s="13">
        <v>10.135999999999999</v>
      </c>
      <c r="AA59" s="13">
        <v>22.827999999999999</v>
      </c>
      <c r="AB59" s="13">
        <v>9.0475999999999992</v>
      </c>
      <c r="AC59" s="13">
        <v>8.0025999999999993</v>
      </c>
      <c r="AD59" s="13">
        <v>4.9829999999999997</v>
      </c>
      <c r="AE59" s="13">
        <v>5.9917999999999996</v>
      </c>
      <c r="AF59" s="13">
        <v>7.3947999999999992</v>
      </c>
      <c r="AG59" s="13">
        <v>6.95</v>
      </c>
      <c r="AH59" s="13"/>
      <c r="AI59" s="13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13" t="s">
        <v>105</v>
      </c>
      <c r="B60" s="13" t="s">
        <v>38</v>
      </c>
      <c r="C60" s="13">
        <v>65.322999999999993</v>
      </c>
      <c r="D60" s="13"/>
      <c r="E60" s="16">
        <v>70.417000000000002</v>
      </c>
      <c r="F60" s="16">
        <v>-12.599</v>
      </c>
      <c r="G60" s="14">
        <v>0</v>
      </c>
      <c r="H60" s="13"/>
      <c r="I60" s="13" t="s">
        <v>98</v>
      </c>
      <c r="J60" s="13" t="s">
        <v>76</v>
      </c>
      <c r="K60" s="13"/>
      <c r="L60" s="13">
        <f t="shared" si="11"/>
        <v>70.417000000000002</v>
      </c>
      <c r="M60" s="13"/>
      <c r="N60" s="13"/>
      <c r="O60" s="13"/>
      <c r="P60" s="13"/>
      <c r="Q60" s="13">
        <f t="shared" si="12"/>
        <v>14.083400000000001</v>
      </c>
      <c r="R60" s="15"/>
      <c r="S60" s="4"/>
      <c r="T60" s="15"/>
      <c r="U60" s="13"/>
      <c r="V60" s="13">
        <f t="shared" si="13"/>
        <v>-0.89459931550619876</v>
      </c>
      <c r="W60" s="13">
        <f t="shared" si="14"/>
        <v>-0.89459931550619876</v>
      </c>
      <c r="X60" s="13">
        <v>10.1534</v>
      </c>
      <c r="Y60" s="13">
        <v>9.0644000000000009</v>
      </c>
      <c r="Z60" s="13">
        <v>4.4857999999999993</v>
      </c>
      <c r="AA60" s="13">
        <v>14.0044</v>
      </c>
      <c r="AB60" s="13">
        <v>3.0284</v>
      </c>
      <c r="AC60" s="13">
        <v>3.5004</v>
      </c>
      <c r="AD60" s="13">
        <v>7.0145999999999997</v>
      </c>
      <c r="AE60" s="13">
        <v>6.0044000000000004</v>
      </c>
      <c r="AF60" s="13">
        <v>6.08</v>
      </c>
      <c r="AG60" s="13">
        <v>9.4580000000000002</v>
      </c>
      <c r="AH60" s="13"/>
      <c r="AI60" s="13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13" t="s">
        <v>106</v>
      </c>
      <c r="B61" s="13" t="s">
        <v>51</v>
      </c>
      <c r="C61" s="13">
        <v>15</v>
      </c>
      <c r="D61" s="13"/>
      <c r="E61" s="16">
        <v>32</v>
      </c>
      <c r="F61" s="16">
        <v>-17</v>
      </c>
      <c r="G61" s="14">
        <v>0</v>
      </c>
      <c r="H61" s="13"/>
      <c r="I61" s="13" t="s">
        <v>98</v>
      </c>
      <c r="J61" s="13" t="s">
        <v>77</v>
      </c>
      <c r="K61" s="13"/>
      <c r="L61" s="13">
        <f t="shared" si="11"/>
        <v>32</v>
      </c>
      <c r="M61" s="13"/>
      <c r="N61" s="13"/>
      <c r="O61" s="13"/>
      <c r="P61" s="13"/>
      <c r="Q61" s="13">
        <f t="shared" si="12"/>
        <v>6.4</v>
      </c>
      <c r="R61" s="15"/>
      <c r="S61" s="4"/>
      <c r="T61" s="15"/>
      <c r="U61" s="13"/>
      <c r="V61" s="13">
        <f t="shared" si="13"/>
        <v>-2.65625</v>
      </c>
      <c r="W61" s="13">
        <f t="shared" si="14"/>
        <v>-2.65625</v>
      </c>
      <c r="X61" s="13">
        <v>2.2000000000000002</v>
      </c>
      <c r="Y61" s="13">
        <v>4.2</v>
      </c>
      <c r="Z61" s="13">
        <v>6.8</v>
      </c>
      <c r="AA61" s="13">
        <v>4.4000000000000004</v>
      </c>
      <c r="AB61" s="13">
        <v>6</v>
      </c>
      <c r="AC61" s="13">
        <v>3</v>
      </c>
      <c r="AD61" s="13">
        <v>6</v>
      </c>
      <c r="AE61" s="13">
        <v>4.5999999999999996</v>
      </c>
      <c r="AF61" s="13">
        <v>5</v>
      </c>
      <c r="AG61" s="13">
        <v>6.8</v>
      </c>
      <c r="AH61" s="13"/>
      <c r="AI61" s="13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13" t="s">
        <v>107</v>
      </c>
      <c r="B62" s="13" t="s">
        <v>38</v>
      </c>
      <c r="C62" s="13">
        <v>41.442999999999998</v>
      </c>
      <c r="D62" s="13"/>
      <c r="E62" s="16">
        <v>62.454000000000001</v>
      </c>
      <c r="F62" s="16">
        <v>-23.457000000000001</v>
      </c>
      <c r="G62" s="14">
        <v>0</v>
      </c>
      <c r="H62" s="13"/>
      <c r="I62" s="13" t="s">
        <v>98</v>
      </c>
      <c r="J62" s="13" t="s">
        <v>78</v>
      </c>
      <c r="K62" s="13"/>
      <c r="L62" s="13">
        <f t="shared" si="11"/>
        <v>62.454000000000001</v>
      </c>
      <c r="M62" s="13"/>
      <c r="N62" s="13"/>
      <c r="O62" s="13"/>
      <c r="P62" s="13"/>
      <c r="Q62" s="13">
        <f t="shared" si="12"/>
        <v>12.4908</v>
      </c>
      <c r="R62" s="15"/>
      <c r="S62" s="4"/>
      <c r="T62" s="15"/>
      <c r="U62" s="13"/>
      <c r="V62" s="13">
        <f t="shared" si="13"/>
        <v>-1.8779421654337594</v>
      </c>
      <c r="W62" s="13">
        <f t="shared" si="14"/>
        <v>-1.8779421654337594</v>
      </c>
      <c r="X62" s="13">
        <v>6.15</v>
      </c>
      <c r="Y62" s="13">
        <v>18.315200000000001</v>
      </c>
      <c r="Z62" s="13">
        <v>12.7662</v>
      </c>
      <c r="AA62" s="13">
        <v>9.8287999999999993</v>
      </c>
      <c r="AB62" s="13">
        <v>17.34</v>
      </c>
      <c r="AC62" s="13">
        <v>7.5890000000000004</v>
      </c>
      <c r="AD62" s="13">
        <v>14.311</v>
      </c>
      <c r="AE62" s="13">
        <v>12.916600000000001</v>
      </c>
      <c r="AF62" s="13">
        <v>8.4573999999999998</v>
      </c>
      <c r="AG62" s="13">
        <v>8.4377999999999993</v>
      </c>
      <c r="AH62" s="13"/>
      <c r="AI62" s="13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13" t="s">
        <v>108</v>
      </c>
      <c r="B63" s="13" t="s">
        <v>38</v>
      </c>
      <c r="C63" s="13">
        <v>115.822</v>
      </c>
      <c r="D63" s="13"/>
      <c r="E63" s="16">
        <v>203.58</v>
      </c>
      <c r="F63" s="16">
        <v>-95.144000000000005</v>
      </c>
      <c r="G63" s="14">
        <v>0</v>
      </c>
      <c r="H63" s="13"/>
      <c r="I63" s="13" t="s">
        <v>98</v>
      </c>
      <c r="J63" s="13" t="s">
        <v>83</v>
      </c>
      <c r="K63" s="13"/>
      <c r="L63" s="13">
        <f t="shared" si="11"/>
        <v>203.58</v>
      </c>
      <c r="M63" s="13"/>
      <c r="N63" s="13"/>
      <c r="O63" s="13"/>
      <c r="P63" s="13"/>
      <c r="Q63" s="13">
        <f t="shared" si="12"/>
        <v>40.716000000000001</v>
      </c>
      <c r="R63" s="15"/>
      <c r="S63" s="4"/>
      <c r="T63" s="15"/>
      <c r="U63" s="13"/>
      <c r="V63" s="13">
        <f t="shared" si="13"/>
        <v>-2.336771785047647</v>
      </c>
      <c r="W63" s="13">
        <f t="shared" si="14"/>
        <v>-2.336771785047647</v>
      </c>
      <c r="X63" s="13">
        <v>17.152799999999999</v>
      </c>
      <c r="Y63" s="13">
        <v>29.183599999999998</v>
      </c>
      <c r="Z63" s="13">
        <v>31.096599999999999</v>
      </c>
      <c r="AA63" s="13">
        <v>28.802600000000002</v>
      </c>
      <c r="AB63" s="13">
        <v>29.346</v>
      </c>
      <c r="AC63" s="13">
        <v>21.61</v>
      </c>
      <c r="AD63" s="13">
        <v>33.9236</v>
      </c>
      <c r="AE63" s="13">
        <v>33.9178</v>
      </c>
      <c r="AF63" s="13">
        <v>7.577</v>
      </c>
      <c r="AG63" s="13">
        <v>27.6068</v>
      </c>
      <c r="AH63" s="13"/>
      <c r="AI63" s="13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13" t="s">
        <v>109</v>
      </c>
      <c r="B64" s="13" t="s">
        <v>51</v>
      </c>
      <c r="C64" s="13">
        <v>48</v>
      </c>
      <c r="D64" s="13"/>
      <c r="E64" s="16">
        <v>85</v>
      </c>
      <c r="F64" s="16">
        <v>-41</v>
      </c>
      <c r="G64" s="14">
        <v>0</v>
      </c>
      <c r="H64" s="13"/>
      <c r="I64" s="13" t="s">
        <v>98</v>
      </c>
      <c r="J64" s="13" t="s">
        <v>86</v>
      </c>
      <c r="K64" s="13"/>
      <c r="L64" s="13">
        <f t="shared" si="11"/>
        <v>85</v>
      </c>
      <c r="M64" s="13"/>
      <c r="N64" s="13"/>
      <c r="O64" s="13"/>
      <c r="P64" s="13"/>
      <c r="Q64" s="13">
        <f t="shared" si="12"/>
        <v>17</v>
      </c>
      <c r="R64" s="15"/>
      <c r="S64" s="4"/>
      <c r="T64" s="15"/>
      <c r="U64" s="13"/>
      <c r="V64" s="13">
        <f t="shared" si="13"/>
        <v>-2.4117647058823528</v>
      </c>
      <c r="W64" s="13">
        <f t="shared" si="14"/>
        <v>-2.4117647058823528</v>
      </c>
      <c r="X64" s="13">
        <v>5</v>
      </c>
      <c r="Y64" s="13">
        <v>13.2</v>
      </c>
      <c r="Z64" s="13">
        <v>13.2</v>
      </c>
      <c r="AA64" s="13">
        <v>15.2</v>
      </c>
      <c r="AB64" s="13">
        <v>10.8</v>
      </c>
      <c r="AC64" s="13">
        <v>11.8</v>
      </c>
      <c r="AD64" s="13">
        <v>10.199999999999999</v>
      </c>
      <c r="AE64" s="13">
        <v>20.8</v>
      </c>
      <c r="AF64" s="13">
        <v>15.8</v>
      </c>
      <c r="AG64" s="13">
        <v>16.288399999999999</v>
      </c>
      <c r="AH64" s="13"/>
      <c r="AI64" s="13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13" t="s">
        <v>110</v>
      </c>
      <c r="B65" s="13" t="s">
        <v>38</v>
      </c>
      <c r="C65" s="13">
        <v>100.143</v>
      </c>
      <c r="D65" s="13"/>
      <c r="E65" s="16">
        <v>155.988</v>
      </c>
      <c r="F65" s="16">
        <v>-63.536000000000001</v>
      </c>
      <c r="G65" s="14">
        <v>0</v>
      </c>
      <c r="H65" s="13"/>
      <c r="I65" s="13" t="s">
        <v>98</v>
      </c>
      <c r="J65" s="13" t="s">
        <v>89</v>
      </c>
      <c r="K65" s="13"/>
      <c r="L65" s="13">
        <f t="shared" si="11"/>
        <v>155.988</v>
      </c>
      <c r="M65" s="13"/>
      <c r="N65" s="13"/>
      <c r="O65" s="13"/>
      <c r="P65" s="13"/>
      <c r="Q65" s="13">
        <f t="shared" si="12"/>
        <v>31.197600000000001</v>
      </c>
      <c r="R65" s="15"/>
      <c r="S65" s="4"/>
      <c r="T65" s="15"/>
      <c r="U65" s="13"/>
      <c r="V65" s="13">
        <f t="shared" si="13"/>
        <v>-2.0365669154037489</v>
      </c>
      <c r="W65" s="13">
        <f t="shared" si="14"/>
        <v>-2.0365669154037489</v>
      </c>
      <c r="X65" s="13">
        <v>17.340399999999999</v>
      </c>
      <c r="Y65" s="13">
        <v>20.048200000000001</v>
      </c>
      <c r="Z65" s="13">
        <v>19.840800000000002</v>
      </c>
      <c r="AA65" s="13">
        <v>35.268999999999998</v>
      </c>
      <c r="AB65" s="13">
        <v>16.651800000000001</v>
      </c>
      <c r="AC65" s="13">
        <v>19.2394</v>
      </c>
      <c r="AD65" s="13">
        <v>33.956000000000003</v>
      </c>
      <c r="AE65" s="13">
        <v>18.3598</v>
      </c>
      <c r="AF65" s="13">
        <v>21.383199999999999</v>
      </c>
      <c r="AG65" s="13">
        <v>24.714400000000001</v>
      </c>
      <c r="AH65" s="13"/>
      <c r="AI65" s="13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13" t="s">
        <v>111</v>
      </c>
      <c r="B66" s="13" t="s">
        <v>51</v>
      </c>
      <c r="C66" s="13">
        <v>17</v>
      </c>
      <c r="D66" s="13"/>
      <c r="E66" s="16">
        <v>24</v>
      </c>
      <c r="F66" s="16">
        <v>-8</v>
      </c>
      <c r="G66" s="14">
        <v>0</v>
      </c>
      <c r="H66" s="13"/>
      <c r="I66" s="13" t="s">
        <v>98</v>
      </c>
      <c r="J66" s="13" t="s">
        <v>96</v>
      </c>
      <c r="K66" s="13"/>
      <c r="L66" s="13">
        <f t="shared" si="11"/>
        <v>24</v>
      </c>
      <c r="M66" s="13"/>
      <c r="N66" s="13"/>
      <c r="O66" s="13"/>
      <c r="P66" s="13"/>
      <c r="Q66" s="13">
        <f t="shared" si="12"/>
        <v>4.8</v>
      </c>
      <c r="R66" s="15"/>
      <c r="S66" s="4"/>
      <c r="T66" s="15"/>
      <c r="U66" s="13"/>
      <c r="V66" s="13">
        <f t="shared" si="13"/>
        <v>-1.6666666666666667</v>
      </c>
      <c r="W66" s="13">
        <f t="shared" si="14"/>
        <v>-1.6666666666666667</v>
      </c>
      <c r="X66" s="13">
        <v>0.2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/>
      <c r="AI66" s="13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/>
      <c r="B67" s="9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/>
      <c r="B68" s="9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/>
      <c r="B69" s="9"/>
      <c r="C69" s="9"/>
      <c r="D69" s="9"/>
      <c r="E69" s="9"/>
      <c r="F69" s="9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/>
      <c r="B70" s="9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/>
      <c r="B71" s="9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/>
      <c r="B72" s="9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/>
      <c r="B73" s="9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/>
      <c r="B74" s="9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/>
      <c r="B75" s="9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/>
      <c r="B76" s="9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/>
      <c r="B77" s="9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/>
      <c r="B78" s="9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/>
      <c r="B79" s="9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/>
      <c r="B80" s="9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/>
      <c r="B81" s="9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/>
      <c r="B82" s="9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/>
      <c r="B83" s="9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/>
      <c r="B84" s="9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/>
      <c r="B85" s="9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/>
      <c r="B86" s="9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/>
      <c r="B87" s="9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/>
      <c r="B88" s="9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/>
      <c r="B89" s="9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/>
      <c r="B90" s="9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/>
      <c r="B91" s="9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/>
      <c r="B92" s="9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/>
      <c r="B93" s="9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/>
      <c r="B94" s="9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/>
      <c r="B95" s="9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</sheetData>
  <autoFilter ref="A3:AI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2025-10-09T12:10:39Z</dcterms:created>
  <dcterms:modified xsi:type="dcterms:W3CDTF">2025-10-10T13:16:57Z</dcterms:modified>
</cp:coreProperties>
</file>