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7DC59C5C-D6CB-4080-AA96-F5820E228D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Y222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Y155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Y72" i="1"/>
  <c r="Y80" i="1"/>
  <c r="Y86" i="1"/>
  <c r="Y93" i="1"/>
  <c r="BP100" i="1"/>
  <c r="BN100" i="1"/>
  <c r="Z100" i="1"/>
  <c r="Y102" i="1"/>
  <c r="Y110" i="1"/>
  <c r="BP105" i="1"/>
  <c r="BN105" i="1"/>
  <c r="Z105" i="1"/>
  <c r="Y109" i="1"/>
  <c r="Z115" i="1"/>
  <c r="BP113" i="1"/>
  <c r="BN113" i="1"/>
  <c r="Z113" i="1"/>
  <c r="BP121" i="1"/>
  <c r="BN121" i="1"/>
  <c r="Z121" i="1"/>
  <c r="BP138" i="1"/>
  <c r="BN138" i="1"/>
  <c r="Z138" i="1"/>
  <c r="Z139" i="1" s="1"/>
  <c r="Y140" i="1"/>
  <c r="Y145" i="1"/>
  <c r="BP142" i="1"/>
  <c r="BN142" i="1"/>
  <c r="Z142" i="1"/>
  <c r="Z144" i="1" s="1"/>
  <c r="BP165" i="1"/>
  <c r="BN165" i="1"/>
  <c r="Z165" i="1"/>
  <c r="Z173" i="1" s="1"/>
  <c r="BP169" i="1"/>
  <c r="BN169" i="1"/>
  <c r="Z169" i="1"/>
  <c r="Y173" i="1"/>
  <c r="BP177" i="1"/>
  <c r="BN177" i="1"/>
  <c r="Z177" i="1"/>
  <c r="Z179" i="1" s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Z233" i="1" s="1"/>
  <c r="BP231" i="1"/>
  <c r="BN231" i="1"/>
  <c r="Z231" i="1"/>
  <c r="BP242" i="1"/>
  <c r="BN242" i="1"/>
  <c r="Z242" i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Z388" i="1"/>
  <c r="BP387" i="1"/>
  <c r="BN387" i="1"/>
  <c r="Z387" i="1"/>
  <c r="F528" i="1"/>
  <c r="F9" i="1"/>
  <c r="J9" i="1"/>
  <c r="B528" i="1"/>
  <c r="X519" i="1"/>
  <c r="X520" i="1"/>
  <c r="X522" i="1"/>
  <c r="Y24" i="1"/>
  <c r="Z27" i="1"/>
  <c r="Z32" i="1" s="1"/>
  <c r="BN27" i="1"/>
  <c r="Y519" i="1" s="1"/>
  <c r="Z29" i="1"/>
  <c r="BN29" i="1"/>
  <c r="Z31" i="1"/>
  <c r="BN31" i="1"/>
  <c r="Z35" i="1"/>
  <c r="Z36" i="1" s="1"/>
  <c r="BN35" i="1"/>
  <c r="BP35" i="1"/>
  <c r="Y520" i="1" s="1"/>
  <c r="Z41" i="1"/>
  <c r="Z44" i="1" s="1"/>
  <c r="BN41" i="1"/>
  <c r="BP41" i="1"/>
  <c r="Z43" i="1"/>
  <c r="BN43" i="1"/>
  <c r="Y44" i="1"/>
  <c r="Y522" i="1" s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Y101" i="1"/>
  <c r="Z96" i="1"/>
  <c r="Z101" i="1" s="1"/>
  <c r="BN96" i="1"/>
  <c r="BP98" i="1"/>
  <c r="BN98" i="1"/>
  <c r="Z98" i="1"/>
  <c r="BP107" i="1"/>
  <c r="BN107" i="1"/>
  <c r="Z107" i="1"/>
  <c r="Y116" i="1"/>
  <c r="Y115" i="1"/>
  <c r="Z123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Y139" i="1"/>
  <c r="Y144" i="1"/>
  <c r="Z155" i="1"/>
  <c r="BP153" i="1"/>
  <c r="BN153" i="1"/>
  <c r="Z153" i="1"/>
  <c r="Y174" i="1"/>
  <c r="BP167" i="1"/>
  <c r="BN167" i="1"/>
  <c r="Z167" i="1"/>
  <c r="BP171" i="1"/>
  <c r="BN171" i="1"/>
  <c r="Z171" i="1"/>
  <c r="Y180" i="1"/>
  <c r="Y179" i="1"/>
  <c r="BP188" i="1"/>
  <c r="BN188" i="1"/>
  <c r="Z188" i="1"/>
  <c r="Z189" i="1" s="1"/>
  <c r="Y190" i="1"/>
  <c r="Y195" i="1"/>
  <c r="BP192" i="1"/>
  <c r="BN192" i="1"/>
  <c r="Z192" i="1"/>
  <c r="Z194" i="1" s="1"/>
  <c r="Y205" i="1"/>
  <c r="BP200" i="1"/>
  <c r="BN200" i="1"/>
  <c r="Z200" i="1"/>
  <c r="Z205" i="1" s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Y243" i="1"/>
  <c r="BP241" i="1"/>
  <c r="BN241" i="1"/>
  <c r="Z241" i="1"/>
  <c r="Z243" i="1" s="1"/>
  <c r="BP306" i="1"/>
  <c r="BN306" i="1"/>
  <c r="Z306" i="1"/>
  <c r="Y310" i="1"/>
  <c r="Z318" i="1"/>
  <c r="BP314" i="1"/>
  <c r="BN314" i="1"/>
  <c r="Z314" i="1"/>
  <c r="Y318" i="1"/>
  <c r="BP322" i="1"/>
  <c r="BN322" i="1"/>
  <c r="Z322" i="1"/>
  <c r="Z324" i="1" s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Z504" i="1" s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BP247" i="1"/>
  <c r="BN247" i="1"/>
  <c r="Z247" i="1"/>
  <c r="BP251" i="1"/>
  <c r="BN251" i="1"/>
  <c r="Z251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Z310" i="1" s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Z332" i="1" s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Y521" i="1" l="1"/>
  <c r="Z407" i="1"/>
  <c r="Z455" i="1"/>
  <c r="Z217" i="1"/>
  <c r="Y518" i="1"/>
  <c r="Z379" i="1"/>
  <c r="Z357" i="1"/>
  <c r="Z338" i="1"/>
  <c r="Z109" i="1"/>
  <c r="Z493" i="1"/>
  <c r="Z471" i="1"/>
  <c r="Z269" i="1"/>
  <c r="Z477" i="1"/>
  <c r="Z461" i="1"/>
  <c r="Z92" i="1"/>
  <c r="Z71" i="1"/>
  <c r="Z58" i="1"/>
  <c r="Z523" i="1" s="1"/>
  <c r="X521" i="1"/>
  <c r="Z300" i="1"/>
  <c r="Z252" i="1"/>
</calcChain>
</file>

<file path=xl/sharedStrings.xml><?xml version="1.0" encoding="utf-8"?>
<sst xmlns="http://schemas.openxmlformats.org/spreadsheetml/2006/main" count="2342" uniqueCount="830">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</sst>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5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45841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Четверг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150</v>
      </c>
      <c r="Y41" s="584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0">
        <v>4607091385687</v>
      </c>
      <c r="E42" s="591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0">
        <v>4680115882539</v>
      </c>
      <c r="E43" s="591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13.888888888888888</v>
      </c>
      <c r="Y44" s="585">
        <f>IFERROR(Y41/H41,"0")+IFERROR(Y42/H42,"0")+IFERROR(Y43/H43,"0")</f>
        <v>14</v>
      </c>
      <c r="Z44" s="585">
        <f>IFERROR(IF(Z41="",0,Z41),"0")+IFERROR(IF(Z42="",0,Z42),"0")+IFERROR(IF(Z43="",0,Z43),"0")</f>
        <v>0.26572000000000001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150</v>
      </c>
      <c r="Y45" s="585">
        <f>IFERROR(SUM(Y41:Y43),"0")</f>
        <v>151.20000000000002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604.79999999999995</v>
      </c>
      <c r="Y53" s="584">
        <f t="shared" si="6"/>
        <v>604.80000000000007</v>
      </c>
      <c r="Z53" s="36">
        <f>IFERROR(IF(Y53=0,"",ROUNDUP(Y53/H53,0)*0.01898),"")</f>
        <v>1.06288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629.15999999999985</v>
      </c>
      <c r="BN53" s="64">
        <f t="shared" si="8"/>
        <v>629.16000000000008</v>
      </c>
      <c r="BO53" s="64">
        <f t="shared" si="9"/>
        <v>0.87499999999999989</v>
      </c>
      <c r="BP53" s="64">
        <f t="shared" si="10"/>
        <v>0.875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675</v>
      </c>
      <c r="Y57" s="584">
        <f t="shared" si="6"/>
        <v>675</v>
      </c>
      <c r="Z57" s="36">
        <f>IFERROR(IF(Y57=0,"",ROUNDUP(Y57/H57,0)*0.00902),"")</f>
        <v>1.353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706.5</v>
      </c>
      <c r="BN57" s="64">
        <f t="shared" si="8"/>
        <v>706.5</v>
      </c>
      <c r="BO57" s="64">
        <f t="shared" si="9"/>
        <v>1.1363636363636365</v>
      </c>
      <c r="BP57" s="64">
        <f t="shared" si="10"/>
        <v>1.1363636363636365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206</v>
      </c>
      <c r="Y58" s="585">
        <f>IFERROR(Y52/H52,"0")+IFERROR(Y53/H53,"0")+IFERROR(Y54/H54,"0")+IFERROR(Y55/H55,"0")+IFERROR(Y56/H56,"0")+IFERROR(Y57/H57,"0")</f>
        <v>206</v>
      </c>
      <c r="Z58" s="585">
        <f>IFERROR(IF(Z52="",0,Z52),"0")+IFERROR(IF(Z53="",0,Z53),"0")+IFERROR(IF(Z54="",0,Z54),"0")+IFERROR(IF(Z55="",0,Z55),"0")+IFERROR(IF(Z56="",0,Z56),"0")+IFERROR(IF(Z57="",0,Z57),"0")</f>
        <v>2.41588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1279.8</v>
      </c>
      <c r="Y59" s="585">
        <f>IFERROR(SUM(Y52:Y57),"0")</f>
        <v>1279.8000000000002</v>
      </c>
      <c r="Z59" s="37"/>
      <c r="AA59" s="586"/>
      <c r="AB59" s="586"/>
      <c r="AC59" s="586"/>
    </row>
    <row r="60" spans="1:68" ht="14.25" customHeight="1" x14ac:dyDescent="0.25">
      <c r="A60" s="596" t="s">
        <v>139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604.79999999999995</v>
      </c>
      <c r="Y61" s="584">
        <f>IFERROR(IF(X61="",0,CEILING((X61/$H61),1)*$H61),"")</f>
        <v>604.80000000000007</v>
      </c>
      <c r="Z61" s="36">
        <f>IFERROR(IF(Y61=0,"",ROUNDUP(Y61/H61,0)*0.01898),"")</f>
        <v>1.06288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629.15999999999985</v>
      </c>
      <c r="BN61" s="64">
        <f>IFERROR(Y61*I61/H61,"0")</f>
        <v>629.16000000000008</v>
      </c>
      <c r="BO61" s="64">
        <f>IFERROR(1/J61*(X61/H61),"0")</f>
        <v>0.87499999999999989</v>
      </c>
      <c r="BP61" s="64">
        <f>IFERROR(1/J61*(Y61/H61),"0")</f>
        <v>0.875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135</v>
      </c>
      <c r="Y64" s="584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106</v>
      </c>
      <c r="Y65" s="585">
        <f>IFERROR(Y61/H61,"0")+IFERROR(Y62/H62,"0")+IFERROR(Y63/H63,"0")+IFERROR(Y64/H64,"0")</f>
        <v>106</v>
      </c>
      <c r="Z65" s="585">
        <f>IFERROR(IF(Z61="",0,Z61),"0")+IFERROR(IF(Z62="",0,Z62),"0")+IFERROR(IF(Z63="",0,Z63),"0")+IFERROR(IF(Z64="",0,Z64),"0")</f>
        <v>1.3883800000000002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739.8</v>
      </c>
      <c r="Y66" s="585">
        <f>IFERROR(SUM(Y61:Y64),"0")</f>
        <v>739.80000000000007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200</v>
      </c>
      <c r="Y76" s="584">
        <f t="shared" si="11"/>
        <v>201.60000000000002</v>
      </c>
      <c r="Z76" s="36">
        <f>IFERROR(IF(Y76=0,"",ROUNDUP(Y76/H76,0)*0.01898),"")</f>
        <v>0.45552000000000004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212.07142857142858</v>
      </c>
      <c r="BN76" s="64">
        <f t="shared" si="13"/>
        <v>213.76800000000003</v>
      </c>
      <c r="BO76" s="64">
        <f t="shared" si="14"/>
        <v>0.37202380952380953</v>
      </c>
      <c r="BP76" s="64">
        <f t="shared" si="15"/>
        <v>0.375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5.3999999999999986</v>
      </c>
      <c r="Y79" s="584">
        <f t="shared" si="11"/>
        <v>5.4</v>
      </c>
      <c r="Z79" s="36">
        <f>IFERROR(IF(Y79=0,"",ROUNDUP(Y79/H79,0)*0.00651),"")</f>
        <v>1.9529999999999999E-2</v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5.9399999999999977</v>
      </c>
      <c r="BN79" s="64">
        <f t="shared" si="13"/>
        <v>5.94</v>
      </c>
      <c r="BO79" s="64">
        <f t="shared" si="14"/>
        <v>1.648351648351648E-2</v>
      </c>
      <c r="BP79" s="64">
        <f t="shared" si="15"/>
        <v>1.6483516483516484E-2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26.80952380952381</v>
      </c>
      <c r="Y80" s="585">
        <f>IFERROR(Y74/H74,"0")+IFERROR(Y75/H75,"0")+IFERROR(Y76/H76,"0")+IFERROR(Y77/H77,"0")+IFERROR(Y78/H78,"0")+IFERROR(Y79/H79,"0")</f>
        <v>27</v>
      </c>
      <c r="Z80" s="585">
        <f>IFERROR(IF(Z74="",0,Z74),"0")+IFERROR(IF(Z75="",0,Z75),"0")+IFERROR(IF(Z76="",0,Z76),"0")+IFERROR(IF(Z77="",0,Z77),"0")+IFERROR(IF(Z78="",0,Z78),"0")+IFERROR(IF(Z79="",0,Z79),"0")</f>
        <v>0.47505000000000003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205.4</v>
      </c>
      <c r="Y81" s="585">
        <f>IFERROR(SUM(Y74:Y79),"0")</f>
        <v>207.00000000000003</v>
      </c>
      <c r="Z81" s="37"/>
      <c r="AA81" s="586"/>
      <c r="AB81" s="586"/>
      <c r="AC81" s="586"/>
    </row>
    <row r="82" spans="1:68" ht="14.25" customHeight="1" x14ac:dyDescent="0.25">
      <c r="A82" s="596" t="s">
        <v>174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181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100</v>
      </c>
      <c r="Y89" s="584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104.02777777777777</v>
      </c>
      <c r="BN89" s="64">
        <f>IFERROR(Y89*I89/H89,"0")</f>
        <v>112.34999999999998</v>
      </c>
      <c r="BO89" s="64">
        <f>IFERROR(1/J89*(X89/H89),"0")</f>
        <v>0.14467592592592593</v>
      </c>
      <c r="BP89" s="64">
        <f>IFERROR(1/J89*(Y89/H89),"0")</f>
        <v>0.15625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22.5</v>
      </c>
      <c r="Y91" s="584">
        <f>IFERROR(IF(X91="",0,CEILING((X91/$H91),1)*$H91),"")</f>
        <v>22.5</v>
      </c>
      <c r="Z91" s="36">
        <f>IFERROR(IF(Y91=0,"",ROUNDUP(Y91/H91,0)*0.00902),"")</f>
        <v>4.5100000000000001E-2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23.549999999999997</v>
      </c>
      <c r="BN91" s="64">
        <f>IFERROR(Y91*I91/H91,"0")</f>
        <v>23.549999999999997</v>
      </c>
      <c r="BO91" s="64">
        <f>IFERROR(1/J91*(X91/H91),"0")</f>
        <v>3.787878787878788E-2</v>
      </c>
      <c r="BP91" s="64">
        <f>IFERROR(1/J91*(Y91/H91),"0")</f>
        <v>3.787878787878788E-2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14.25925925925926</v>
      </c>
      <c r="Y92" s="585">
        <f>IFERROR(Y89/H89,"0")+IFERROR(Y90/H90,"0")+IFERROR(Y91/H91,"0")</f>
        <v>15</v>
      </c>
      <c r="Z92" s="585">
        <f>IFERROR(IF(Z89="",0,Z89),"0")+IFERROR(IF(Z90="",0,Z90),"0")+IFERROR(IF(Z91="",0,Z91),"0")</f>
        <v>0.2349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122.5</v>
      </c>
      <c r="Y93" s="585">
        <f>IFERROR(SUM(Y89:Y91),"0")</f>
        <v>130.5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88"/>
      <c r="R95" s="588"/>
      <c r="S95" s="588"/>
      <c r="T95" s="589"/>
      <c r="U95" s="34"/>
      <c r="V95" s="34"/>
      <c r="W95" s="35" t="s">
        <v>70</v>
      </c>
      <c r="X95" s="583">
        <v>100</v>
      </c>
      <c r="Y95" s="584">
        <f t="shared" ref="Y95:Y100" si="16"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106.4074074074074</v>
      </c>
      <c r="BN95" s="64">
        <f t="shared" ref="BN95:BN100" si="18">IFERROR(Y95*I95/H95,"0")</f>
        <v>112.047</v>
      </c>
      <c r="BO95" s="64">
        <f t="shared" ref="BO95:BO100" si="19">IFERROR(1/J95*(X95/H95),"0")</f>
        <v>0.19290123456790123</v>
      </c>
      <c r="BP95" s="64">
        <f t="shared" ref="BP95:BP100" si="20">IFERROR(1/J95*(Y95/H95),"0")</f>
        <v>0.203125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12.345679012345679</v>
      </c>
      <c r="Y101" s="585">
        <f>IFERROR(Y95/H95,"0")+IFERROR(Y96/H96,"0")+IFERROR(Y97/H97,"0")+IFERROR(Y98/H98,"0")+IFERROR(Y99/H99,"0")+IFERROR(Y100/H100,"0")</f>
        <v>13</v>
      </c>
      <c r="Z101" s="585">
        <f>IFERROR(IF(Z95="",0,Z95),"0")+IFERROR(IF(Z96="",0,Z96),"0")+IFERROR(IF(Z97="",0,Z97),"0")+IFERROR(IF(Z98="",0,Z98),"0")+IFERROR(IF(Z99="",0,Z99),"0")+IFERROR(IF(Z100="",0,Z100),"0")</f>
        <v>0.24674000000000001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100</v>
      </c>
      <c r="Y102" s="585">
        <f>IFERROR(SUM(Y95:Y100),"0")</f>
        <v>105.3</v>
      </c>
      <c r="Z102" s="37"/>
      <c r="AA102" s="586"/>
      <c r="AB102" s="586"/>
      <c r="AC102" s="586"/>
    </row>
    <row r="103" spans="1:68" ht="16.5" customHeight="1" x14ac:dyDescent="0.25">
      <c r="A103" s="643" t="s">
        <v>204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6" t="s">
        <v>139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27" customHeight="1" x14ac:dyDescent="0.25">
      <c r="A118" s="54" t="s">
        <v>221</v>
      </c>
      <c r="B118" s="54" t="s">
        <v>222</v>
      </c>
      <c r="C118" s="31">
        <v>4301051360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221</v>
      </c>
      <c r="B119" s="54" t="s">
        <v>224</v>
      </c>
      <c r="C119" s="31">
        <v>4301051724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100</v>
      </c>
      <c r="Y119" s="584">
        <f>IFERROR(IF(X119="",0,CEILING((X119/$H119),1)*$H119),"")</f>
        <v>105.3</v>
      </c>
      <c r="Z119" s="36">
        <f>IFERROR(IF(Y119=0,"",ROUNDUP(Y119/H119,0)*0.01898),"")</f>
        <v>0.24674000000000001</v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106.33333333333333</v>
      </c>
      <c r="BN119" s="64">
        <f>IFERROR(Y119*I119/H119,"0")</f>
        <v>111.96900000000001</v>
      </c>
      <c r="BO119" s="64">
        <f>IFERROR(1/J119*(X119/H119),"0")</f>
        <v>0.19290123456790123</v>
      </c>
      <c r="BP119" s="64">
        <f>IFERROR(1/J119*(Y119/H119),"0")</f>
        <v>0.203125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12.345679012345679</v>
      </c>
      <c r="Y123" s="585">
        <f>IFERROR(Y118/H118,"0")+IFERROR(Y119/H119,"0")+IFERROR(Y120/H120,"0")+IFERROR(Y121/H121,"0")+IFERROR(Y122/H122,"0")</f>
        <v>13</v>
      </c>
      <c r="Z123" s="585">
        <f>IFERROR(IF(Z118="",0,Z118),"0")+IFERROR(IF(Z119="",0,Z119),"0")+IFERROR(IF(Z120="",0,Z120),"0")+IFERROR(IF(Z121="",0,Z121),"0")+IFERROR(IF(Z122="",0,Z122),"0")</f>
        <v>0.24674000000000001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100</v>
      </c>
      <c r="Y124" s="585">
        <f>IFERROR(SUM(Y118:Y122),"0")</f>
        <v>105.3</v>
      </c>
      <c r="Z124" s="37"/>
      <c r="AA124" s="586"/>
      <c r="AB124" s="586"/>
      <c r="AC124" s="586"/>
    </row>
    <row r="125" spans="1:68" ht="14.25" customHeight="1" x14ac:dyDescent="0.25">
      <c r="A125" s="596" t="s">
        <v>174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239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244</v>
      </c>
      <c r="B137" s="54" t="s">
        <v>245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27</v>
      </c>
      <c r="Y154" s="584">
        <f>IFERROR(IF(X154="",0,CEILING((X154/$H154),1)*$H154),"")</f>
        <v>27</v>
      </c>
      <c r="Z154" s="36">
        <f>IFERROR(IF(Y154=0,"",ROUNDUP(Y154/H154,0)*0.01898),"")</f>
        <v>5.6940000000000004E-2</v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28.755000000000003</v>
      </c>
      <c r="BN154" s="64">
        <f>IFERROR(Y154*I154/H154,"0")</f>
        <v>28.755000000000003</v>
      </c>
      <c r="BO154" s="64">
        <f>IFERROR(1/J154*(X154/H154),"0")</f>
        <v>4.6875E-2</v>
      </c>
      <c r="BP154" s="64">
        <f>IFERROR(1/J154*(Y154/H154),"0")</f>
        <v>4.6875E-2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3</v>
      </c>
      <c r="Y155" s="585">
        <f>IFERROR(Y152/H152,"0")+IFERROR(Y153/H153,"0")+IFERROR(Y154/H154,"0")</f>
        <v>3</v>
      </c>
      <c r="Z155" s="585">
        <f>IFERROR(IF(Z152="",0,Z152),"0")+IFERROR(IF(Z153="",0,Z153),"0")+IFERROR(IF(Z154="",0,Z154),"0")</f>
        <v>5.6940000000000004E-2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27</v>
      </c>
      <c r="Y156" s="585">
        <f>IFERROR(SUM(Y152:Y154),"0")</f>
        <v>27</v>
      </c>
      <c r="Z156" s="37"/>
      <c r="AA156" s="586"/>
      <c r="AB156" s="586"/>
      <c r="AC156" s="586"/>
    </row>
    <row r="157" spans="1:68" ht="27.75" customHeight="1" x14ac:dyDescent="0.2">
      <c r="A157" s="625" t="s">
        <v>263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264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139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301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304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139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16.2</v>
      </c>
      <c r="Y197" s="584">
        <f t="shared" ref="Y197:Y204" si="26">IFERROR(IF(X197="",0,CEILING((X197/$H197),1)*$H197),"")</f>
        <v>16.200000000000003</v>
      </c>
      <c r="Z197" s="36">
        <f>IFERROR(IF(Y197=0,"",ROUNDUP(Y197/H197,0)*0.00902),"")</f>
        <v>2.7060000000000001E-2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16.829999999999998</v>
      </c>
      <c r="BN197" s="64">
        <f t="shared" ref="BN197:BN204" si="28">IFERROR(Y197*I197/H197,"0")</f>
        <v>16.830000000000002</v>
      </c>
      <c r="BO197" s="64">
        <f t="shared" ref="BO197:BO204" si="29">IFERROR(1/J197*(X197/H197),"0")</f>
        <v>2.2727272727272724E-2</v>
      </c>
      <c r="BP197" s="64">
        <f t="shared" ref="BP197:BP204" si="30">IFERROR(1/J197*(Y197/H197),"0")</f>
        <v>2.2727272727272731E-2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16.2</v>
      </c>
      <c r="Y199" s="584">
        <f t="shared" si="26"/>
        <v>16.200000000000003</v>
      </c>
      <c r="Z199" s="36">
        <f>IFERROR(IF(Y199=0,"",ROUNDUP(Y199/H199,0)*0.00902),"")</f>
        <v>2.7060000000000001E-2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16.829999999999998</v>
      </c>
      <c r="BN199" s="64">
        <f t="shared" si="28"/>
        <v>16.830000000000002</v>
      </c>
      <c r="BO199" s="64">
        <f t="shared" si="29"/>
        <v>2.2727272727272724E-2</v>
      </c>
      <c r="BP199" s="64">
        <f t="shared" si="30"/>
        <v>2.2727272727272731E-2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16.2</v>
      </c>
      <c r="Y200" s="584">
        <f t="shared" si="26"/>
        <v>16.200000000000003</v>
      </c>
      <c r="Z200" s="36">
        <f>IFERROR(IF(Y200=0,"",ROUNDUP(Y200/H200,0)*0.00902),"")</f>
        <v>2.7060000000000001E-2</v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16.829999999999998</v>
      </c>
      <c r="BN200" s="64">
        <f t="shared" si="28"/>
        <v>16.830000000000002</v>
      </c>
      <c r="BO200" s="64">
        <f t="shared" si="29"/>
        <v>2.2727272727272724E-2</v>
      </c>
      <c r="BP200" s="64">
        <f t="shared" si="30"/>
        <v>2.2727272727272731E-2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8.9999999999999982</v>
      </c>
      <c r="Y205" s="585">
        <f>IFERROR(Y197/H197,"0")+IFERROR(Y198/H198,"0")+IFERROR(Y199/H199,"0")+IFERROR(Y200/H200,"0")+IFERROR(Y201/H201,"0")+IFERROR(Y202/H202,"0")+IFERROR(Y203/H203,"0")+IFERROR(Y204/H204,"0")</f>
        <v>9.0000000000000018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8.1180000000000002E-2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48.599999999999994</v>
      </c>
      <c r="Y206" s="585">
        <f>IFERROR(SUM(Y197:Y204),"0")</f>
        <v>48.600000000000009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customHeight="1" x14ac:dyDescent="0.25">
      <c r="A219" s="596" t="s">
        <v>174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365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139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388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389</v>
      </c>
      <c r="B241" s="54" t="s">
        <v>390</v>
      </c>
      <c r="C241" s="31">
        <v>4301040361</v>
      </c>
      <c r="D241" s="590">
        <v>4680115886803</v>
      </c>
      <c r="E241" s="591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392</v>
      </c>
      <c r="C242" s="31">
        <v>4301040362</v>
      </c>
      <c r="D242" s="590">
        <v>4680115886803</v>
      </c>
      <c r="E242" s="591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">
        <v>393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394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4" t="s">
        <v>400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408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200</v>
      </c>
      <c r="Y257" s="584">
        <f>IFERROR(IF(X257="",0,CEILING((X257/$H257),1)*$H257),"")</f>
        <v>205.20000000000002</v>
      </c>
      <c r="Z257" s="36">
        <f>IFERROR(IF(Y257=0,"",ROUNDUP(Y257/H257,0)*0.01898),"")</f>
        <v>0.36062</v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208.05555555555554</v>
      </c>
      <c r="BN257" s="64">
        <f>IFERROR(Y257*I257/H257,"0")</f>
        <v>213.46499999999997</v>
      </c>
      <c r="BO257" s="64">
        <f>IFERROR(1/J257*(X257/H257),"0")</f>
        <v>0.28935185185185186</v>
      </c>
      <c r="BP257" s="64">
        <f>IFERROR(1/J257*(Y257/H257),"0")</f>
        <v>0.296875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40</v>
      </c>
      <c r="Y260" s="584">
        <f>IFERROR(IF(X260="",0,CEILING((X260/$H260),1)*$H260),"")</f>
        <v>40</v>
      </c>
      <c r="Z260" s="36">
        <f>IFERROR(IF(Y260=0,"",ROUNDUP(Y260/H260,0)*0.00902),"")</f>
        <v>9.0200000000000002E-2</v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42.1</v>
      </c>
      <c r="BN260" s="64">
        <f>IFERROR(Y260*I260/H260,"0")</f>
        <v>42.1</v>
      </c>
      <c r="BO260" s="64">
        <f>IFERROR(1/J260*(X260/H260),"0")</f>
        <v>7.575757575757576E-2</v>
      </c>
      <c r="BP260" s="64">
        <f>IFERROR(1/J260*(Y260/H260),"0")</f>
        <v>7.575757575757576E-2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28.518518518518519</v>
      </c>
      <c r="Y261" s="585">
        <f>IFERROR(Y256/H256,"0")+IFERROR(Y257/H257,"0")+IFERROR(Y258/H258,"0")+IFERROR(Y259/H259,"0")+IFERROR(Y260/H260,"0")</f>
        <v>29</v>
      </c>
      <c r="Z261" s="585">
        <f>IFERROR(IF(Z256="",0,Z256),"0")+IFERROR(IF(Z257="",0,Z257),"0")+IFERROR(IF(Z258="",0,Z258),"0")+IFERROR(IF(Z259="",0,Z259),"0")+IFERROR(IF(Z260="",0,Z260),"0")</f>
        <v>0.45082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240</v>
      </c>
      <c r="Y262" s="585">
        <f>IFERROR(SUM(Y256:Y260),"0")</f>
        <v>245.20000000000002</v>
      </c>
      <c r="Z262" s="37"/>
      <c r="AA262" s="586"/>
      <c r="AB262" s="586"/>
      <c r="AC262" s="586"/>
    </row>
    <row r="263" spans="1:68" ht="16.5" customHeight="1" x14ac:dyDescent="0.25">
      <c r="A263" s="643" t="s">
        <v>424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435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437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447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454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459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40</v>
      </c>
      <c r="Y294" s="584">
        <f t="shared" ref="Y294:Y299" si="48">IFERROR(IF(X294="",0,CEILING((X294/$H294),1)*$H294),"")</f>
        <v>43.2</v>
      </c>
      <c r="Z294" s="36">
        <f>IFERROR(IF(Y294=0,"",ROUNDUP(Y294/H294,0)*0.01898),"")</f>
        <v>7.5920000000000001E-2</v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41.611111111111107</v>
      </c>
      <c r="BN294" s="64">
        <f t="shared" ref="BN294:BN299" si="50">IFERROR(Y294*I294/H294,"0")</f>
        <v>44.94</v>
      </c>
      <c r="BO294" s="64">
        <f t="shared" ref="BO294:BO299" si="51">IFERROR(1/J294*(X294/H294),"0")</f>
        <v>5.7870370370370364E-2</v>
      </c>
      <c r="BP294" s="64">
        <f t="shared" ref="BP294:BP299" si="52">IFERROR(1/J294*(Y294/H294),"0")</f>
        <v>6.25E-2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604.79999999999995</v>
      </c>
      <c r="Y296" s="584">
        <f t="shared" si="48"/>
        <v>604.80000000000007</v>
      </c>
      <c r="Z296" s="36">
        <f>IFERROR(IF(Y296=0,"",ROUNDUP(Y296/H296,0)*0.01898),"")</f>
        <v>1.06288</v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629.15999999999985</v>
      </c>
      <c r="BN296" s="64">
        <f t="shared" si="50"/>
        <v>629.16000000000008</v>
      </c>
      <c r="BO296" s="64">
        <f t="shared" si="51"/>
        <v>0.87499999999999989</v>
      </c>
      <c r="BP296" s="64">
        <f t="shared" si="52"/>
        <v>0.875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100</v>
      </c>
      <c r="Y297" s="584">
        <f t="shared" si="48"/>
        <v>108</v>
      </c>
      <c r="Z297" s="36">
        <f>IFERROR(IF(Y297=0,"",ROUNDUP(Y297/H297,0)*0.01898),"")</f>
        <v>0.1898</v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104.02777777777777</v>
      </c>
      <c r="BN297" s="64">
        <f t="shared" si="50"/>
        <v>112.34999999999998</v>
      </c>
      <c r="BO297" s="64">
        <f t="shared" si="51"/>
        <v>0.14467592592592593</v>
      </c>
      <c r="BP297" s="64">
        <f t="shared" si="52"/>
        <v>0.15625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40</v>
      </c>
      <c r="Y298" s="584">
        <f t="shared" si="48"/>
        <v>40</v>
      </c>
      <c r="Z298" s="36">
        <f>IFERROR(IF(Y298=0,"",ROUNDUP(Y298/H298,0)*0.00902),"")</f>
        <v>9.0200000000000002E-2</v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42.1</v>
      </c>
      <c r="BN298" s="64">
        <f t="shared" si="50"/>
        <v>42.1</v>
      </c>
      <c r="BO298" s="64">
        <f t="shared" si="51"/>
        <v>7.575757575757576E-2</v>
      </c>
      <c r="BP298" s="64">
        <f t="shared" si="52"/>
        <v>7.575757575757576E-2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40</v>
      </c>
      <c r="Y299" s="584">
        <f t="shared" si="48"/>
        <v>40</v>
      </c>
      <c r="Z299" s="36">
        <f>IFERROR(IF(Y299=0,"",ROUNDUP(Y299/H299,0)*0.00902),"")</f>
        <v>9.0200000000000002E-2</v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42.1</v>
      </c>
      <c r="BN299" s="64">
        <f t="shared" si="50"/>
        <v>42.1</v>
      </c>
      <c r="BO299" s="64">
        <f t="shared" si="51"/>
        <v>7.575757575757576E-2</v>
      </c>
      <c r="BP299" s="64">
        <f t="shared" si="52"/>
        <v>7.575757575757576E-2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88.962962962962962</v>
      </c>
      <c r="Y300" s="585">
        <f>IFERROR(Y294/H294,"0")+IFERROR(Y295/H295,"0")+IFERROR(Y296/H296,"0")+IFERROR(Y297/H297,"0")+IFERROR(Y298/H298,"0")+IFERROR(Y299/H299,"0")</f>
        <v>90</v>
      </c>
      <c r="Z300" s="585">
        <f>IFERROR(IF(Z294="",0,Z294),"0")+IFERROR(IF(Z295="",0,Z295),"0")+IFERROR(IF(Z296="",0,Z296),"0")+IFERROR(IF(Z297="",0,Z297),"0")+IFERROR(IF(Z298="",0,Z298),"0")+IFERROR(IF(Z299="",0,Z299),"0")</f>
        <v>1.5090000000000001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824.8</v>
      </c>
      <c r="Y301" s="585">
        <f>IFERROR(SUM(Y294:Y299),"0")</f>
        <v>836.00000000000011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100</v>
      </c>
      <c r="Y303" s="584">
        <f t="shared" ref="Y303:Y309" si="53">IFERROR(IF(X303="",0,CEILING((X303/$H303),1)*$H303),"")</f>
        <v>100.80000000000001</v>
      </c>
      <c r="Z303" s="36">
        <f>IFERROR(IF(Y303=0,"",ROUNDUP(Y303/H303,0)*0.00902),"")</f>
        <v>0.21648000000000001</v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106.42857142857143</v>
      </c>
      <c r="BN303" s="64">
        <f t="shared" ref="BN303:BN309" si="55">IFERROR(Y303*I303/H303,"0")</f>
        <v>107.28</v>
      </c>
      <c r="BO303" s="64">
        <f t="shared" ref="BO303:BO309" si="56">IFERROR(1/J303*(X303/H303),"0")</f>
        <v>0.18037518037518038</v>
      </c>
      <c r="BP303" s="64">
        <f t="shared" ref="BP303:BP309" si="57">IFERROR(1/J303*(Y303/H303),"0")</f>
        <v>0.18181818181818182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100</v>
      </c>
      <c r="Y304" s="584">
        <f t="shared" si="53"/>
        <v>100.80000000000001</v>
      </c>
      <c r="Z304" s="36">
        <f>IFERROR(IF(Y304=0,"",ROUNDUP(Y304/H304,0)*0.00902),"")</f>
        <v>0.21648000000000001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106.42857142857143</v>
      </c>
      <c r="BN304" s="64">
        <f t="shared" si="55"/>
        <v>107.28</v>
      </c>
      <c r="BO304" s="64">
        <f t="shared" si="56"/>
        <v>0.18037518037518038</v>
      </c>
      <c r="BP304" s="64">
        <f t="shared" si="57"/>
        <v>0.18181818181818182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47.61904761904762</v>
      </c>
      <c r="Y310" s="585">
        <f>IFERROR(Y303/H303,"0")+IFERROR(Y304/H304,"0")+IFERROR(Y305/H305,"0")+IFERROR(Y306/H306,"0")+IFERROR(Y307/H307,"0")+IFERROR(Y308/H308,"0")+IFERROR(Y309/H309,"0")</f>
        <v>48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0.43296000000000001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200</v>
      </c>
      <c r="Y311" s="585">
        <f>IFERROR(SUM(Y303:Y309),"0")</f>
        <v>201.60000000000002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2000</v>
      </c>
      <c r="Y313" s="584">
        <f>IFERROR(IF(X313="",0,CEILING((X313/$H313),1)*$H313),"")</f>
        <v>2004.6</v>
      </c>
      <c r="Z313" s="36">
        <f>IFERROR(IF(Y313=0,"",ROUNDUP(Y313/H313,0)*0.01898),"")</f>
        <v>4.8778600000000001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2131.5384615384614</v>
      </c>
      <c r="BN313" s="64">
        <f>IFERROR(Y313*I313/H313,"0")</f>
        <v>2136.4409999999998</v>
      </c>
      <c r="BO313" s="64">
        <f>IFERROR(1/J313*(X313/H313),"0")</f>
        <v>4.0064102564102564</v>
      </c>
      <c r="BP313" s="64">
        <f>IFERROR(1/J313*(Y313/H313),"0")</f>
        <v>4.015625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6</v>
      </c>
      <c r="Y316" s="584">
        <f>IFERROR(IF(X316="",0,CEILING((X316/$H316),1)*$H316),"")</f>
        <v>6</v>
      </c>
      <c r="Z316" s="36">
        <f>IFERROR(IF(Y316=0,"",ROUNDUP(Y316/H316,0)*0.00651),"")</f>
        <v>1.302E-2</v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6.492</v>
      </c>
      <c r="BN316" s="64">
        <f>IFERROR(Y316*I316/H316,"0")</f>
        <v>6.492</v>
      </c>
      <c r="BO316" s="64">
        <f>IFERROR(1/J316*(X316/H316),"0")</f>
        <v>1.098901098901099E-2</v>
      </c>
      <c r="BP316" s="64">
        <f>IFERROR(1/J316*(Y316/H316),"0")</f>
        <v>1.098901098901099E-2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258.41025641025641</v>
      </c>
      <c r="Y318" s="585">
        <f>IFERROR(Y313/H313,"0")+IFERROR(Y314/H314,"0")+IFERROR(Y315/H315,"0")+IFERROR(Y316/H316,"0")+IFERROR(Y317/H317,"0")</f>
        <v>259</v>
      </c>
      <c r="Z318" s="585">
        <f>IFERROR(IF(Z313="",0,Z313),"0")+IFERROR(IF(Z314="",0,Z314),"0")+IFERROR(IF(Z315="",0,Z315),"0")+IFERROR(IF(Z316="",0,Z316),"0")+IFERROR(IF(Z317="",0,Z317),"0")</f>
        <v>4.8908800000000001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2006</v>
      </c>
      <c r="Y319" s="585">
        <f>IFERROR(SUM(Y313:Y317),"0")</f>
        <v>2010.6</v>
      </c>
      <c r="Z319" s="37"/>
      <c r="AA319" s="586"/>
      <c r="AB319" s="586"/>
      <c r="AC319" s="586"/>
    </row>
    <row r="320" spans="1:68" ht="14.25" customHeight="1" x14ac:dyDescent="0.25">
      <c r="A320" s="596" t="s">
        <v>174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24.3</v>
      </c>
      <c r="Y342" s="584">
        <f>IFERROR(IF(X342="",0,CEILING((X342/$H342),1)*$H342),"")</f>
        <v>24.299999999999997</v>
      </c>
      <c r="Z342" s="36">
        <f>IFERROR(IF(Y342=0,"",ROUNDUP(Y342/H342,0)*0.01898),"")</f>
        <v>5.6940000000000004E-2</v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25.856999999999999</v>
      </c>
      <c r="BN342" s="64">
        <f>IFERROR(Y342*I342/H342,"0")</f>
        <v>25.856999999999996</v>
      </c>
      <c r="BO342" s="64">
        <f>IFERROR(1/J342*(X342/H342),"0")</f>
        <v>4.6875E-2</v>
      </c>
      <c r="BP342" s="64">
        <f>IFERROR(1/J342*(Y342/H342),"0")</f>
        <v>4.6875E-2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3</v>
      </c>
      <c r="Y345" s="585">
        <f>IFERROR(Y342/H342,"0")+IFERROR(Y343/H343,"0")+IFERROR(Y344/H344,"0")</f>
        <v>3</v>
      </c>
      <c r="Z345" s="585">
        <f>IFERROR(IF(Z342="",0,Z342),"0")+IFERROR(IF(Z343="",0,Z343),"0")+IFERROR(IF(Z344="",0,Z344),"0")</f>
        <v>5.6940000000000004E-2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24.3</v>
      </c>
      <c r="Y346" s="585">
        <f>IFERROR(SUM(Y342:Y344),"0")</f>
        <v>24.299999999999997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100</v>
      </c>
      <c r="Y350" s="584">
        <f t="shared" ref="Y350:Y356" si="58">IFERROR(IF(X350="",0,CEILING((X350/$H350),1)*$H350),"")</f>
        <v>105</v>
      </c>
      <c r="Z350" s="36">
        <f>IFERROR(IF(Y350=0,"",ROUNDUP(Y350/H350,0)*0.02175),"")</f>
        <v>0.15225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103.2</v>
      </c>
      <c r="BN350" s="64">
        <f t="shared" ref="BN350:BN356" si="60">IFERROR(Y350*I350/H350,"0")</f>
        <v>108.36</v>
      </c>
      <c r="BO350" s="64">
        <f t="shared" ref="BO350:BO356" si="61">IFERROR(1/J350*(X350/H350),"0")</f>
        <v>0.1388888888888889</v>
      </c>
      <c r="BP350" s="64">
        <f t="shared" ref="BP350:BP356" si="62">IFERROR(1/J350*(Y350/H350),"0")</f>
        <v>0.14583333333333331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720</v>
      </c>
      <c r="Y351" s="584">
        <f t="shared" si="58"/>
        <v>720</v>
      </c>
      <c r="Z351" s="36">
        <f>IFERROR(IF(Y351=0,"",ROUNDUP(Y351/H351,0)*0.02175),"")</f>
        <v>1.044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743.04000000000008</v>
      </c>
      <c r="BN351" s="64">
        <f t="shared" si="60"/>
        <v>743.04000000000008</v>
      </c>
      <c r="BO351" s="64">
        <f t="shared" si="61"/>
        <v>1</v>
      </c>
      <c r="BP351" s="64">
        <f t="shared" si="62"/>
        <v>1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1440</v>
      </c>
      <c r="Y353" s="584">
        <f t="shared" si="58"/>
        <v>1440</v>
      </c>
      <c r="Z353" s="36">
        <f>IFERROR(IF(Y353=0,"",ROUNDUP(Y353/H353,0)*0.02175),"")</f>
        <v>2.0880000000000001</v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1486.0800000000002</v>
      </c>
      <c r="BN353" s="64">
        <f t="shared" si="60"/>
        <v>1486.0800000000002</v>
      </c>
      <c r="BO353" s="64">
        <f t="shared" si="61"/>
        <v>2</v>
      </c>
      <c r="BP353" s="64">
        <f t="shared" si="62"/>
        <v>2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150.66666666666666</v>
      </c>
      <c r="Y357" s="585">
        <f>IFERROR(Y350/H350,"0")+IFERROR(Y351/H351,"0")+IFERROR(Y352/H352,"0")+IFERROR(Y353/H353,"0")+IFERROR(Y354/H354,"0")+IFERROR(Y355/H355,"0")+IFERROR(Y356/H356,"0")</f>
        <v>151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3.2842500000000001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2260</v>
      </c>
      <c r="Y358" s="585">
        <f>IFERROR(SUM(Y350:Y356),"0")</f>
        <v>2265</v>
      </c>
      <c r="Z358" s="37"/>
      <c r="AA358" s="586"/>
      <c r="AB358" s="586"/>
      <c r="AC358" s="586"/>
    </row>
    <row r="359" spans="1:68" ht="14.25" customHeight="1" x14ac:dyDescent="0.25">
      <c r="A359" s="596" t="s">
        <v>139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2160</v>
      </c>
      <c r="Y360" s="584">
        <f>IFERROR(IF(X360="",0,CEILING((X360/$H360),1)*$H360),"")</f>
        <v>2160</v>
      </c>
      <c r="Z360" s="36">
        <f>IFERROR(IF(Y360=0,"",ROUNDUP(Y360/H360,0)*0.02175),"")</f>
        <v>3.1319999999999997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2229.1200000000003</v>
      </c>
      <c r="BN360" s="64">
        <f>IFERROR(Y360*I360/H360,"0")</f>
        <v>2229.1200000000003</v>
      </c>
      <c r="BO360" s="64">
        <f>IFERROR(1/J360*(X360/H360),"0")</f>
        <v>3</v>
      </c>
      <c r="BP360" s="64">
        <f>IFERROR(1/J360*(Y360/H360),"0")</f>
        <v>3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144</v>
      </c>
      <c r="Y362" s="585">
        <f>IFERROR(Y360/H360,"0")+IFERROR(Y361/H361,"0")</f>
        <v>144</v>
      </c>
      <c r="Z362" s="585">
        <f>IFERROR(IF(Z360="",0,Z360),"0")+IFERROR(IF(Z361="",0,Z361),"0")</f>
        <v>3.1319999999999997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2160</v>
      </c>
      <c r="Y363" s="585">
        <f>IFERROR(SUM(Y360:Y361),"0")</f>
        <v>2160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50</v>
      </c>
      <c r="Y366" s="584">
        <f>IFERROR(IF(X366="",0,CEILING((X366/$H366),1)*$H366),"")</f>
        <v>54</v>
      </c>
      <c r="Z366" s="36">
        <f>IFERROR(IF(Y366=0,"",ROUNDUP(Y366/H366,0)*0.01898),"")</f>
        <v>0.11388000000000001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52.883333333333333</v>
      </c>
      <c r="BN366" s="64">
        <f>IFERROR(Y366*I366/H366,"0")</f>
        <v>57.113999999999997</v>
      </c>
      <c r="BO366" s="64">
        <f>IFERROR(1/J366*(X366/H366),"0")</f>
        <v>8.6805555555555552E-2</v>
      </c>
      <c r="BP366" s="64">
        <f>IFERROR(1/J366*(Y366/H366),"0")</f>
        <v>9.375E-2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5.5555555555555554</v>
      </c>
      <c r="Y367" s="585">
        <f>IFERROR(Y365/H365,"0")+IFERROR(Y366/H366,"0")</f>
        <v>6</v>
      </c>
      <c r="Z367" s="585">
        <f>IFERROR(IF(Z365="",0,Z365),"0")+IFERROR(IF(Z366="",0,Z366),"0")</f>
        <v>0.11388000000000001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50</v>
      </c>
      <c r="Y368" s="585">
        <f>IFERROR(SUM(Y365:Y366),"0")</f>
        <v>54</v>
      </c>
      <c r="Z368" s="37"/>
      <c r="AA368" s="586"/>
      <c r="AB368" s="586"/>
      <c r="AC368" s="586"/>
    </row>
    <row r="369" spans="1:68" ht="14.25" customHeight="1" x14ac:dyDescent="0.25">
      <c r="A369" s="596" t="s">
        <v>174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6" t="s">
        <v>174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4301031382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4301031406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139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400</v>
      </c>
      <c r="Y440" s="584">
        <f t="shared" ref="Y440:Y454" si="69">IFERROR(IF(X440="",0,CEILING((X440/$H440),1)*$H440),"")</f>
        <v>401.28000000000003</v>
      </c>
      <c r="Z440" s="36">
        <f t="shared" ref="Z440:Z446" si="70">IFERROR(IF(Y440=0,"",ROUNDUP(Y440/H440,0)*0.01196),"")</f>
        <v>0.90895999999999999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427.27272727272725</v>
      </c>
      <c r="BN440" s="64">
        <f t="shared" ref="BN440:BN454" si="72">IFERROR(Y440*I440/H440,"0")</f>
        <v>428.64</v>
      </c>
      <c r="BO440" s="64">
        <f t="shared" ref="BO440:BO454" si="73">IFERROR(1/J440*(X440/H440),"0")</f>
        <v>0.72843822843822836</v>
      </c>
      <c r="BP440" s="64">
        <f t="shared" ref="BP440:BP454" si="74">IFERROR(1/J440*(Y440/H440),"0")</f>
        <v>0.73076923076923084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100</v>
      </c>
      <c r="Y445" s="584">
        <f t="shared" si="69"/>
        <v>100.32000000000001</v>
      </c>
      <c r="Z445" s="36">
        <f t="shared" si="70"/>
        <v>0.22724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106.81818181818181</v>
      </c>
      <c r="BN445" s="64">
        <f t="shared" si="72"/>
        <v>107.16</v>
      </c>
      <c r="BO445" s="64">
        <f t="shared" si="73"/>
        <v>0.18210955710955709</v>
      </c>
      <c r="BP445" s="64">
        <f t="shared" si="74"/>
        <v>0.18269230769230771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94.696969696969688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95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1.1362000000000001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500</v>
      </c>
      <c r="Y456" s="585">
        <f>IFERROR(SUM(Y440:Y454),"0")</f>
        <v>501.6</v>
      </c>
      <c r="Z456" s="37"/>
      <c r="AA456" s="586"/>
      <c r="AB456" s="586"/>
      <c r="AC456" s="586"/>
    </row>
    <row r="457" spans="1:68" ht="14.25" customHeight="1" x14ac:dyDescent="0.25">
      <c r="A457" s="596" t="s">
        <v>139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200</v>
      </c>
      <c r="Y458" s="584">
        <f>IFERROR(IF(X458="",0,CEILING((X458/$H458),1)*$H458),"")</f>
        <v>200.64000000000001</v>
      </c>
      <c r="Z458" s="36">
        <f>IFERROR(IF(Y458=0,"",ROUNDUP(Y458/H458,0)*0.01196),"")</f>
        <v>0.45448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213.63636363636363</v>
      </c>
      <c r="BN458" s="64">
        <f>IFERROR(Y458*I458/H458,"0")</f>
        <v>214.32</v>
      </c>
      <c r="BO458" s="64">
        <f>IFERROR(1/J458*(X458/H458),"0")</f>
        <v>0.36421911421911418</v>
      </c>
      <c r="BP458" s="64">
        <f>IFERROR(1/J458*(Y458/H458),"0")</f>
        <v>0.36538461538461542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37.878787878787875</v>
      </c>
      <c r="Y461" s="585">
        <f>IFERROR(Y458/H458,"0")+IFERROR(Y459/H459,"0")+IFERROR(Y460/H460,"0")</f>
        <v>38</v>
      </c>
      <c r="Z461" s="585">
        <f>IFERROR(IF(Z458="",0,Z458),"0")+IFERROR(IF(Z459="",0,Z459),"0")+IFERROR(IF(Z460="",0,Z460),"0")</f>
        <v>0.45448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200</v>
      </c>
      <c r="Y462" s="585">
        <f>IFERROR(SUM(Y458:Y460),"0")</f>
        <v>200.64000000000001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50</v>
      </c>
      <c r="Y464" s="584">
        <f t="shared" ref="Y464:Y470" si="75">IFERROR(IF(X464="",0,CEILING((X464/$H464),1)*$H464),"")</f>
        <v>52.800000000000004</v>
      </c>
      <c r="Z464" s="36">
        <f>IFERROR(IF(Y464=0,"",ROUNDUP(Y464/H464,0)*0.01196),"")</f>
        <v>0.1196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53.409090909090907</v>
      </c>
      <c r="BN464" s="64">
        <f t="shared" ref="BN464:BN470" si="77">IFERROR(Y464*I464/H464,"0")</f>
        <v>56.400000000000006</v>
      </c>
      <c r="BO464" s="64">
        <f t="shared" ref="BO464:BO470" si="78">IFERROR(1/J464*(X464/H464),"0")</f>
        <v>9.1054778554778545E-2</v>
      </c>
      <c r="BP464" s="64">
        <f t="shared" ref="BP464:BP470" si="79">IFERROR(1/J464*(Y464/H464),"0")</f>
        <v>9.6153846153846159E-2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50</v>
      </c>
      <c r="Y465" s="584">
        <f t="shared" si="75"/>
        <v>52.800000000000004</v>
      </c>
      <c r="Z465" s="36">
        <f>IFERROR(IF(Y465=0,"",ROUNDUP(Y465/H465,0)*0.01196),"")</f>
        <v>0.1196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53.409090909090907</v>
      </c>
      <c r="BN465" s="64">
        <f t="shared" si="77"/>
        <v>56.400000000000006</v>
      </c>
      <c r="BO465" s="64">
        <f t="shared" si="78"/>
        <v>9.1054778554778545E-2</v>
      </c>
      <c r="BP465" s="64">
        <f t="shared" si="79"/>
        <v>9.6153846153846159E-2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100</v>
      </c>
      <c r="Y466" s="584">
        <f t="shared" si="75"/>
        <v>100.32000000000001</v>
      </c>
      <c r="Z466" s="36">
        <f>IFERROR(IF(Y466=0,"",ROUNDUP(Y466/H466,0)*0.01196),"")</f>
        <v>0.22724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106.81818181818181</v>
      </c>
      <c r="BN466" s="64">
        <f t="shared" si="77"/>
        <v>107.16</v>
      </c>
      <c r="BO466" s="64">
        <f t="shared" si="78"/>
        <v>0.18210955710955709</v>
      </c>
      <c r="BP466" s="64">
        <f t="shared" si="79"/>
        <v>0.18269230769230771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37.878787878787875</v>
      </c>
      <c r="Y471" s="585">
        <f>IFERROR(Y464/H464,"0")+IFERROR(Y465/H465,"0")+IFERROR(Y466/H466,"0")+IFERROR(Y467/H467,"0")+IFERROR(Y468/H468,"0")+IFERROR(Y469/H469,"0")+IFERROR(Y470/H470,"0")</f>
        <v>39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0.46643999999999997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200</v>
      </c>
      <c r="Y472" s="585">
        <f>IFERROR(SUM(Y464:Y470),"0")</f>
        <v>205.92000000000002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139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100</v>
      </c>
      <c r="Y489" s="584">
        <f>IFERROR(IF(X489="",0,CEILING((X489/$H489),1)*$H489),"")</f>
        <v>108</v>
      </c>
      <c r="Z489" s="36">
        <f>IFERROR(IF(Y489=0,"",ROUNDUP(Y489/H489,0)*0.01898),"")</f>
        <v>0.1898</v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104.02777777777777</v>
      </c>
      <c r="BN489" s="64">
        <f>IFERROR(Y489*I489/H489,"0")</f>
        <v>112.34999999999998</v>
      </c>
      <c r="BO489" s="64">
        <f>IFERROR(1/J489*(X489/H489),"0")</f>
        <v>0.14467592592592593</v>
      </c>
      <c r="BP489" s="64">
        <f>IFERROR(1/J489*(Y489/H489),"0")</f>
        <v>0.15625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9.2592592592592595</v>
      </c>
      <c r="Y493" s="585">
        <f>IFERROR(Y489/H489,"0")+IFERROR(Y490/H490,"0")+IFERROR(Y491/H491,"0")+IFERROR(Y492/H492,"0")</f>
        <v>10</v>
      </c>
      <c r="Z493" s="585">
        <f>IFERROR(IF(Z489="",0,Z489),"0")+IFERROR(IF(Z490="",0,Z490),"0")+IFERROR(IF(Z491="",0,Z491),"0")+IFERROR(IF(Z492="",0,Z492),"0")</f>
        <v>0.1898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100</v>
      </c>
      <c r="Y494" s="585">
        <f>IFERROR(SUM(Y489:Y492),"0")</f>
        <v>108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100</v>
      </c>
      <c r="Y496" s="584">
        <f>IFERROR(IF(X496="",0,CEILING((X496/$H496),1)*$H496),"")</f>
        <v>100.80000000000001</v>
      </c>
      <c r="Z496" s="36">
        <f>IFERROR(IF(Y496=0,"",ROUNDUP(Y496/H496,0)*0.00902),"")</f>
        <v>0.21648000000000001</v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106.42857142857143</v>
      </c>
      <c r="BN496" s="64">
        <f>IFERROR(Y496*I496/H496,"0")</f>
        <v>107.28</v>
      </c>
      <c r="BO496" s="64">
        <f>IFERROR(1/J496*(X496/H496),"0")</f>
        <v>0.18037518037518038</v>
      </c>
      <c r="BP496" s="64">
        <f>IFERROR(1/J496*(Y496/H496),"0")</f>
        <v>0.18181818181818182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100</v>
      </c>
      <c r="Y497" s="584">
        <f>IFERROR(IF(X497="",0,CEILING((X497/$H497),1)*$H497),"")</f>
        <v>100.80000000000001</v>
      </c>
      <c r="Z497" s="36">
        <f>IFERROR(IF(Y497=0,"",ROUNDUP(Y497/H497,0)*0.00902),"")</f>
        <v>0.21648000000000001</v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106.42857142857143</v>
      </c>
      <c r="BN497" s="64">
        <f>IFERROR(Y497*I497/H497,"0")</f>
        <v>107.28</v>
      </c>
      <c r="BO497" s="64">
        <f>IFERROR(1/J497*(X497/H497),"0")</f>
        <v>0.18037518037518038</v>
      </c>
      <c r="BP497" s="64">
        <f>IFERROR(1/J497*(Y497/H497),"0")</f>
        <v>0.18181818181818182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47.61904761904762</v>
      </c>
      <c r="Y498" s="585">
        <f>IFERROR(Y496/H496,"0")+IFERROR(Y497/H497,"0")</f>
        <v>48</v>
      </c>
      <c r="Z498" s="585">
        <f>IFERROR(IF(Z496="",0,Z496),"0")+IFERROR(IF(Z497="",0,Z497),"0")</f>
        <v>0.43296000000000001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200</v>
      </c>
      <c r="Y499" s="585">
        <f>IFERROR(SUM(Y496:Y497),"0")</f>
        <v>201.60000000000002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174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787</v>
      </c>
      <c r="B507" s="54" t="s">
        <v>788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789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787</v>
      </c>
      <c r="B508" s="54" t="s">
        <v>791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792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793</v>
      </c>
      <c r="B509" s="54" t="s">
        <v>794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795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793</v>
      </c>
      <c r="B510" s="54" t="s">
        <v>797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798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799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139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800</v>
      </c>
      <c r="B515" s="54" t="s">
        <v>801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802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804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11738.2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11808.960000000001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805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12280.907552928551</v>
      </c>
      <c r="Y519" s="585">
        <f>IFERROR(SUM(BN22:BN515),"0")</f>
        <v>12355.248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806</v>
      </c>
      <c r="Q520" s="716"/>
      <c r="R520" s="716"/>
      <c r="S520" s="716"/>
      <c r="T520" s="716"/>
      <c r="U520" s="716"/>
      <c r="V520" s="717"/>
      <c r="W520" s="37" t="s">
        <v>807</v>
      </c>
      <c r="X520" s="38">
        <f>ROUNDUP(SUM(BO22:BO515),0)</f>
        <v>19</v>
      </c>
      <c r="Y520" s="38">
        <f>ROUNDUP(SUM(BP22:BP515),0)</f>
        <v>19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808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12755.907552928551</v>
      </c>
      <c r="Y521" s="585">
        <f>GrossWeightTotalR+PalletQtyTotalR*25</f>
        <v>12830.248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809</v>
      </c>
      <c r="Q522" s="716"/>
      <c r="R522" s="716"/>
      <c r="S522" s="716"/>
      <c r="T522" s="716"/>
      <c r="U522" s="716"/>
      <c r="V522" s="717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1357.7148900482237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1366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810</v>
      </c>
      <c r="Q523" s="716"/>
      <c r="R523" s="716"/>
      <c r="S523" s="716"/>
      <c r="T523" s="716"/>
      <c r="U523" s="716"/>
      <c r="V523" s="717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21.962140000000002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263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813</v>
      </c>
      <c r="B526" s="593" t="s">
        <v>63</v>
      </c>
      <c r="C526" s="593" t="s">
        <v>102</v>
      </c>
      <c r="D526" s="593" t="s">
        <v>119</v>
      </c>
      <c r="E526" s="593" t="s">
        <v>181</v>
      </c>
      <c r="F526" s="593" t="s">
        <v>204</v>
      </c>
      <c r="G526" s="593" t="s">
        <v>239</v>
      </c>
      <c r="H526" s="593" t="s">
        <v>101</v>
      </c>
      <c r="I526" s="593" t="s">
        <v>264</v>
      </c>
      <c r="J526" s="593" t="s">
        <v>304</v>
      </c>
      <c r="K526" s="593" t="s">
        <v>365</v>
      </c>
      <c r="L526" s="593" t="s">
        <v>408</v>
      </c>
      <c r="M526" s="593" t="s">
        <v>424</v>
      </c>
      <c r="N526" s="581"/>
      <c r="O526" s="593" t="s">
        <v>437</v>
      </c>
      <c r="P526" s="593" t="s">
        <v>447</v>
      </c>
      <c r="Q526" s="593" t="s">
        <v>454</v>
      </c>
      <c r="R526" s="593" t="s">
        <v>459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799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151.20000000000002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2226.6000000000004</v>
      </c>
      <c r="E528" s="46">
        <f>IFERROR(Y89*1,"0")+IFERROR(Y90*1,"0")+IFERROR(Y91*1,"0")+IFERROR(Y95*1,"0")+IFERROR(Y96*1,"0")+IFERROR(Y97*1,"0")+IFERROR(Y98*1,"0")+IFERROR(Y99*1,"0")+IFERROR(Y100*1,"0")</f>
        <v>235.8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105.3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27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48.600000000000009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245.20000000000002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3048.2</v>
      </c>
      <c r="S528" s="46">
        <f>IFERROR(Y342*1,"0")+IFERROR(Y343*1,"0")+IFERROR(Y344*1,"0")</f>
        <v>24.299999999999997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4479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908.16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309.60000000000002</v>
      </c>
      <c r="AB528" s="46">
        <f>IFERROR(Y515*1,"0")</f>
        <v>0</v>
      </c>
      <c r="AC528" s="52"/>
      <c r="AF528" s="581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2025-07-01T08:58:40Z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