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D33E0D2E-8ACF-415C-A919-798CEB6786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AB528" i="2" s="1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O507" i="2"/>
  <c r="BM507" i="2"/>
  <c r="Y507" i="2"/>
  <c r="BN507" i="2" s="1"/>
  <c r="X505" i="2"/>
  <c r="X504" i="2"/>
  <c r="BO503" i="2"/>
  <c r="BM503" i="2"/>
  <c r="Y503" i="2"/>
  <c r="BP503" i="2" s="1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Z492" i="2" s="1"/>
  <c r="BO491" i="2"/>
  <c r="BM491" i="2"/>
  <c r="Y491" i="2"/>
  <c r="BP491" i="2" s="1"/>
  <c r="BO490" i="2"/>
  <c r="BM490" i="2"/>
  <c r="Y490" i="2"/>
  <c r="BO489" i="2"/>
  <c r="BM489" i="2"/>
  <c r="Y489" i="2"/>
  <c r="Z489" i="2" s="1"/>
  <c r="X487" i="2"/>
  <c r="X486" i="2"/>
  <c r="BO485" i="2"/>
  <c r="BM485" i="2"/>
  <c r="Y485" i="2"/>
  <c r="BO484" i="2"/>
  <c r="BM484" i="2"/>
  <c r="Y484" i="2"/>
  <c r="BO483" i="2"/>
  <c r="BM483" i="2"/>
  <c r="Y483" i="2"/>
  <c r="BN483" i="2" s="1"/>
  <c r="BO482" i="2"/>
  <c r="BM482" i="2"/>
  <c r="Y482" i="2"/>
  <c r="X478" i="2"/>
  <c r="X477" i="2"/>
  <c r="BO476" i="2"/>
  <c r="BM476" i="2"/>
  <c r="Z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BN451" i="2" s="1"/>
  <c r="P451" i="2"/>
  <c r="BO450" i="2"/>
  <c r="BM450" i="2"/>
  <c r="Y450" i="2"/>
  <c r="BP450" i="2" s="1"/>
  <c r="BO449" i="2"/>
  <c r="BM449" i="2"/>
  <c r="Y449" i="2"/>
  <c r="Z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Z434" i="2"/>
  <c r="Z435" i="2" s="1"/>
  <c r="Y434" i="2"/>
  <c r="BN434" i="2" s="1"/>
  <c r="P434" i="2"/>
  <c r="X431" i="2"/>
  <c r="X430" i="2"/>
  <c r="BO429" i="2"/>
  <c r="BM429" i="2"/>
  <c r="Y429" i="2"/>
  <c r="P429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X419" i="2"/>
  <c r="X418" i="2"/>
  <c r="BO417" i="2"/>
  <c r="BM417" i="2"/>
  <c r="Y417" i="2"/>
  <c r="BP417" i="2" s="1"/>
  <c r="P417" i="2"/>
  <c r="BO416" i="2"/>
  <c r="BM416" i="2"/>
  <c r="Y416" i="2"/>
  <c r="Z416" i="2" s="1"/>
  <c r="P416" i="2"/>
  <c r="X413" i="2"/>
  <c r="X412" i="2"/>
  <c r="BO411" i="2"/>
  <c r="BM411" i="2"/>
  <c r="Y411" i="2"/>
  <c r="BP411" i="2" s="1"/>
  <c r="P411" i="2"/>
  <c r="BO410" i="2"/>
  <c r="BM410" i="2"/>
  <c r="Y410" i="2"/>
  <c r="Y412" i="2" s="1"/>
  <c r="P410" i="2"/>
  <c r="X408" i="2"/>
  <c r="X407" i="2"/>
  <c r="BO406" i="2"/>
  <c r="BM406" i="2"/>
  <c r="Y406" i="2"/>
  <c r="P406" i="2"/>
  <c r="BO405" i="2"/>
  <c r="BM405" i="2"/>
  <c r="Y405" i="2"/>
  <c r="BN405" i="2" s="1"/>
  <c r="P405" i="2"/>
  <c r="BO404" i="2"/>
  <c r="BM404" i="2"/>
  <c r="Y404" i="2"/>
  <c r="BN404" i="2" s="1"/>
  <c r="P404" i="2"/>
  <c r="BO403" i="2"/>
  <c r="BM403" i="2"/>
  <c r="Y403" i="2"/>
  <c r="P403" i="2"/>
  <c r="BP402" i="2"/>
  <c r="BO402" i="2"/>
  <c r="BM402" i="2"/>
  <c r="Y402" i="2"/>
  <c r="BN402" i="2" s="1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Y393" i="2" s="1"/>
  <c r="P391" i="2"/>
  <c r="X389" i="2"/>
  <c r="X388" i="2"/>
  <c r="BO387" i="2"/>
  <c r="BM387" i="2"/>
  <c r="Z387" i="2"/>
  <c r="Y387" i="2"/>
  <c r="BP387" i="2" s="1"/>
  <c r="P387" i="2"/>
  <c r="BO386" i="2"/>
  <c r="BM386" i="2"/>
  <c r="Y386" i="2"/>
  <c r="Y389" i="2" s="1"/>
  <c r="P386" i="2"/>
  <c r="X384" i="2"/>
  <c r="Y383" i="2"/>
  <c r="X383" i="2"/>
  <c r="BP382" i="2"/>
  <c r="BO382" i="2"/>
  <c r="BN382" i="2"/>
  <c r="BM382" i="2"/>
  <c r="Z382" i="2"/>
  <c r="Z383" i="2" s="1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P376" i="2"/>
  <c r="BP375" i="2"/>
  <c r="BO375" i="2"/>
  <c r="BM375" i="2"/>
  <c r="Y375" i="2"/>
  <c r="P375" i="2"/>
  <c r="X372" i="2"/>
  <c r="X371" i="2"/>
  <c r="BO370" i="2"/>
  <c r="BM370" i="2"/>
  <c r="Y370" i="2"/>
  <c r="Y372" i="2" s="1"/>
  <c r="P370" i="2"/>
  <c r="X368" i="2"/>
  <c r="X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X358" i="2"/>
  <c r="X357" i="2"/>
  <c r="BO356" i="2"/>
  <c r="BM356" i="2"/>
  <c r="Y356" i="2"/>
  <c r="Z356" i="2" s="1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P350" i="2"/>
  <c r="X346" i="2"/>
  <c r="X345" i="2"/>
  <c r="BO344" i="2"/>
  <c r="BM344" i="2"/>
  <c r="Y344" i="2"/>
  <c r="P344" i="2"/>
  <c r="BO343" i="2"/>
  <c r="BM343" i="2"/>
  <c r="Y343" i="2"/>
  <c r="P343" i="2"/>
  <c r="BO342" i="2"/>
  <c r="BM342" i="2"/>
  <c r="Y342" i="2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BO335" i="2"/>
  <c r="BM335" i="2"/>
  <c r="Y335" i="2"/>
  <c r="BP335" i="2" s="1"/>
  <c r="P335" i="2"/>
  <c r="X333" i="2"/>
  <c r="X332" i="2"/>
  <c r="BO331" i="2"/>
  <c r="BM331" i="2"/>
  <c r="Y331" i="2"/>
  <c r="BP331" i="2" s="1"/>
  <c r="P331" i="2"/>
  <c r="BO330" i="2"/>
  <c r="BM330" i="2"/>
  <c r="Y330" i="2"/>
  <c r="P330" i="2"/>
  <c r="BO329" i="2"/>
  <c r="BM329" i="2"/>
  <c r="Y329" i="2"/>
  <c r="BP329" i="2" s="1"/>
  <c r="BO328" i="2"/>
  <c r="BM328" i="2"/>
  <c r="Y328" i="2"/>
  <c r="BO327" i="2"/>
  <c r="BM327" i="2"/>
  <c r="Y327" i="2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Z321" i="2"/>
  <c r="Y321" i="2"/>
  <c r="BN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BN314" i="2" s="1"/>
  <c r="P314" i="2"/>
  <c r="BO313" i="2"/>
  <c r="BM313" i="2"/>
  <c r="Y313" i="2"/>
  <c r="P313" i="2"/>
  <c r="X311" i="2"/>
  <c r="X310" i="2"/>
  <c r="BO309" i="2"/>
  <c r="BM309" i="2"/>
  <c r="Y309" i="2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P303" i="2"/>
  <c r="X301" i="2"/>
  <c r="X300" i="2"/>
  <c r="BO299" i="2"/>
  <c r="BM299" i="2"/>
  <c r="Y299" i="2"/>
  <c r="BN299" i="2" s="1"/>
  <c r="P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N294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Y285" i="2" s="1"/>
  <c r="P284" i="2"/>
  <c r="X282" i="2"/>
  <c r="X281" i="2"/>
  <c r="BO280" i="2"/>
  <c r="BM280" i="2"/>
  <c r="Y280" i="2"/>
  <c r="Z280" i="2" s="1"/>
  <c r="Z281" i="2" s="1"/>
  <c r="P280" i="2"/>
  <c r="X277" i="2"/>
  <c r="X276" i="2"/>
  <c r="BO275" i="2"/>
  <c r="BM275" i="2"/>
  <c r="Y275" i="2"/>
  <c r="P275" i="2"/>
  <c r="BP274" i="2"/>
  <c r="BO274" i="2"/>
  <c r="BM274" i="2"/>
  <c r="Y274" i="2"/>
  <c r="BN274" i="2" s="1"/>
  <c r="P274" i="2"/>
  <c r="BO273" i="2"/>
  <c r="BM273" i="2"/>
  <c r="Y273" i="2"/>
  <c r="P273" i="2"/>
  <c r="X270" i="2"/>
  <c r="X269" i="2"/>
  <c r="BO268" i="2"/>
  <c r="BM268" i="2"/>
  <c r="Y268" i="2"/>
  <c r="BP268" i="2" s="1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P265" i="2"/>
  <c r="X262" i="2"/>
  <c r="X261" i="2"/>
  <c r="BO260" i="2"/>
  <c r="BM260" i="2"/>
  <c r="Y260" i="2"/>
  <c r="Z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O256" i="2"/>
  <c r="BM256" i="2"/>
  <c r="Y256" i="2"/>
  <c r="Y261" i="2" s="1"/>
  <c r="P256" i="2"/>
  <c r="X253" i="2"/>
  <c r="X252" i="2"/>
  <c r="BO251" i="2"/>
  <c r="BM251" i="2"/>
  <c r="Z251" i="2"/>
  <c r="Y251" i="2"/>
  <c r="BP251" i="2" s="1"/>
  <c r="P251" i="2"/>
  <c r="BO250" i="2"/>
  <c r="BM250" i="2"/>
  <c r="Y250" i="2"/>
  <c r="P250" i="2"/>
  <c r="BO249" i="2"/>
  <c r="BM249" i="2"/>
  <c r="Y249" i="2"/>
  <c r="Z249" i="2" s="1"/>
  <c r="P249" i="2"/>
  <c r="BO248" i="2"/>
  <c r="BM248" i="2"/>
  <c r="Y248" i="2"/>
  <c r="BP248" i="2" s="1"/>
  <c r="P248" i="2"/>
  <c r="BO247" i="2"/>
  <c r="BM247" i="2"/>
  <c r="Y247" i="2"/>
  <c r="BO246" i="2"/>
  <c r="BM246" i="2"/>
  <c r="Z246" i="2"/>
  <c r="Y246" i="2"/>
  <c r="BN246" i="2" s="1"/>
  <c r="P246" i="2"/>
  <c r="X244" i="2"/>
  <c r="X243" i="2"/>
  <c r="BO242" i="2"/>
  <c r="BM242" i="2"/>
  <c r="Y242" i="2"/>
  <c r="BO241" i="2"/>
  <c r="BM241" i="2"/>
  <c r="Z241" i="2"/>
  <c r="Y241" i="2"/>
  <c r="BN241" i="2" s="1"/>
  <c r="P241" i="2"/>
  <c r="X239" i="2"/>
  <c r="X238" i="2"/>
  <c r="BO237" i="2"/>
  <c r="BM237" i="2"/>
  <c r="Y237" i="2"/>
  <c r="P237" i="2"/>
  <c r="BO236" i="2"/>
  <c r="BM236" i="2"/>
  <c r="Y236" i="2"/>
  <c r="BN236" i="2" s="1"/>
  <c r="P236" i="2"/>
  <c r="X234" i="2"/>
  <c r="X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BO226" i="2"/>
  <c r="BM226" i="2"/>
  <c r="Y226" i="2"/>
  <c r="P226" i="2"/>
  <c r="X223" i="2"/>
  <c r="X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Z216" i="2" s="1"/>
  <c r="P216" i="2"/>
  <c r="BO215" i="2"/>
  <c r="BM215" i="2"/>
  <c r="Y215" i="2"/>
  <c r="BN215" i="2" s="1"/>
  <c r="P215" i="2"/>
  <c r="BO214" i="2"/>
  <c r="BM214" i="2"/>
  <c r="Y214" i="2"/>
  <c r="P214" i="2"/>
  <c r="BO213" i="2"/>
  <c r="BM213" i="2"/>
  <c r="Y213" i="2"/>
  <c r="Z213" i="2" s="1"/>
  <c r="P213" i="2"/>
  <c r="BO212" i="2"/>
  <c r="BM212" i="2"/>
  <c r="Y212" i="2"/>
  <c r="BP212" i="2" s="1"/>
  <c r="P212" i="2"/>
  <c r="BP211" i="2"/>
  <c r="BO211" i="2"/>
  <c r="BN211" i="2"/>
  <c r="BM211" i="2"/>
  <c r="Z211" i="2"/>
  <c r="Y211" i="2"/>
  <c r="P211" i="2"/>
  <c r="BO210" i="2"/>
  <c r="BM210" i="2"/>
  <c r="Y210" i="2"/>
  <c r="P210" i="2"/>
  <c r="BO209" i="2"/>
  <c r="BM209" i="2"/>
  <c r="Y209" i="2"/>
  <c r="P209" i="2"/>
  <c r="BO208" i="2"/>
  <c r="BM208" i="2"/>
  <c r="Y208" i="2"/>
  <c r="Z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N188" i="2" s="1"/>
  <c r="P188" i="2"/>
  <c r="BO187" i="2"/>
  <c r="BM187" i="2"/>
  <c r="Y187" i="2"/>
  <c r="Y190" i="2" s="1"/>
  <c r="P187" i="2"/>
  <c r="X184" i="2"/>
  <c r="X183" i="2"/>
  <c r="BO182" i="2"/>
  <c r="BM182" i="2"/>
  <c r="Y182" i="2"/>
  <c r="P182" i="2"/>
  <c r="X180" i="2"/>
  <c r="X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P176" i="2"/>
  <c r="X174" i="2"/>
  <c r="X173" i="2"/>
  <c r="BO172" i="2"/>
  <c r="BM172" i="2"/>
  <c r="Y172" i="2"/>
  <c r="BN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Z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Z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Y162" i="2" s="1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P152" i="2"/>
  <c r="X150" i="2"/>
  <c r="X149" i="2"/>
  <c r="BO148" i="2"/>
  <c r="BM148" i="2"/>
  <c r="Y148" i="2"/>
  <c r="Y150" i="2" s="1"/>
  <c r="P148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N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P132" i="2"/>
  <c r="X129" i="2"/>
  <c r="X128" i="2"/>
  <c r="BO127" i="2"/>
  <c r="BM127" i="2"/>
  <c r="Y127" i="2"/>
  <c r="Z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BO105" i="2"/>
  <c r="BM105" i="2"/>
  <c r="Y105" i="2"/>
  <c r="P105" i="2"/>
  <c r="X102" i="2"/>
  <c r="X101" i="2"/>
  <c r="BO100" i="2"/>
  <c r="BM100" i="2"/>
  <c r="Y100" i="2"/>
  <c r="P100" i="2"/>
  <c r="BP99" i="2"/>
  <c r="BO99" i="2"/>
  <c r="BN99" i="2"/>
  <c r="BM99" i="2"/>
  <c r="Z99" i="2"/>
  <c r="Y99" i="2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N91" i="2" s="1"/>
  <c r="P91" i="2"/>
  <c r="BO90" i="2"/>
  <c r="BM90" i="2"/>
  <c r="Y90" i="2"/>
  <c r="P90" i="2"/>
  <c r="BO89" i="2"/>
  <c r="BM89" i="2"/>
  <c r="Y89" i="2"/>
  <c r="BP89" i="2" s="1"/>
  <c r="P89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Z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N35" i="2"/>
  <c r="BM35" i="2"/>
  <c r="Z35" i="2"/>
  <c r="Z36" i="2" s="1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P26" i="2"/>
  <c r="BO26" i="2"/>
  <c r="BN26" i="2"/>
  <c r="BM26" i="2"/>
  <c r="Z26" i="2"/>
  <c r="Y26" i="2"/>
  <c r="P26" i="2"/>
  <c r="X24" i="2"/>
  <c r="X23" i="2"/>
  <c r="BO22" i="2"/>
  <c r="BM22" i="2"/>
  <c r="Y22" i="2"/>
  <c r="Z22" i="2" s="1"/>
  <c r="Z23" i="2" s="1"/>
  <c r="H10" i="2"/>
  <c r="A9" i="2"/>
  <c r="F9" i="2" s="1"/>
  <c r="D7" i="2"/>
  <c r="Q6" i="2"/>
  <c r="P2" i="2"/>
  <c r="Y37" i="2" l="1"/>
  <c r="BN89" i="2"/>
  <c r="Z30" i="2"/>
  <c r="Z119" i="2"/>
  <c r="Z172" i="2"/>
  <c r="Z188" i="2"/>
  <c r="Z220" i="2"/>
  <c r="Z231" i="2"/>
  <c r="Z266" i="2"/>
  <c r="BN266" i="2"/>
  <c r="Z268" i="2"/>
  <c r="BP321" i="2"/>
  <c r="Z353" i="2"/>
  <c r="BN353" i="2"/>
  <c r="Z370" i="2"/>
  <c r="Z371" i="2" s="1"/>
  <c r="BN370" i="2"/>
  <c r="BP370" i="2"/>
  <c r="Z378" i="2"/>
  <c r="BN378" i="2"/>
  <c r="Z423" i="2"/>
  <c r="BN423" i="2"/>
  <c r="Y436" i="2"/>
  <c r="Z448" i="2"/>
  <c r="Z451" i="2"/>
  <c r="Z483" i="2"/>
  <c r="Y493" i="2"/>
  <c r="Z503" i="2"/>
  <c r="BN503" i="2"/>
  <c r="Z515" i="2"/>
  <c r="Z516" i="2" s="1"/>
  <c r="Y512" i="2"/>
  <c r="Z466" i="2"/>
  <c r="BN452" i="2"/>
  <c r="Z452" i="2"/>
  <c r="Z445" i="2"/>
  <c r="Z417" i="2"/>
  <c r="BN417" i="2"/>
  <c r="BN410" i="2"/>
  <c r="Z410" i="2"/>
  <c r="BP405" i="2"/>
  <c r="Z405" i="2"/>
  <c r="Z402" i="2"/>
  <c r="Z391" i="2"/>
  <c r="Z392" i="2" s="1"/>
  <c r="Y363" i="2"/>
  <c r="Z352" i="2"/>
  <c r="Z335" i="2"/>
  <c r="BN335" i="2"/>
  <c r="Z329" i="2"/>
  <c r="Z314" i="2"/>
  <c r="Z305" i="2"/>
  <c r="Z304" i="2"/>
  <c r="BP299" i="2"/>
  <c r="Z294" i="2"/>
  <c r="Y282" i="2"/>
  <c r="BP257" i="2"/>
  <c r="BP236" i="2"/>
  <c r="Z215" i="2"/>
  <c r="BN201" i="2"/>
  <c r="Z201" i="2"/>
  <c r="BN168" i="2"/>
  <c r="BP168" i="2"/>
  <c r="BP148" i="2"/>
  <c r="Y149" i="2"/>
  <c r="Z137" i="2"/>
  <c r="Y124" i="2"/>
  <c r="Y93" i="2"/>
  <c r="Z89" i="2"/>
  <c r="Z83" i="2"/>
  <c r="BN83" i="2"/>
  <c r="BP75" i="2"/>
  <c r="Z47" i="2"/>
  <c r="Z48" i="2" s="1"/>
  <c r="Y49" i="2"/>
  <c r="BN28" i="2"/>
  <c r="BP28" i="2"/>
  <c r="BN29" i="2"/>
  <c r="X522" i="2"/>
  <c r="BN53" i="2"/>
  <c r="BP53" i="2"/>
  <c r="BP55" i="2"/>
  <c r="BN63" i="2"/>
  <c r="BP63" i="2"/>
  <c r="BN68" i="2"/>
  <c r="BP68" i="2"/>
  <c r="Z85" i="2"/>
  <c r="BP91" i="2"/>
  <c r="BP96" i="2"/>
  <c r="BP107" i="2"/>
  <c r="BP114" i="2"/>
  <c r="Y115" i="2"/>
  <c r="Y144" i="2"/>
  <c r="BP153" i="2"/>
  <c r="BN160" i="2"/>
  <c r="BP160" i="2"/>
  <c r="Y161" i="2"/>
  <c r="BN165" i="2"/>
  <c r="BP165" i="2"/>
  <c r="BN170" i="2"/>
  <c r="BP170" i="2"/>
  <c r="BN171" i="2"/>
  <c r="Y174" i="2"/>
  <c r="BN182" i="2"/>
  <c r="Y184" i="2"/>
  <c r="BP200" i="2"/>
  <c r="Z200" i="2"/>
  <c r="BN213" i="2"/>
  <c r="BP213" i="2"/>
  <c r="BP214" i="2"/>
  <c r="Z214" i="2"/>
  <c r="BP221" i="2"/>
  <c r="BN221" i="2"/>
  <c r="Z221" i="2"/>
  <c r="Z222" i="2" s="1"/>
  <c r="BN226" i="2"/>
  <c r="BP226" i="2"/>
  <c r="BP232" i="2"/>
  <c r="BN232" i="2"/>
  <c r="Z232" i="2"/>
  <c r="BP275" i="2"/>
  <c r="BN275" i="2"/>
  <c r="Z275" i="2"/>
  <c r="BP297" i="2"/>
  <c r="BN297" i="2"/>
  <c r="Z297" i="2"/>
  <c r="BN497" i="2"/>
  <c r="BP497" i="2"/>
  <c r="Y498" i="2"/>
  <c r="Y499" i="2"/>
  <c r="BN502" i="2"/>
  <c r="Z502" i="2"/>
  <c r="BP502" i="2"/>
  <c r="BP30" i="2"/>
  <c r="Y36" i="2"/>
  <c r="BP42" i="2"/>
  <c r="BP47" i="2"/>
  <c r="Y48" i="2"/>
  <c r="Z55" i="2"/>
  <c r="Z56" i="2"/>
  <c r="Z70" i="2"/>
  <c r="BN70" i="2"/>
  <c r="Y72" i="2"/>
  <c r="Z76" i="2"/>
  <c r="BN78" i="2"/>
  <c r="BP78" i="2"/>
  <c r="Z91" i="2"/>
  <c r="Z96" i="2"/>
  <c r="Z97" i="2"/>
  <c r="BN98" i="2"/>
  <c r="BP98" i="2"/>
  <c r="Z107" i="2"/>
  <c r="Z108" i="2"/>
  <c r="BN112" i="2"/>
  <c r="BP112" i="2"/>
  <c r="BN113" i="2"/>
  <c r="Z114" i="2"/>
  <c r="Z120" i="2"/>
  <c r="BN120" i="2"/>
  <c r="BN122" i="2"/>
  <c r="BP122" i="2"/>
  <c r="Y123" i="2"/>
  <c r="BN127" i="2"/>
  <c r="BP127" i="2"/>
  <c r="Y128" i="2"/>
  <c r="Y129" i="2"/>
  <c r="G528" i="2"/>
  <c r="BN132" i="2"/>
  <c r="Z133" i="2"/>
  <c r="BN133" i="2"/>
  <c r="Y134" i="2"/>
  <c r="Y135" i="2"/>
  <c r="BP137" i="2"/>
  <c r="BN138" i="2"/>
  <c r="Y139" i="2"/>
  <c r="Z142" i="2"/>
  <c r="Z144" i="2" s="1"/>
  <c r="Z153" i="2"/>
  <c r="Z167" i="2"/>
  <c r="BP172" i="2"/>
  <c r="Z177" i="2"/>
  <c r="BP182" i="2"/>
  <c r="Y183" i="2"/>
  <c r="BN203" i="2"/>
  <c r="BP203" i="2"/>
  <c r="BN208" i="2"/>
  <c r="BP208" i="2"/>
  <c r="BP210" i="2"/>
  <c r="Z210" i="2"/>
  <c r="BN229" i="2"/>
  <c r="BP229" i="2"/>
  <c r="BP237" i="2"/>
  <c r="BN237" i="2"/>
  <c r="Z237" i="2"/>
  <c r="Y244" i="2"/>
  <c r="BP242" i="2"/>
  <c r="BN242" i="2"/>
  <c r="Z242" i="2"/>
  <c r="Z243" i="2" s="1"/>
  <c r="BP247" i="2"/>
  <c r="BN247" i="2"/>
  <c r="Z247" i="2"/>
  <c r="BP258" i="2"/>
  <c r="BN258" i="2"/>
  <c r="Z258" i="2"/>
  <c r="BP265" i="2"/>
  <c r="Y270" i="2"/>
  <c r="BN265" i="2"/>
  <c r="Y291" i="2"/>
  <c r="BP289" i="2"/>
  <c r="BN289" i="2"/>
  <c r="Z289" i="2"/>
  <c r="Z290" i="2" s="1"/>
  <c r="BN306" i="2"/>
  <c r="BP317" i="2"/>
  <c r="BN317" i="2"/>
  <c r="Z317" i="2"/>
  <c r="BP336" i="2"/>
  <c r="Z336" i="2"/>
  <c r="Z338" i="2" s="1"/>
  <c r="BP343" i="2"/>
  <c r="BN343" i="2"/>
  <c r="Z343" i="2"/>
  <c r="BN360" i="2"/>
  <c r="BP360" i="2"/>
  <c r="Y367" i="2"/>
  <c r="BP365" i="2"/>
  <c r="BN365" i="2"/>
  <c r="Z365" i="2"/>
  <c r="BN376" i="2"/>
  <c r="Z376" i="2"/>
  <c r="BN377" i="2"/>
  <c r="Y379" i="2"/>
  <c r="BP400" i="2"/>
  <c r="BN400" i="2"/>
  <c r="Z400" i="2"/>
  <c r="BN401" i="2"/>
  <c r="BP403" i="2"/>
  <c r="Z403" i="2"/>
  <c r="BP422" i="2"/>
  <c r="Z422" i="2"/>
  <c r="BN441" i="2"/>
  <c r="BP441" i="2"/>
  <c r="BP447" i="2"/>
  <c r="BN447" i="2"/>
  <c r="Z447" i="2"/>
  <c r="BN454" i="2"/>
  <c r="Z454" i="2"/>
  <c r="BP454" i="2"/>
  <c r="BP484" i="2"/>
  <c r="BN484" i="2"/>
  <c r="Z484" i="2"/>
  <c r="BP188" i="2"/>
  <c r="Y189" i="2"/>
  <c r="BN193" i="2"/>
  <c r="BP193" i="2"/>
  <c r="Y194" i="2"/>
  <c r="Y195" i="2"/>
  <c r="Y206" i="2"/>
  <c r="BN198" i="2"/>
  <c r="BP198" i="2"/>
  <c r="BP215" i="2"/>
  <c r="BN216" i="2"/>
  <c r="BP216" i="2"/>
  <c r="Y222" i="2"/>
  <c r="BP241" i="2"/>
  <c r="BP246" i="2"/>
  <c r="BN249" i="2"/>
  <c r="BP249" i="2"/>
  <c r="Y253" i="2"/>
  <c r="BN260" i="2"/>
  <c r="BP260" i="2"/>
  <c r="BN280" i="2"/>
  <c r="P528" i="2"/>
  <c r="BP280" i="2"/>
  <c r="Y281" i="2"/>
  <c r="BP294" i="2"/>
  <c r="BN296" i="2"/>
  <c r="Y301" i="2"/>
  <c r="BP304" i="2"/>
  <c r="BP307" i="2"/>
  <c r="BN307" i="2"/>
  <c r="BN309" i="2"/>
  <c r="BP309" i="2"/>
  <c r="BN322" i="2"/>
  <c r="BP330" i="2"/>
  <c r="BN330" i="2"/>
  <c r="Z330" i="2"/>
  <c r="Y339" i="2"/>
  <c r="BP355" i="2"/>
  <c r="BN355" i="2"/>
  <c r="Z355" i="2"/>
  <c r="BN375" i="2"/>
  <c r="Z375" i="2"/>
  <c r="Y407" i="2"/>
  <c r="BN397" i="2"/>
  <c r="BP397" i="2"/>
  <c r="BN399" i="2"/>
  <c r="Z399" i="2"/>
  <c r="BP406" i="2"/>
  <c r="Z406" i="2"/>
  <c r="Z418" i="2"/>
  <c r="X528" i="2"/>
  <c r="BP429" i="2"/>
  <c r="BN429" i="2"/>
  <c r="Z429" i="2"/>
  <c r="Z430" i="2" s="1"/>
  <c r="BP444" i="2"/>
  <c r="BN444" i="2"/>
  <c r="Z444" i="2"/>
  <c r="BN449" i="2"/>
  <c r="BP449" i="2"/>
  <c r="BN459" i="2"/>
  <c r="BP459" i="2"/>
  <c r="BN460" i="2"/>
  <c r="BP467" i="2"/>
  <c r="BN467" i="2"/>
  <c r="Z467" i="2"/>
  <c r="BN490" i="2"/>
  <c r="BN491" i="2"/>
  <c r="BN492" i="2"/>
  <c r="BP492" i="2"/>
  <c r="BP496" i="2"/>
  <c r="Z496" i="2"/>
  <c r="Z498" i="2" s="1"/>
  <c r="BP508" i="2"/>
  <c r="BN508" i="2"/>
  <c r="Z508" i="2"/>
  <c r="BP314" i="2"/>
  <c r="BN316" i="2"/>
  <c r="Y332" i="2"/>
  <c r="BN327" i="2"/>
  <c r="BP327" i="2"/>
  <c r="BN337" i="2"/>
  <c r="BP337" i="2"/>
  <c r="Y338" i="2"/>
  <c r="Y346" i="2"/>
  <c r="BN342" i="2"/>
  <c r="Y358" i="2"/>
  <c r="BN350" i="2"/>
  <c r="BP350" i="2"/>
  <c r="BP352" i="2"/>
  <c r="BN354" i="2"/>
  <c r="BN411" i="2"/>
  <c r="BP434" i="2"/>
  <c r="Y435" i="2"/>
  <c r="BN443" i="2"/>
  <c r="BP451" i="2"/>
  <c r="BN464" i="2"/>
  <c r="BP464" i="2"/>
  <c r="BN469" i="2"/>
  <c r="BP469" i="2"/>
  <c r="BN474" i="2"/>
  <c r="BP474" i="2"/>
  <c r="Y478" i="2"/>
  <c r="BP483" i="2"/>
  <c r="BN489" i="2"/>
  <c r="BP489" i="2"/>
  <c r="H528" i="2"/>
  <c r="BP323" i="2"/>
  <c r="BN323" i="2"/>
  <c r="Z323" i="2"/>
  <c r="BP356" i="2"/>
  <c r="BN356" i="2"/>
  <c r="Y102" i="2"/>
  <c r="Y101" i="2"/>
  <c r="BP95" i="2"/>
  <c r="BN95" i="2"/>
  <c r="Y318" i="2"/>
  <c r="Z95" i="2"/>
  <c r="BP176" i="2"/>
  <c r="Y180" i="2"/>
  <c r="Y179" i="2"/>
  <c r="BN176" i="2"/>
  <c r="Z315" i="2"/>
  <c r="Y110" i="2"/>
  <c r="F528" i="2"/>
  <c r="Y109" i="2"/>
  <c r="Z105" i="2"/>
  <c r="Z154" i="2"/>
  <c r="Z176" i="2"/>
  <c r="Z179" i="2" s="1"/>
  <c r="BP303" i="2"/>
  <c r="BN303" i="2"/>
  <c r="Z303" i="2"/>
  <c r="Y310" i="2"/>
  <c r="Z470" i="2"/>
  <c r="BP90" i="2"/>
  <c r="BN90" i="2"/>
  <c r="BN108" i="2"/>
  <c r="Y218" i="2"/>
  <c r="BP209" i="2"/>
  <c r="BN209" i="2"/>
  <c r="BN315" i="2"/>
  <c r="Z442" i="2"/>
  <c r="Z90" i="2"/>
  <c r="Z92" i="2" s="1"/>
  <c r="BN105" i="2"/>
  <c r="BN154" i="2"/>
  <c r="Z171" i="2"/>
  <c r="Z209" i="2"/>
  <c r="Y325" i="2"/>
  <c r="Y425" i="2"/>
  <c r="BP421" i="2"/>
  <c r="BN421" i="2"/>
  <c r="Z421" i="2"/>
  <c r="Y426" i="2"/>
  <c r="BN470" i="2"/>
  <c r="BP485" i="2"/>
  <c r="BN485" i="2"/>
  <c r="Z485" i="2"/>
  <c r="BN442" i="2"/>
  <c r="A10" i="2"/>
  <c r="BP105" i="2"/>
  <c r="BP295" i="2"/>
  <c r="R528" i="2"/>
  <c r="Y300" i="2"/>
  <c r="BP298" i="2"/>
  <c r="BN298" i="2"/>
  <c r="Y311" i="2"/>
  <c r="Z54" i="2"/>
  <c r="F10" i="2"/>
  <c r="Y59" i="2"/>
  <c r="BP52" i="2"/>
  <c r="Y58" i="2"/>
  <c r="D528" i="2"/>
  <c r="BN52" i="2"/>
  <c r="Z52" i="2"/>
  <c r="Y66" i="2"/>
  <c r="Y65" i="2"/>
  <c r="Z64" i="2"/>
  <c r="Y86" i="2"/>
  <c r="Y85" i="2"/>
  <c r="BP84" i="2"/>
  <c r="BN84" i="2"/>
  <c r="Z295" i="2"/>
  <c r="Z298" i="2"/>
  <c r="BP351" i="2"/>
  <c r="BN351" i="2"/>
  <c r="Z351" i="2"/>
  <c r="W528" i="2"/>
  <c r="BP416" i="2"/>
  <c r="Y419" i="2"/>
  <c r="Y418" i="2"/>
  <c r="Z204" i="2"/>
  <c r="Y262" i="2"/>
  <c r="BP256" i="2"/>
  <c r="BN256" i="2"/>
  <c r="L528" i="2"/>
  <c r="BP313" i="2"/>
  <c r="BN313" i="2"/>
  <c r="Y319" i="2"/>
  <c r="Z313" i="2"/>
  <c r="BP386" i="2"/>
  <c r="BN386" i="2"/>
  <c r="Z386" i="2"/>
  <c r="Z388" i="2" s="1"/>
  <c r="Y388" i="2"/>
  <c r="AA528" i="2"/>
  <c r="Y487" i="2"/>
  <c r="Y486" i="2"/>
  <c r="BP482" i="2"/>
  <c r="BN482" i="2"/>
  <c r="Z482" i="2"/>
  <c r="Z486" i="2" s="1"/>
  <c r="BP57" i="2"/>
  <c r="BN57" i="2"/>
  <c r="BP27" i="2"/>
  <c r="BN27" i="2"/>
  <c r="Z27" i="2"/>
  <c r="BN64" i="2"/>
  <c r="Y156" i="2"/>
  <c r="BP152" i="2"/>
  <c r="Z152" i="2"/>
  <c r="Z155" i="2" s="1"/>
  <c r="BN152" i="2"/>
  <c r="Y155" i="2"/>
  <c r="I528" i="2"/>
  <c r="Z256" i="2"/>
  <c r="Y277" i="2"/>
  <c r="BP273" i="2"/>
  <c r="Y276" i="2"/>
  <c r="BN273" i="2"/>
  <c r="O528" i="2"/>
  <c r="BN295" i="2"/>
  <c r="BP328" i="2"/>
  <c r="BN328" i="2"/>
  <c r="BN43" i="2"/>
  <c r="BP43" i="2"/>
  <c r="BN61" i="2"/>
  <c r="BN204" i="2"/>
  <c r="Z273" i="2"/>
  <c r="Z328" i="2"/>
  <c r="U528" i="2"/>
  <c r="BN416" i="2"/>
  <c r="Z528" i="2"/>
  <c r="Z450" i="2"/>
  <c r="BP453" i="2"/>
  <c r="BN453" i="2"/>
  <c r="Z453" i="2"/>
  <c r="H9" i="2"/>
  <c r="BP106" i="2"/>
  <c r="BN106" i="2"/>
  <c r="Z106" i="2"/>
  <c r="Z31" i="2"/>
  <c r="X519" i="2"/>
  <c r="Z79" i="2"/>
  <c r="Y116" i="2"/>
  <c r="Y140" i="2"/>
  <c r="Z138" i="2"/>
  <c r="Z139" i="2" s="1"/>
  <c r="Y324" i="2"/>
  <c r="BP465" i="2"/>
  <c r="BN465" i="2"/>
  <c r="Z465" i="2"/>
  <c r="BP61" i="2"/>
  <c r="BP166" i="2"/>
  <c r="BN166" i="2"/>
  <c r="BP187" i="2"/>
  <c r="Z187" i="2"/>
  <c r="Z189" i="2" s="1"/>
  <c r="BN187" i="2"/>
  <c r="J528" i="2"/>
  <c r="Y217" i="2"/>
  <c r="BP308" i="2"/>
  <c r="BN308" i="2"/>
  <c r="Y345" i="2"/>
  <c r="BP344" i="2"/>
  <c r="BN344" i="2"/>
  <c r="S528" i="2"/>
  <c r="BP361" i="2"/>
  <c r="BN361" i="2"/>
  <c r="Z361" i="2"/>
  <c r="BN450" i="2"/>
  <c r="J9" i="2"/>
  <c r="BN31" i="2"/>
  <c r="Y45" i="2"/>
  <c r="C528" i="2"/>
  <c r="BP41" i="2"/>
  <c r="BN41" i="2"/>
  <c r="Y44" i="2"/>
  <c r="BN79" i="2"/>
  <c r="BP100" i="2"/>
  <c r="BN100" i="2"/>
  <c r="BP118" i="2"/>
  <c r="BN118" i="2"/>
  <c r="Z166" i="2"/>
  <c r="BN250" i="2"/>
  <c r="BP250" i="2"/>
  <c r="Z344" i="2"/>
  <c r="Y81" i="2"/>
  <c r="Y80" i="2"/>
  <c r="BN74" i="2"/>
  <c r="BP74" i="2"/>
  <c r="BN69" i="2"/>
  <c r="Y24" i="2"/>
  <c r="Y23" i="2"/>
  <c r="BP22" i="2"/>
  <c r="BN22" i="2"/>
  <c r="B528" i="2"/>
  <c r="X518" i="2"/>
  <c r="Z41" i="2"/>
  <c r="BN56" i="2"/>
  <c r="BP62" i="2"/>
  <c r="BN62" i="2"/>
  <c r="Z62" i="2"/>
  <c r="Y71" i="2"/>
  <c r="BN76" i="2"/>
  <c r="E528" i="2"/>
  <c r="Y92" i="2"/>
  <c r="BN97" i="2"/>
  <c r="Z100" i="2"/>
  <c r="Z118" i="2"/>
  <c r="Y252" i="2"/>
  <c r="Z250" i="2"/>
  <c r="BP490" i="2"/>
  <c r="Y494" i="2"/>
  <c r="X520" i="2"/>
  <c r="Y173" i="2"/>
  <c r="BN214" i="2"/>
  <c r="BP267" i="2"/>
  <c r="BN267" i="2"/>
  <c r="M528" i="2"/>
  <c r="Y269" i="2"/>
  <c r="BN305" i="2"/>
  <c r="BP398" i="2"/>
  <c r="BN398" i="2"/>
  <c r="Z398" i="2"/>
  <c r="BP475" i="2"/>
  <c r="BN475" i="2"/>
  <c r="Z475" i="2"/>
  <c r="Z477" i="2" s="1"/>
  <c r="Y477" i="2"/>
  <c r="Z490" i="2"/>
  <c r="BN54" i="2"/>
  <c r="Z69" i="2"/>
  <c r="Z71" i="2" s="1"/>
  <c r="Y33" i="2"/>
  <c r="Z29" i="2"/>
  <c r="Y32" i="2"/>
  <c r="Z113" i="2"/>
  <c r="Z115" i="2" s="1"/>
  <c r="BP199" i="2"/>
  <c r="BN199" i="2"/>
  <c r="BP230" i="2"/>
  <c r="Y233" i="2"/>
  <c r="BN230" i="2"/>
  <c r="Z267" i="2"/>
  <c r="Z460" i="2"/>
  <c r="BP509" i="2"/>
  <c r="BN509" i="2"/>
  <c r="Z509" i="2"/>
  <c r="Y511" i="2"/>
  <c r="Y286" i="2"/>
  <c r="Y333" i="2"/>
  <c r="Y368" i="2"/>
  <c r="BP404" i="2"/>
  <c r="BP446" i="2"/>
  <c r="BP507" i="2"/>
  <c r="BP510" i="2"/>
  <c r="Z322" i="2"/>
  <c r="Z324" i="2" s="1"/>
  <c r="Z327" i="2"/>
  <c r="Z350" i="2"/>
  <c r="Z360" i="2"/>
  <c r="Z397" i="2"/>
  <c r="Y408" i="2"/>
  <c r="K528" i="2"/>
  <c r="Y413" i="2"/>
  <c r="Y455" i="2"/>
  <c r="Y456" i="2"/>
  <c r="Q528" i="2"/>
  <c r="BP376" i="2"/>
  <c r="BP410" i="2"/>
  <c r="Z202" i="2"/>
  <c r="Z212" i="2"/>
  <c r="Z217" i="2" s="1"/>
  <c r="Z284" i="2"/>
  <c r="Z285" i="2" s="1"/>
  <c r="Y290" i="2"/>
  <c r="Z331" i="2"/>
  <c r="Z366" i="2"/>
  <c r="Y371" i="2"/>
  <c r="Y380" i="2"/>
  <c r="BN391" i="2"/>
  <c r="BN403" i="2"/>
  <c r="Z424" i="2"/>
  <c r="Y430" i="2"/>
  <c r="Z440" i="2"/>
  <c r="BN445" i="2"/>
  <c r="Z458" i="2"/>
  <c r="Z468" i="2"/>
  <c r="Z501" i="2"/>
  <c r="Y504" i="2"/>
  <c r="BN515" i="2"/>
  <c r="T528" i="2"/>
  <c r="Z259" i="2"/>
  <c r="Z121" i="2"/>
  <c r="Z192" i="2"/>
  <c r="Z194" i="2" s="1"/>
  <c r="Y238" i="2"/>
  <c r="Z77" i="2"/>
  <c r="Z126" i="2"/>
  <c r="Z128" i="2" s="1"/>
  <c r="Z164" i="2"/>
  <c r="Z248" i="2"/>
  <c r="Z252" i="2" s="1"/>
  <c r="BN121" i="2"/>
  <c r="Z132" i="2"/>
  <c r="Z134" i="2" s="1"/>
  <c r="Y145" i="2"/>
  <c r="BN169" i="2"/>
  <c r="BN192" i="2"/>
  <c r="BN202" i="2"/>
  <c r="Y205" i="2"/>
  <c r="BN212" i="2"/>
  <c r="Y223" i="2"/>
  <c r="Y234" i="2"/>
  <c r="Z265" i="2"/>
  <c r="Z269" i="2" s="1"/>
  <c r="BN284" i="2"/>
  <c r="Z296" i="2"/>
  <c r="Z306" i="2"/>
  <c r="Z316" i="2"/>
  <c r="BN331" i="2"/>
  <c r="Z342" i="2"/>
  <c r="Z354" i="2"/>
  <c r="BN366" i="2"/>
  <c r="Z377" i="2"/>
  <c r="Z379" i="2" s="1"/>
  <c r="BP391" i="2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BP515" i="2"/>
  <c r="V528" i="2"/>
  <c r="Z169" i="2"/>
  <c r="Y243" i="2"/>
  <c r="Z197" i="2"/>
  <c r="Z228" i="2"/>
  <c r="BN77" i="2"/>
  <c r="BN126" i="2"/>
  <c r="BN164" i="2"/>
  <c r="BN197" i="2"/>
  <c r="BN228" i="2"/>
  <c r="Y239" i="2"/>
  <c r="BN248" i="2"/>
  <c r="BN259" i="2"/>
  <c r="BN336" i="2"/>
  <c r="BN406" i="2"/>
  <c r="Y431" i="2"/>
  <c r="BN448" i="2"/>
  <c r="BN496" i="2"/>
  <c r="Y505" i="2"/>
  <c r="Y516" i="2"/>
  <c r="BP284" i="2"/>
  <c r="Y357" i="2"/>
  <c r="Y392" i="2"/>
  <c r="BP440" i="2"/>
  <c r="BP458" i="2"/>
  <c r="Z42" i="2"/>
  <c r="Z75" i="2"/>
  <c r="Z80" i="2" s="1"/>
  <c r="Z148" i="2"/>
  <c r="Z149" i="2" s="1"/>
  <c r="Z182" i="2"/>
  <c r="Z183" i="2" s="1"/>
  <c r="BP197" i="2"/>
  <c r="Z226" i="2"/>
  <c r="Z233" i="2" s="1"/>
  <c r="Z236" i="2"/>
  <c r="Z238" i="2" s="1"/>
  <c r="Z257" i="2"/>
  <c r="Z274" i="2"/>
  <c r="Z299" i="2"/>
  <c r="Z309" i="2"/>
  <c r="Y362" i="2"/>
  <c r="Z404" i="2"/>
  <c r="Z446" i="2"/>
  <c r="Y472" i="2"/>
  <c r="Z507" i="2"/>
  <c r="Z510" i="2"/>
  <c r="Y528" i="2"/>
  <c r="BN119" i="2"/>
  <c r="BP132" i="2"/>
  <c r="BN142" i="2"/>
  <c r="BN167" i="2"/>
  <c r="BN177" i="2"/>
  <c r="BN200" i="2"/>
  <c r="BN210" i="2"/>
  <c r="BN220" i="2"/>
  <c r="BN231" i="2"/>
  <c r="BN251" i="2"/>
  <c r="BN268" i="2"/>
  <c r="BN329" i="2"/>
  <c r="BP342" i="2"/>
  <c r="BN387" i="2"/>
  <c r="BN422" i="2"/>
  <c r="BN466" i="2"/>
  <c r="BN476" i="2"/>
  <c r="BN148" i="2"/>
  <c r="Z160" i="2"/>
  <c r="Z161" i="2" s="1"/>
  <c r="Y517" i="2"/>
  <c r="Z367" i="2" l="1"/>
  <c r="Z357" i="2"/>
  <c r="Z471" i="2"/>
  <c r="Z504" i="2"/>
  <c r="Z461" i="2"/>
  <c r="Z332" i="2"/>
  <c r="Z493" i="2"/>
  <c r="Z65" i="2"/>
  <c r="Z44" i="2"/>
  <c r="Z261" i="2"/>
  <c r="Z32" i="2"/>
  <c r="Z425" i="2"/>
  <c r="Z101" i="2"/>
  <c r="Z276" i="2"/>
  <c r="Z310" i="2"/>
  <c r="Z300" i="2"/>
  <c r="Z318" i="2"/>
  <c r="X521" i="2"/>
  <c r="Y519" i="2"/>
  <c r="Z109" i="2"/>
  <c r="Y520" i="2"/>
  <c r="Y522" i="2"/>
  <c r="Y518" i="2"/>
  <c r="Z455" i="2"/>
  <c r="Z123" i="2"/>
  <c r="Z58" i="2"/>
  <c r="Z511" i="2"/>
  <c r="Z205" i="2"/>
  <c r="Z407" i="2"/>
  <c r="Z345" i="2"/>
  <c r="Z173" i="2"/>
  <c r="Z362" i="2"/>
  <c r="Z523" i="2" l="1"/>
  <c r="Y521" i="2"/>
</calcChain>
</file>

<file path=xl/sharedStrings.xml><?xml version="1.0" encoding="utf-8"?>
<sst xmlns="http://schemas.openxmlformats.org/spreadsheetml/2006/main" count="3898" uniqueCount="831">
  <si>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</si>
  <si>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</si>
  <si>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</si>
  <si>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</si>
  <si>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</si>
  <si>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</si>
  <si>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</si>
  <si>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</si>
  <si>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</si>
  <si>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</si>
  <si>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</si>
  <si>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</si>
  <si>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</si>
  <si>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</si>
  <si>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</si>
  <si>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</si>
  <si>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</si>
  <si>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</si>
  <si>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</si>
  <si>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</si>
  <si>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</si>
  <si>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</si>
  <si>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</si>
  <si>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</si>
  <si>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</si>
  <si>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</si>
  <si>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</si>
  <si>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</si>
  <si>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</si>
  <si>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</si>
  <si>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</si>
  <si>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</si>
  <si>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</si>
  <si>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</si>
  <si>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</si>
  <si>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</si>
  <si>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</si>
  <si>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</si>
  <si>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</si>
  <si>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</si>
  <si>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</si>
  <si>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</si>
  <si>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</si>
  <si>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</si>
  <si>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</si>
  <si>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</si>
  <si>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</si>
  <si>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</si>
  <si>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</si>
  <si>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</si>
  <si>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</si>
  <si>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</si>
  <si>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</si>
  <si>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</si>
  <si>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</si>
  <si>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</si>
  <si>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</si>
  <si>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</si>
  <si>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</si>
  <si>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</si>
  <si>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</si>
  <si>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</si>
  <si>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</si>
  <si>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</si>
  <si>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</si>
  <si>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</si>
  <si>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</si>
  <si>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</si>
  <si>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25.06.2025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</si>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</sst>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49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21" t="s">
        <v>26</v>
      </c>
      <c r="E1" s="921"/>
      <c r="F1" s="921"/>
      <c r="G1" s="14" t="s">
        <v>66</v>
      </c>
      <c r="H1" s="921" t="s">
        <v>46</v>
      </c>
      <c r="I1" s="921"/>
      <c r="J1" s="921"/>
      <c r="K1" s="921"/>
      <c r="L1" s="921"/>
      <c r="M1" s="921"/>
      <c r="N1" s="921"/>
      <c r="O1" s="921"/>
      <c r="P1" s="921"/>
      <c r="Q1" s="921"/>
      <c r="R1" s="922" t="s">
        <v>67</v>
      </c>
      <c r="S1" s="923"/>
      <c r="T1" s="9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4"/>
      <c r="R2" s="924"/>
      <c r="S2" s="924"/>
      <c r="T2" s="924"/>
      <c r="U2" s="924"/>
      <c r="V2" s="924"/>
      <c r="W2" s="9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24"/>
      <c r="Q3" s="924"/>
      <c r="R3" s="924"/>
      <c r="S3" s="924"/>
      <c r="T3" s="924"/>
      <c r="U3" s="924"/>
      <c r="V3" s="924"/>
      <c r="W3" s="9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903" t="s">
        <v>8</v>
      </c>
      <c r="B5" s="903"/>
      <c r="C5" s="903"/>
      <c r="D5" s="925"/>
      <c r="E5" s="925"/>
      <c r="F5" s="926" t="s">
        <v>14</v>
      </c>
      <c r="G5" s="926"/>
      <c r="H5" s="925"/>
      <c r="I5" s="925"/>
      <c r="J5" s="925"/>
      <c r="K5" s="925"/>
      <c r="L5" s="925"/>
      <c r="M5" s="925"/>
      <c r="N5" s="72"/>
      <c r="P5" s="27" t="s">
        <v>4</v>
      </c>
      <c r="Q5" s="927">
        <v>45841</v>
      </c>
      <c r="R5" s="927"/>
      <c r="T5" s="928" t="s">
        <v>3</v>
      </c>
      <c r="U5" s="929"/>
      <c r="V5" s="930" t="s">
        <v>817</v>
      </c>
      <c r="W5" s="931"/>
      <c r="AB5" s="59"/>
      <c r="AC5" s="59"/>
      <c r="AD5" s="59"/>
      <c r="AE5" s="59"/>
    </row>
    <row r="6" spans="1:32" s="17" customFormat="1" ht="24" customHeight="1" x14ac:dyDescent="0.2">
      <c r="A6" s="903" t="s">
        <v>1</v>
      </c>
      <c r="B6" s="903"/>
      <c r="C6" s="903"/>
      <c r="D6" s="904" t="s">
        <v>75</v>
      </c>
      <c r="E6" s="904"/>
      <c r="F6" s="904"/>
      <c r="G6" s="904"/>
      <c r="H6" s="904"/>
      <c r="I6" s="904"/>
      <c r="J6" s="904"/>
      <c r="K6" s="904"/>
      <c r="L6" s="904"/>
      <c r="M6" s="904"/>
      <c r="N6" s="73"/>
      <c r="P6" s="27" t="s">
        <v>27</v>
      </c>
      <c r="Q6" s="905" t="str">
        <f>IF(Q5=0," ",CHOOSE(WEEKDAY(Q5,2),"Понедельник","Вторник","Среда","Четверг","Пятница","Суббота","Воскресенье"))</f>
        <v>Четверг</v>
      </c>
      <c r="R6" s="905"/>
      <c r="T6" s="906" t="s">
        <v>5</v>
      </c>
      <c r="U6" s="907"/>
      <c r="V6" s="908" t="s">
        <v>69</v>
      </c>
      <c r="W6" s="9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14" t="str">
        <f>IFERROR(VLOOKUP(DeliveryAddress,Table,3,0),1)</f>
        <v>1</v>
      </c>
      <c r="E7" s="915"/>
      <c r="F7" s="915"/>
      <c r="G7" s="915"/>
      <c r="H7" s="915"/>
      <c r="I7" s="915"/>
      <c r="J7" s="915"/>
      <c r="K7" s="915"/>
      <c r="L7" s="915"/>
      <c r="M7" s="916"/>
      <c r="N7" s="74"/>
      <c r="P7" s="29"/>
      <c r="Q7" s="48"/>
      <c r="R7" s="48"/>
      <c r="T7" s="906"/>
      <c r="U7" s="907"/>
      <c r="V7" s="910"/>
      <c r="W7" s="911"/>
      <c r="AB7" s="59"/>
      <c r="AC7" s="59"/>
      <c r="AD7" s="59"/>
      <c r="AE7" s="59"/>
    </row>
    <row r="8" spans="1:32" s="17" customFormat="1" ht="25.5" customHeight="1" x14ac:dyDescent="0.2">
      <c r="A8" s="917" t="s">
        <v>57</v>
      </c>
      <c r="B8" s="917"/>
      <c r="C8" s="917"/>
      <c r="D8" s="918" t="s">
        <v>76</v>
      </c>
      <c r="E8" s="918"/>
      <c r="F8" s="918"/>
      <c r="G8" s="918"/>
      <c r="H8" s="918"/>
      <c r="I8" s="918"/>
      <c r="J8" s="918"/>
      <c r="K8" s="918"/>
      <c r="L8" s="918"/>
      <c r="M8" s="918"/>
      <c r="N8" s="75"/>
      <c r="P8" s="27" t="s">
        <v>11</v>
      </c>
      <c r="Q8" s="901">
        <v>0.41666666666666669</v>
      </c>
      <c r="R8" s="901"/>
      <c r="T8" s="906"/>
      <c r="U8" s="907"/>
      <c r="V8" s="910"/>
      <c r="W8" s="911"/>
      <c r="AB8" s="59"/>
      <c r="AC8" s="59"/>
      <c r="AD8" s="59"/>
      <c r="AE8" s="59"/>
    </row>
    <row r="9" spans="1:32" s="17" customFormat="1" ht="39.950000000000003" customHeight="1" x14ac:dyDescent="0.2">
      <c r="A9" s="8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93"/>
      <c r="C9" s="893"/>
      <c r="D9" s="894" t="s">
        <v>45</v>
      </c>
      <c r="E9" s="895"/>
      <c r="F9" s="8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93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919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9"/>
      <c r="L9" s="919"/>
      <c r="M9" s="919"/>
      <c r="N9" s="70"/>
      <c r="P9" s="31" t="s">
        <v>15</v>
      </c>
      <c r="Q9" s="920"/>
      <c r="R9" s="920"/>
      <c r="T9" s="906"/>
      <c r="U9" s="907"/>
      <c r="V9" s="912"/>
      <c r="W9" s="9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93"/>
      <c r="C10" s="893"/>
      <c r="D10" s="894"/>
      <c r="E10" s="895"/>
      <c r="F10" s="8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93"/>
      <c r="H10" s="896" t="str">
        <f>IFERROR(VLOOKUP($D$10,Proxy,2,FALSE),"")</f>
        <v/>
      </c>
      <c r="I10" s="896"/>
      <c r="J10" s="896"/>
      <c r="K10" s="896"/>
      <c r="L10" s="896"/>
      <c r="M10" s="896"/>
      <c r="N10" s="71"/>
      <c r="P10" s="31" t="s">
        <v>32</v>
      </c>
      <c r="Q10" s="897"/>
      <c r="R10" s="897"/>
      <c r="U10" s="29" t="s">
        <v>12</v>
      </c>
      <c r="V10" s="898" t="s">
        <v>70</v>
      </c>
      <c r="W10" s="8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00"/>
      <c r="R11" s="900"/>
      <c r="U11" s="29" t="s">
        <v>28</v>
      </c>
      <c r="V11" s="879" t="s">
        <v>54</v>
      </c>
      <c r="W11" s="8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78" t="s">
        <v>71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8"/>
      <c r="N12" s="76"/>
      <c r="P12" s="27" t="s">
        <v>30</v>
      </c>
      <c r="Q12" s="901"/>
      <c r="R12" s="901"/>
      <c r="S12" s="28"/>
      <c r="T12"/>
      <c r="U12" s="29" t="s">
        <v>45</v>
      </c>
      <c r="V12" s="902"/>
      <c r="W12" s="902"/>
      <c r="X12"/>
      <c r="AB12" s="59"/>
      <c r="AC12" s="59"/>
      <c r="AD12" s="59"/>
      <c r="AE12" s="59"/>
    </row>
    <row r="13" spans="1:32" s="17" customFormat="1" ht="23.25" customHeight="1" x14ac:dyDescent="0.2">
      <c r="A13" s="878" t="s">
        <v>72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8"/>
      <c r="N13" s="76"/>
      <c r="O13" s="31"/>
      <c r="P13" s="31" t="s">
        <v>31</v>
      </c>
      <c r="Q13" s="879"/>
      <c r="R13" s="8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78" t="s">
        <v>73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80" t="s">
        <v>74</v>
      </c>
      <c r="B15" s="880"/>
      <c r="C15" s="880"/>
      <c r="D15" s="880"/>
      <c r="E15" s="880"/>
      <c r="F15" s="880"/>
      <c r="G15" s="880"/>
      <c r="H15" s="880"/>
      <c r="I15" s="880"/>
      <c r="J15" s="880"/>
      <c r="K15" s="880"/>
      <c r="L15" s="880"/>
      <c r="M15" s="880"/>
      <c r="N15" s="77"/>
      <c r="O15"/>
      <c r="P15" s="881" t="s">
        <v>60</v>
      </c>
      <c r="Q15" s="881"/>
      <c r="R15" s="881"/>
      <c r="S15" s="881"/>
      <c r="T15" s="8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82"/>
      <c r="Q16" s="882"/>
      <c r="R16" s="882"/>
      <c r="S16" s="882"/>
      <c r="T16" s="8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64" t="s">
        <v>58</v>
      </c>
      <c r="B17" s="864" t="s">
        <v>48</v>
      </c>
      <c r="C17" s="885" t="s">
        <v>47</v>
      </c>
      <c r="D17" s="887" t="s">
        <v>49</v>
      </c>
      <c r="E17" s="888"/>
      <c r="F17" s="864" t="s">
        <v>21</v>
      </c>
      <c r="G17" s="864" t="s">
        <v>24</v>
      </c>
      <c r="H17" s="864" t="s">
        <v>22</v>
      </c>
      <c r="I17" s="864" t="s">
        <v>23</v>
      </c>
      <c r="J17" s="864" t="s">
        <v>16</v>
      </c>
      <c r="K17" s="864" t="s">
        <v>65</v>
      </c>
      <c r="L17" s="864" t="s">
        <v>63</v>
      </c>
      <c r="M17" s="864" t="s">
        <v>2</v>
      </c>
      <c r="N17" s="864" t="s">
        <v>62</v>
      </c>
      <c r="O17" s="864" t="s">
        <v>25</v>
      </c>
      <c r="P17" s="887" t="s">
        <v>17</v>
      </c>
      <c r="Q17" s="891"/>
      <c r="R17" s="891"/>
      <c r="S17" s="891"/>
      <c r="T17" s="888"/>
      <c r="U17" s="883" t="s">
        <v>55</v>
      </c>
      <c r="V17" s="884"/>
      <c r="W17" s="864" t="s">
        <v>6</v>
      </c>
      <c r="X17" s="864" t="s">
        <v>41</v>
      </c>
      <c r="Y17" s="866" t="s">
        <v>53</v>
      </c>
      <c r="Z17" s="868" t="s">
        <v>18</v>
      </c>
      <c r="AA17" s="870" t="s">
        <v>59</v>
      </c>
      <c r="AB17" s="870" t="s">
        <v>19</v>
      </c>
      <c r="AC17" s="870" t="s">
        <v>64</v>
      </c>
      <c r="AD17" s="872" t="s">
        <v>56</v>
      </c>
      <c r="AE17" s="873"/>
      <c r="AF17" s="874"/>
      <c r="AG17" s="82"/>
      <c r="BD17" s="81" t="s">
        <v>61</v>
      </c>
    </row>
    <row r="18" spans="1:68" ht="14.25" customHeight="1" x14ac:dyDescent="0.2">
      <c r="A18" s="865"/>
      <c r="B18" s="865"/>
      <c r="C18" s="886"/>
      <c r="D18" s="889"/>
      <c r="E18" s="890"/>
      <c r="F18" s="865"/>
      <c r="G18" s="865"/>
      <c r="H18" s="865"/>
      <c r="I18" s="865"/>
      <c r="J18" s="865"/>
      <c r="K18" s="865"/>
      <c r="L18" s="865"/>
      <c r="M18" s="865"/>
      <c r="N18" s="865"/>
      <c r="O18" s="865"/>
      <c r="P18" s="889"/>
      <c r="Q18" s="892"/>
      <c r="R18" s="892"/>
      <c r="S18" s="892"/>
      <c r="T18" s="890"/>
      <c r="U18" s="83" t="s">
        <v>44</v>
      </c>
      <c r="V18" s="83" t="s">
        <v>43</v>
      </c>
      <c r="W18" s="865"/>
      <c r="X18" s="865"/>
      <c r="Y18" s="867"/>
      <c r="Z18" s="869"/>
      <c r="AA18" s="871"/>
      <c r="AB18" s="871"/>
      <c r="AC18" s="871"/>
      <c r="AD18" s="875"/>
      <c r="AE18" s="876"/>
      <c r="AF18" s="877"/>
      <c r="AG18" s="82"/>
      <c r="BD18" s="81"/>
    </row>
    <row r="19" spans="1:68" ht="27.75" customHeight="1" x14ac:dyDescent="0.2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05" t="s">
        <v>77</v>
      </c>
      <c r="B20" s="605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S20" s="605"/>
      <c r="T20" s="605"/>
      <c r="U20" s="605"/>
      <c r="V20" s="605"/>
      <c r="W20" s="605"/>
      <c r="X20" s="605"/>
      <c r="Y20" s="605"/>
      <c r="Z20" s="605"/>
      <c r="AA20" s="65"/>
      <c r="AB20" s="65"/>
      <c r="AC20" s="79"/>
    </row>
    <row r="21" spans="1:68" ht="14.25" customHeight="1" x14ac:dyDescent="0.25">
      <c r="A21" s="606" t="s">
        <v>78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07">
        <v>4680115886643</v>
      </c>
      <c r="E22" s="60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62" t="s">
        <v>81</v>
      </c>
      <c r="Q22" s="609"/>
      <c r="R22" s="609"/>
      <c r="S22" s="609"/>
      <c r="T22" s="6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4"/>
      <c r="P23" s="601" t="s">
        <v>40</v>
      </c>
      <c r="Q23" s="602"/>
      <c r="R23" s="602"/>
      <c r="S23" s="602"/>
      <c r="T23" s="602"/>
      <c r="U23" s="602"/>
      <c r="V23" s="60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4"/>
      <c r="P24" s="601" t="s">
        <v>40</v>
      </c>
      <c r="Q24" s="602"/>
      <c r="R24" s="602"/>
      <c r="S24" s="602"/>
      <c r="T24" s="602"/>
      <c r="U24" s="602"/>
      <c r="V24" s="60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06" t="s">
        <v>85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  <c r="Z25" s="606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07">
        <v>4680115885912</v>
      </c>
      <c r="E26" s="60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9"/>
      <c r="R26" s="609"/>
      <c r="S26" s="609"/>
      <c r="T26" s="61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07">
        <v>4607091388237</v>
      </c>
      <c r="E27" s="60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9"/>
      <c r="R27" s="609"/>
      <c r="S27" s="609"/>
      <c r="T27" s="61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07">
        <v>4680115886230</v>
      </c>
      <c r="E28" s="60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9"/>
      <c r="R28" s="609"/>
      <c r="S28" s="609"/>
      <c r="T28" s="61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07">
        <v>4680115886247</v>
      </c>
      <c r="E29" s="60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9"/>
      <c r="R29" s="609"/>
      <c r="S29" s="609"/>
      <c r="T29" s="61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07">
        <v>4680115885905</v>
      </c>
      <c r="E30" s="60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9"/>
      <c r="R30" s="609"/>
      <c r="S30" s="609"/>
      <c r="T30" s="61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07">
        <v>4607091388244</v>
      </c>
      <c r="E31" s="60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9"/>
      <c r="R31" s="609"/>
      <c r="S31" s="609"/>
      <c r="T31" s="61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98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4"/>
      <c r="P32" s="601" t="s">
        <v>40</v>
      </c>
      <c r="Q32" s="602"/>
      <c r="R32" s="602"/>
      <c r="S32" s="602"/>
      <c r="T32" s="602"/>
      <c r="U32" s="602"/>
      <c r="V32" s="60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4"/>
      <c r="P33" s="601" t="s">
        <v>40</v>
      </c>
      <c r="Q33" s="602"/>
      <c r="R33" s="602"/>
      <c r="S33" s="602"/>
      <c r="T33" s="602"/>
      <c r="U33" s="602"/>
      <c r="V33" s="60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06" t="s">
        <v>106</v>
      </c>
      <c r="B34" s="606"/>
      <c r="C34" s="606"/>
      <c r="D34" s="606"/>
      <c r="E34" s="606"/>
      <c r="F34" s="606"/>
      <c r="G34" s="606"/>
      <c r="H34" s="606"/>
      <c r="I34" s="606"/>
      <c r="J34" s="606"/>
      <c r="K34" s="606"/>
      <c r="L34" s="606"/>
      <c r="M34" s="606"/>
      <c r="N34" s="606"/>
      <c r="O34" s="606"/>
      <c r="P34" s="606"/>
      <c r="Q34" s="606"/>
      <c r="R34" s="606"/>
      <c r="S34" s="606"/>
      <c r="T34" s="606"/>
      <c r="U34" s="606"/>
      <c r="V34" s="606"/>
      <c r="W34" s="606"/>
      <c r="X34" s="606"/>
      <c r="Y34" s="606"/>
      <c r="Z34" s="606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07">
        <v>4607091388503</v>
      </c>
      <c r="E35" s="60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9"/>
      <c r="R35" s="609"/>
      <c r="S35" s="609"/>
      <c r="T35" s="6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4"/>
      <c r="P36" s="601" t="s">
        <v>40</v>
      </c>
      <c r="Q36" s="602"/>
      <c r="R36" s="602"/>
      <c r="S36" s="602"/>
      <c r="T36" s="602"/>
      <c r="U36" s="602"/>
      <c r="V36" s="60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4"/>
      <c r="P37" s="601" t="s">
        <v>40</v>
      </c>
      <c r="Q37" s="602"/>
      <c r="R37" s="602"/>
      <c r="S37" s="602"/>
      <c r="T37" s="602"/>
      <c r="U37" s="602"/>
      <c r="V37" s="60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05" t="s">
        <v>113</v>
      </c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5"/>
      <c r="AB39" s="65"/>
      <c r="AC39" s="79"/>
    </row>
    <row r="40" spans="1:68" ht="14.25" customHeight="1" x14ac:dyDescent="0.25">
      <c r="A40" s="606" t="s">
        <v>114</v>
      </c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07">
        <v>4607091385670</v>
      </c>
      <c r="E41" s="60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9"/>
      <c r="R41" s="609"/>
      <c r="S41" s="609"/>
      <c r="T41" s="610"/>
      <c r="U41" s="39" t="s">
        <v>45</v>
      </c>
      <c r="V41" s="39" t="s">
        <v>45</v>
      </c>
      <c r="W41" s="40" t="s">
        <v>0</v>
      </c>
      <c r="X41" s="58">
        <v>162</v>
      </c>
      <c r="Y41" s="55">
        <f>IFERROR(IF(X41="",0,CEILING((X41/$H41),1)*$H41),"")</f>
        <v>162</v>
      </c>
      <c r="Z41" s="41">
        <f>IFERROR(IF(Y41=0,"",ROUNDUP(Y41/H41,0)*0.01898),"")</f>
        <v>0.28470000000000001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168.52499999999998</v>
      </c>
      <c r="BN41" s="78">
        <f>IFERROR(Y41*I41/H41,"0")</f>
        <v>168.52499999999998</v>
      </c>
      <c r="BO41" s="78">
        <f>IFERROR(1/J41*(X41/H41),"0")</f>
        <v>0.23437499999999997</v>
      </c>
      <c r="BP41" s="78">
        <f>IFERROR(1/J41*(Y41/H41),"0")</f>
        <v>0.23437499999999997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07">
        <v>4607091385687</v>
      </c>
      <c r="E42" s="60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09"/>
      <c r="R42" s="609"/>
      <c r="S42" s="609"/>
      <c r="T42" s="61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07">
        <v>4680115882539</v>
      </c>
      <c r="E43" s="60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09"/>
      <c r="R43" s="609"/>
      <c r="S43" s="609"/>
      <c r="T43" s="6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604"/>
      <c r="P44" s="601" t="s">
        <v>40</v>
      </c>
      <c r="Q44" s="602"/>
      <c r="R44" s="602"/>
      <c r="S44" s="602"/>
      <c r="T44" s="602"/>
      <c r="U44" s="602"/>
      <c r="V44" s="603"/>
      <c r="W44" s="42" t="s">
        <v>39</v>
      </c>
      <c r="X44" s="43">
        <f>IFERROR(X41/H41,"0")+IFERROR(X42/H42,"0")+IFERROR(X43/H43,"0")</f>
        <v>14.999999999999998</v>
      </c>
      <c r="Y44" s="43">
        <f>IFERROR(Y41/H41,"0")+IFERROR(Y42/H42,"0")+IFERROR(Y43/H43,"0")</f>
        <v>14.999999999999998</v>
      </c>
      <c r="Z44" s="43">
        <f>IFERROR(IF(Z41="",0,Z41),"0")+IFERROR(IF(Z42="",0,Z42),"0")+IFERROR(IF(Z43="",0,Z43),"0")</f>
        <v>0.28470000000000001</v>
      </c>
      <c r="AA44" s="67"/>
      <c r="AB44" s="67"/>
      <c r="AC44" s="67"/>
    </row>
    <row r="45" spans="1:68" x14ac:dyDescent="0.2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4"/>
      <c r="P45" s="601" t="s">
        <v>40</v>
      </c>
      <c r="Q45" s="602"/>
      <c r="R45" s="602"/>
      <c r="S45" s="602"/>
      <c r="T45" s="602"/>
      <c r="U45" s="602"/>
      <c r="V45" s="603"/>
      <c r="W45" s="42" t="s">
        <v>0</v>
      </c>
      <c r="X45" s="43">
        <f>IFERROR(SUM(X41:X43),"0")</f>
        <v>162</v>
      </c>
      <c r="Y45" s="43">
        <f>IFERROR(SUM(Y41:Y43),"0")</f>
        <v>162</v>
      </c>
      <c r="Z45" s="42"/>
      <c r="AA45" s="67"/>
      <c r="AB45" s="67"/>
      <c r="AC45" s="67"/>
    </row>
    <row r="46" spans="1:68" ht="14.25" customHeight="1" x14ac:dyDescent="0.25">
      <c r="A46" s="606" t="s">
        <v>85</v>
      </c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07">
        <v>4680115884915</v>
      </c>
      <c r="E47" s="60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9"/>
      <c r="R47" s="609"/>
      <c r="S47" s="609"/>
      <c r="T47" s="610"/>
      <c r="U47" s="39" t="s">
        <v>45</v>
      </c>
      <c r="V47" s="39" t="s">
        <v>45</v>
      </c>
      <c r="W47" s="40" t="s">
        <v>0</v>
      </c>
      <c r="X47" s="58">
        <v>3.6</v>
      </c>
      <c r="Y47" s="55">
        <f>IFERROR(IF(X47="",0,CEILING((X47/$H47),1)*$H47),"")</f>
        <v>3.6</v>
      </c>
      <c r="Z47" s="41">
        <f>IFERROR(IF(Y47=0,"",ROUNDUP(Y47/H47,0)*0.00651),"")</f>
        <v>1.302E-2</v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3.96</v>
      </c>
      <c r="BN47" s="78">
        <f>IFERROR(Y47*I47/H47,"0")</f>
        <v>3.96</v>
      </c>
      <c r="BO47" s="78">
        <f>IFERROR(1/J47*(X47/H47),"0")</f>
        <v>1.098901098901099E-2</v>
      </c>
      <c r="BP47" s="78">
        <f>IFERROR(1/J47*(Y47/H47),"0")</f>
        <v>1.098901098901099E-2</v>
      </c>
    </row>
    <row r="48" spans="1:68" x14ac:dyDescent="0.2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604"/>
      <c r="P48" s="601" t="s">
        <v>40</v>
      </c>
      <c r="Q48" s="602"/>
      <c r="R48" s="602"/>
      <c r="S48" s="602"/>
      <c r="T48" s="602"/>
      <c r="U48" s="602"/>
      <c r="V48" s="603"/>
      <c r="W48" s="42" t="s">
        <v>39</v>
      </c>
      <c r="X48" s="43">
        <f>IFERROR(X47/H47,"0")</f>
        <v>2</v>
      </c>
      <c r="Y48" s="43">
        <f>IFERROR(Y47/H47,"0")</f>
        <v>2</v>
      </c>
      <c r="Z48" s="43">
        <f>IFERROR(IF(Z47="",0,Z47),"0")</f>
        <v>1.302E-2</v>
      </c>
      <c r="AA48" s="67"/>
      <c r="AB48" s="67"/>
      <c r="AC48" s="67"/>
    </row>
    <row r="49" spans="1:68" x14ac:dyDescent="0.2">
      <c r="A49" s="598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4"/>
      <c r="P49" s="601" t="s">
        <v>40</v>
      </c>
      <c r="Q49" s="602"/>
      <c r="R49" s="602"/>
      <c r="S49" s="602"/>
      <c r="T49" s="602"/>
      <c r="U49" s="602"/>
      <c r="V49" s="603"/>
      <c r="W49" s="42" t="s">
        <v>0</v>
      </c>
      <c r="X49" s="43">
        <f>IFERROR(SUM(X47:X47),"0")</f>
        <v>3.6</v>
      </c>
      <c r="Y49" s="43">
        <f>IFERROR(SUM(Y47:Y47),"0")</f>
        <v>3.6</v>
      </c>
      <c r="Z49" s="42"/>
      <c r="AA49" s="67"/>
      <c r="AB49" s="67"/>
      <c r="AC49" s="67"/>
    </row>
    <row r="50" spans="1:68" ht="16.5" customHeight="1" x14ac:dyDescent="0.25">
      <c r="A50" s="605" t="s">
        <v>130</v>
      </c>
      <c r="B50" s="605"/>
      <c r="C50" s="605"/>
      <c r="D50" s="605"/>
      <c r="E50" s="605"/>
      <c r="F50" s="605"/>
      <c r="G50" s="605"/>
      <c r="H50" s="605"/>
      <c r="I50" s="605"/>
      <c r="J50" s="605"/>
      <c r="K50" s="605"/>
      <c r="L50" s="605"/>
      <c r="M50" s="605"/>
      <c r="N50" s="605"/>
      <c r="O50" s="605"/>
      <c r="P50" s="605"/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5"/>
      <c r="AB50" s="65"/>
      <c r="AC50" s="79"/>
    </row>
    <row r="51" spans="1:68" ht="14.25" customHeight="1" x14ac:dyDescent="0.25">
      <c r="A51" s="606" t="s">
        <v>114</v>
      </c>
      <c r="B51" s="606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6"/>
      <c r="V51" s="606"/>
      <c r="W51" s="606"/>
      <c r="X51" s="606"/>
      <c r="Y51" s="606"/>
      <c r="Z51" s="606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07">
        <v>4680115885882</v>
      </c>
      <c r="E52" s="60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9"/>
      <c r="R52" s="609"/>
      <c r="S52" s="609"/>
      <c r="T52" s="610"/>
      <c r="U52" s="39" t="s">
        <v>45</v>
      </c>
      <c r="V52" s="39" t="s">
        <v>45</v>
      </c>
      <c r="W52" s="40" t="s">
        <v>0</v>
      </c>
      <c r="X52" s="58">
        <v>56</v>
      </c>
      <c r="Y52" s="55">
        <f t="shared" ref="Y52:Y57" si="6">IFERROR(IF(X52="",0,CEILING((X52/$H52),1)*$H52),"")</f>
        <v>56</v>
      </c>
      <c r="Z52" s="41">
        <f>IFERROR(IF(Y52=0,"",ROUNDUP(Y52/H52,0)*0.01898),"")</f>
        <v>9.4899999999999998E-2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58.174999999999997</v>
      </c>
      <c r="BN52" s="78">
        <f t="shared" ref="BN52:BN57" si="8">IFERROR(Y52*I52/H52,"0")</f>
        <v>58.174999999999997</v>
      </c>
      <c r="BO52" s="78">
        <f t="shared" ref="BO52:BO57" si="9">IFERROR(1/J52*(X52/H52),"0")</f>
        <v>7.8125E-2</v>
      </c>
      <c r="BP52" s="78">
        <f t="shared" ref="BP52:BP57" si="10">IFERROR(1/J52*(Y52/H52),"0")</f>
        <v>7.8125E-2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07">
        <v>4680115881426</v>
      </c>
      <c r="E53" s="60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9"/>
      <c r="R53" s="609"/>
      <c r="S53" s="609"/>
      <c r="T53" s="6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07">
        <v>4680115880283</v>
      </c>
      <c r="E54" s="60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9"/>
      <c r="R54" s="609"/>
      <c r="S54" s="609"/>
      <c r="T54" s="610"/>
      <c r="U54" s="39" t="s">
        <v>45</v>
      </c>
      <c r="V54" s="39" t="s">
        <v>45</v>
      </c>
      <c r="W54" s="40" t="s">
        <v>0</v>
      </c>
      <c r="X54" s="58">
        <v>19.2</v>
      </c>
      <c r="Y54" s="55">
        <f t="shared" si="6"/>
        <v>19.2</v>
      </c>
      <c r="Z54" s="41">
        <f>IFERROR(IF(Y54=0,"",ROUNDUP(Y54/H54,0)*0.00902),"")</f>
        <v>3.6080000000000001E-2</v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20.04</v>
      </c>
      <c r="BN54" s="78">
        <f t="shared" si="8"/>
        <v>20.04</v>
      </c>
      <c r="BO54" s="78">
        <f t="shared" si="9"/>
        <v>3.0303030303030304E-2</v>
      </c>
      <c r="BP54" s="78">
        <f t="shared" si="10"/>
        <v>3.0303030303030304E-2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07">
        <v>4680115881525</v>
      </c>
      <c r="E55" s="60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9"/>
      <c r="R55" s="609"/>
      <c r="S55" s="609"/>
      <c r="T55" s="6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07">
        <v>4680115885899</v>
      </c>
      <c r="E56" s="60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9"/>
      <c r="R56" s="609"/>
      <c r="S56" s="609"/>
      <c r="T56" s="61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07">
        <v>4680115881419</v>
      </c>
      <c r="E57" s="60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9"/>
      <c r="R57" s="609"/>
      <c r="S57" s="609"/>
      <c r="T57" s="61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98"/>
      <c r="B58" s="598"/>
      <c r="C58" s="598"/>
      <c r="D58" s="598"/>
      <c r="E58" s="598"/>
      <c r="F58" s="598"/>
      <c r="G58" s="598"/>
      <c r="H58" s="598"/>
      <c r="I58" s="598"/>
      <c r="J58" s="598"/>
      <c r="K58" s="598"/>
      <c r="L58" s="598"/>
      <c r="M58" s="598"/>
      <c r="N58" s="598"/>
      <c r="O58" s="604"/>
      <c r="P58" s="601" t="s">
        <v>40</v>
      </c>
      <c r="Q58" s="602"/>
      <c r="R58" s="602"/>
      <c r="S58" s="602"/>
      <c r="T58" s="602"/>
      <c r="U58" s="602"/>
      <c r="V58" s="603"/>
      <c r="W58" s="42" t="s">
        <v>39</v>
      </c>
      <c r="X58" s="43">
        <f>IFERROR(X52/H52,"0")+IFERROR(X53/H53,"0")+IFERROR(X54/H54,"0")+IFERROR(X55/H55,"0")+IFERROR(X56/H56,"0")+IFERROR(X57/H57,"0")</f>
        <v>9</v>
      </c>
      <c r="Y58" s="43">
        <f>IFERROR(Y52/H52,"0")+IFERROR(Y53/H53,"0")+IFERROR(Y54/H54,"0")+IFERROR(Y55/H55,"0")+IFERROR(Y56/H56,"0")+IFERROR(Y57/H57,"0")</f>
        <v>9</v>
      </c>
      <c r="Z58" s="43">
        <f>IFERROR(IF(Z52="",0,Z52),"0")+IFERROR(IF(Z53="",0,Z53),"0")+IFERROR(IF(Z54="",0,Z54),"0")+IFERROR(IF(Z55="",0,Z55),"0")+IFERROR(IF(Z56="",0,Z56),"0")+IFERROR(IF(Z57="",0,Z57),"0")</f>
        <v>0.13097999999999999</v>
      </c>
      <c r="AA58" s="67"/>
      <c r="AB58" s="67"/>
      <c r="AC58" s="67"/>
    </row>
    <row r="59" spans="1:68" x14ac:dyDescent="0.2">
      <c r="A59" s="598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4"/>
      <c r="P59" s="601" t="s">
        <v>40</v>
      </c>
      <c r="Q59" s="602"/>
      <c r="R59" s="602"/>
      <c r="S59" s="602"/>
      <c r="T59" s="602"/>
      <c r="U59" s="602"/>
      <c r="V59" s="603"/>
      <c r="W59" s="42" t="s">
        <v>0</v>
      </c>
      <c r="X59" s="43">
        <f>IFERROR(SUM(X52:X57),"0")</f>
        <v>75.2</v>
      </c>
      <c r="Y59" s="43">
        <f>IFERROR(SUM(Y52:Y57),"0")</f>
        <v>75.2</v>
      </c>
      <c r="Z59" s="42"/>
      <c r="AA59" s="67"/>
      <c r="AB59" s="67"/>
      <c r="AC59" s="67"/>
    </row>
    <row r="60" spans="1:68" ht="14.25" customHeight="1" x14ac:dyDescent="0.25">
      <c r="A60" s="606" t="s">
        <v>150</v>
      </c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07">
        <v>4680115881440</v>
      </c>
      <c r="E61" s="60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9"/>
      <c r="R61" s="609"/>
      <c r="S61" s="609"/>
      <c r="T61" s="610"/>
      <c r="U61" s="39" t="s">
        <v>45</v>
      </c>
      <c r="V61" s="39" t="s">
        <v>45</v>
      </c>
      <c r="W61" s="40" t="s">
        <v>0</v>
      </c>
      <c r="X61" s="58">
        <v>162</v>
      </c>
      <c r="Y61" s="55">
        <f>IFERROR(IF(X61="",0,CEILING((X61/$H61),1)*$H61),"")</f>
        <v>162</v>
      </c>
      <c r="Z61" s="41">
        <f>IFERROR(IF(Y61=0,"",ROUNDUP(Y61/H61,0)*0.01898),"")</f>
        <v>0.28470000000000001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168.52499999999998</v>
      </c>
      <c r="BN61" s="78">
        <f>IFERROR(Y61*I61/H61,"0")</f>
        <v>168.52499999999998</v>
      </c>
      <c r="BO61" s="78">
        <f>IFERROR(1/J61*(X61/H61),"0")</f>
        <v>0.23437499999999997</v>
      </c>
      <c r="BP61" s="78">
        <f>IFERROR(1/J61*(Y61/H61),"0")</f>
        <v>0.23437499999999997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07">
        <v>4680115882751</v>
      </c>
      <c r="E62" s="60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9"/>
      <c r="R62" s="609"/>
      <c r="S62" s="609"/>
      <c r="T62" s="6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07">
        <v>4680115885950</v>
      </c>
      <c r="E63" s="60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9"/>
      <c r="R63" s="609"/>
      <c r="S63" s="609"/>
      <c r="T63" s="61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07">
        <v>4680115881433</v>
      </c>
      <c r="E64" s="60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9"/>
      <c r="R64" s="609"/>
      <c r="S64" s="609"/>
      <c r="T64" s="61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98"/>
      <c r="B65" s="598"/>
      <c r="C65" s="598"/>
      <c r="D65" s="598"/>
      <c r="E65" s="598"/>
      <c r="F65" s="598"/>
      <c r="G65" s="598"/>
      <c r="H65" s="598"/>
      <c r="I65" s="598"/>
      <c r="J65" s="598"/>
      <c r="K65" s="598"/>
      <c r="L65" s="598"/>
      <c r="M65" s="598"/>
      <c r="N65" s="598"/>
      <c r="O65" s="604"/>
      <c r="P65" s="601" t="s">
        <v>40</v>
      </c>
      <c r="Q65" s="602"/>
      <c r="R65" s="602"/>
      <c r="S65" s="602"/>
      <c r="T65" s="602"/>
      <c r="U65" s="602"/>
      <c r="V65" s="603"/>
      <c r="W65" s="42" t="s">
        <v>39</v>
      </c>
      <c r="X65" s="43">
        <f>IFERROR(X61/H61,"0")+IFERROR(X62/H62,"0")+IFERROR(X63/H63,"0")+IFERROR(X64/H64,"0")</f>
        <v>14.999999999999998</v>
      </c>
      <c r="Y65" s="43">
        <f>IFERROR(Y61/H61,"0")+IFERROR(Y62/H62,"0")+IFERROR(Y63/H63,"0")+IFERROR(Y64/H64,"0")</f>
        <v>14.999999999999998</v>
      </c>
      <c r="Z65" s="43">
        <f>IFERROR(IF(Z61="",0,Z61),"0")+IFERROR(IF(Z62="",0,Z62),"0")+IFERROR(IF(Z63="",0,Z63),"0")+IFERROR(IF(Z64="",0,Z64),"0")</f>
        <v>0.28470000000000001</v>
      </c>
      <c r="AA65" s="67"/>
      <c r="AB65" s="67"/>
      <c r="AC65" s="67"/>
    </row>
    <row r="66" spans="1:68" x14ac:dyDescent="0.2">
      <c r="A66" s="598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4"/>
      <c r="P66" s="601" t="s">
        <v>40</v>
      </c>
      <c r="Q66" s="602"/>
      <c r="R66" s="602"/>
      <c r="S66" s="602"/>
      <c r="T66" s="602"/>
      <c r="U66" s="602"/>
      <c r="V66" s="603"/>
      <c r="W66" s="42" t="s">
        <v>0</v>
      </c>
      <c r="X66" s="43">
        <f>IFERROR(SUM(X61:X64),"0")</f>
        <v>162</v>
      </c>
      <c r="Y66" s="43">
        <f>IFERROR(SUM(Y61:Y64),"0")</f>
        <v>162</v>
      </c>
      <c r="Z66" s="42"/>
      <c r="AA66" s="67"/>
      <c r="AB66" s="67"/>
      <c r="AC66" s="67"/>
    </row>
    <row r="67" spans="1:68" ht="14.25" customHeight="1" x14ac:dyDescent="0.25">
      <c r="A67" s="606" t="s">
        <v>78</v>
      </c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07">
        <v>4680115885073</v>
      </c>
      <c r="E68" s="6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9"/>
      <c r="R68" s="609"/>
      <c r="S68" s="609"/>
      <c r="T68" s="610"/>
      <c r="U68" s="39" t="s">
        <v>45</v>
      </c>
      <c r="V68" s="39" t="s">
        <v>45</v>
      </c>
      <c r="W68" s="40" t="s">
        <v>0</v>
      </c>
      <c r="X68" s="58">
        <v>7.2</v>
      </c>
      <c r="Y68" s="55">
        <f>IFERROR(IF(X68="",0,CEILING((X68/$H68),1)*$H68),"")</f>
        <v>7.2</v>
      </c>
      <c r="Z68" s="41">
        <f>IFERROR(IF(Y68=0,"",ROUNDUP(Y68/H68,0)*0.00502),"")</f>
        <v>2.0080000000000001E-2</v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7.6</v>
      </c>
      <c r="BN68" s="78">
        <f>IFERROR(Y68*I68/H68,"0")</f>
        <v>7.6</v>
      </c>
      <c r="BO68" s="78">
        <f>IFERROR(1/J68*(X68/H68),"0")</f>
        <v>1.7094017094017096E-2</v>
      </c>
      <c r="BP68" s="78">
        <f>IFERROR(1/J68*(Y68/H68),"0")</f>
        <v>1.7094017094017096E-2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07">
        <v>4680115885059</v>
      </c>
      <c r="E69" s="6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9"/>
      <c r="R69" s="609"/>
      <c r="S69" s="609"/>
      <c r="T69" s="610"/>
      <c r="U69" s="39" t="s">
        <v>45</v>
      </c>
      <c r="V69" s="39" t="s">
        <v>45</v>
      </c>
      <c r="W69" s="40" t="s">
        <v>0</v>
      </c>
      <c r="X69" s="58">
        <v>7.2</v>
      </c>
      <c r="Y69" s="55">
        <f>IFERROR(IF(X69="",0,CEILING((X69/$H69),1)*$H69),"")</f>
        <v>7.2</v>
      </c>
      <c r="Z69" s="41">
        <f>IFERROR(IF(Y69=0,"",ROUNDUP(Y69/H69,0)*0.00502),"")</f>
        <v>2.0080000000000001E-2</v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7.6</v>
      </c>
      <c r="BN69" s="78">
        <f>IFERROR(Y69*I69/H69,"0")</f>
        <v>7.6</v>
      </c>
      <c r="BO69" s="78">
        <f>IFERROR(1/J69*(X69/H69),"0")</f>
        <v>1.7094017094017096E-2</v>
      </c>
      <c r="BP69" s="78">
        <f>IFERROR(1/J69*(Y69/H69),"0")</f>
        <v>1.7094017094017096E-2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07">
        <v>4680115885097</v>
      </c>
      <c r="E70" s="6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9"/>
      <c r="R70" s="609"/>
      <c r="S70" s="609"/>
      <c r="T70" s="610"/>
      <c r="U70" s="39" t="s">
        <v>45</v>
      </c>
      <c r="V70" s="39" t="s">
        <v>45</v>
      </c>
      <c r="W70" s="40" t="s">
        <v>0</v>
      </c>
      <c r="X70" s="58">
        <v>7.2</v>
      </c>
      <c r="Y70" s="55">
        <f>IFERROR(IF(X70="",0,CEILING((X70/$H70),1)*$H70),"")</f>
        <v>7.2</v>
      </c>
      <c r="Z70" s="41">
        <f>IFERROR(IF(Y70=0,"",ROUNDUP(Y70/H70,0)*0.00502),"")</f>
        <v>2.0080000000000001E-2</v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7.6</v>
      </c>
      <c r="BN70" s="78">
        <f>IFERROR(Y70*I70/H70,"0")</f>
        <v>7.6</v>
      </c>
      <c r="BO70" s="78">
        <f>IFERROR(1/J70*(X70/H70),"0")</f>
        <v>1.7094017094017096E-2</v>
      </c>
      <c r="BP70" s="78">
        <f>IFERROR(1/J70*(Y70/H70),"0")</f>
        <v>1.7094017094017096E-2</v>
      </c>
    </row>
    <row r="71" spans="1:68" x14ac:dyDescent="0.2">
      <c r="A71" s="598"/>
      <c r="B71" s="598"/>
      <c r="C71" s="598"/>
      <c r="D71" s="598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604"/>
      <c r="P71" s="601" t="s">
        <v>40</v>
      </c>
      <c r="Q71" s="602"/>
      <c r="R71" s="602"/>
      <c r="S71" s="602"/>
      <c r="T71" s="602"/>
      <c r="U71" s="602"/>
      <c r="V71" s="603"/>
      <c r="W71" s="42" t="s">
        <v>39</v>
      </c>
      <c r="X71" s="43">
        <f>IFERROR(X68/H68,"0")+IFERROR(X69/H69,"0")+IFERROR(X70/H70,"0")</f>
        <v>12</v>
      </c>
      <c r="Y71" s="43">
        <f>IFERROR(Y68/H68,"0")+IFERROR(Y69/H69,"0")+IFERROR(Y70/H70,"0")</f>
        <v>12</v>
      </c>
      <c r="Z71" s="43">
        <f>IFERROR(IF(Z68="",0,Z68),"0")+IFERROR(IF(Z69="",0,Z69),"0")+IFERROR(IF(Z70="",0,Z70),"0")</f>
        <v>6.0240000000000002E-2</v>
      </c>
      <c r="AA71" s="67"/>
      <c r="AB71" s="67"/>
      <c r="AC71" s="67"/>
    </row>
    <row r="72" spans="1:68" x14ac:dyDescent="0.2">
      <c r="A72" s="598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4"/>
      <c r="P72" s="601" t="s">
        <v>40</v>
      </c>
      <c r="Q72" s="602"/>
      <c r="R72" s="602"/>
      <c r="S72" s="602"/>
      <c r="T72" s="602"/>
      <c r="U72" s="602"/>
      <c r="V72" s="603"/>
      <c r="W72" s="42" t="s">
        <v>0</v>
      </c>
      <c r="X72" s="43">
        <f>IFERROR(SUM(X68:X70),"0")</f>
        <v>21.6</v>
      </c>
      <c r="Y72" s="43">
        <f>IFERROR(SUM(Y68:Y70),"0")</f>
        <v>21.6</v>
      </c>
      <c r="Z72" s="42"/>
      <c r="AA72" s="67"/>
      <c r="AB72" s="67"/>
      <c r="AC72" s="67"/>
    </row>
    <row r="73" spans="1:68" ht="14.25" customHeight="1" x14ac:dyDescent="0.25">
      <c r="A73" s="606" t="s">
        <v>85</v>
      </c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07">
        <v>4680115881891</v>
      </c>
      <c r="E74" s="6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9"/>
      <c r="R74" s="609"/>
      <c r="S74" s="609"/>
      <c r="T74" s="610"/>
      <c r="U74" s="39" t="s">
        <v>45</v>
      </c>
      <c r="V74" s="39" t="s">
        <v>45</v>
      </c>
      <c r="W74" s="40" t="s">
        <v>0</v>
      </c>
      <c r="X74" s="58">
        <v>25.2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26.757000000000001</v>
      </c>
      <c r="BN74" s="78">
        <f t="shared" ref="BN74:BN79" si="13">IFERROR(Y74*I74/H74,"0")</f>
        <v>26.757000000000001</v>
      </c>
      <c r="BO74" s="78">
        <f t="shared" ref="BO74:BO79" si="14">IFERROR(1/J74*(X74/H74),"0")</f>
        <v>4.6875E-2</v>
      </c>
      <c r="BP74" s="78">
        <f t="shared" ref="BP74:BP79" si="15">IFERROR(1/J74*(Y74/H74),"0")</f>
        <v>4.6875E-2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07">
        <v>4680115885769</v>
      </c>
      <c r="E75" s="6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9"/>
      <c r="R75" s="609"/>
      <c r="S75" s="609"/>
      <c r="T75" s="610"/>
      <c r="U75" s="39" t="s">
        <v>45</v>
      </c>
      <c r="V75" s="39" t="s">
        <v>45</v>
      </c>
      <c r="W75" s="40" t="s">
        <v>0</v>
      </c>
      <c r="X75" s="58">
        <v>25.2</v>
      </c>
      <c r="Y75" s="55">
        <f t="shared" si="11"/>
        <v>25.200000000000003</v>
      </c>
      <c r="Z75" s="41">
        <f>IFERROR(IF(Y75=0,"",ROUNDUP(Y75/H75,0)*0.01898),"")</f>
        <v>5.6940000000000004E-2</v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26.505000000000003</v>
      </c>
      <c r="BN75" s="78">
        <f t="shared" si="13"/>
        <v>26.505000000000006</v>
      </c>
      <c r="BO75" s="78">
        <f t="shared" si="14"/>
        <v>4.6875E-2</v>
      </c>
      <c r="BP75" s="78">
        <f t="shared" si="15"/>
        <v>4.6875E-2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07">
        <v>4680115884410</v>
      </c>
      <c r="E76" s="6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9"/>
      <c r="R76" s="609"/>
      <c r="S76" s="609"/>
      <c r="T76" s="610"/>
      <c r="U76" s="39" t="s">
        <v>45</v>
      </c>
      <c r="V76" s="39" t="s">
        <v>45</v>
      </c>
      <c r="W76" s="40" t="s">
        <v>0</v>
      </c>
      <c r="X76" s="58">
        <v>42</v>
      </c>
      <c r="Y76" s="55">
        <f t="shared" si="11"/>
        <v>42</v>
      </c>
      <c r="Z76" s="41">
        <f>IFERROR(IF(Y76=0,"",ROUNDUP(Y76/H76,0)*0.01898),"")</f>
        <v>9.4899999999999998E-2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44.534999999999997</v>
      </c>
      <c r="BN76" s="78">
        <f t="shared" si="13"/>
        <v>44.534999999999997</v>
      </c>
      <c r="BO76" s="78">
        <f t="shared" si="14"/>
        <v>7.8125E-2</v>
      </c>
      <c r="BP76" s="78">
        <f t="shared" si="15"/>
        <v>7.8125E-2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07">
        <v>4680115884311</v>
      </c>
      <c r="E77" s="6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9"/>
      <c r="R77" s="609"/>
      <c r="S77" s="609"/>
      <c r="T77" s="610"/>
      <c r="U77" s="39" t="s">
        <v>45</v>
      </c>
      <c r="V77" s="39" t="s">
        <v>45</v>
      </c>
      <c r="W77" s="40" t="s">
        <v>0</v>
      </c>
      <c r="X77" s="58">
        <v>3.6</v>
      </c>
      <c r="Y77" s="55">
        <f t="shared" si="11"/>
        <v>3.6</v>
      </c>
      <c r="Z77" s="41">
        <f>IFERROR(IF(Y77=0,"",ROUNDUP(Y77/H77,0)*0.00651),"")</f>
        <v>1.302E-2</v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4.0919999999999996</v>
      </c>
      <c r="BN77" s="78">
        <f t="shared" si="13"/>
        <v>4.0919999999999996</v>
      </c>
      <c r="BO77" s="78">
        <f t="shared" si="14"/>
        <v>1.098901098901099E-2</v>
      </c>
      <c r="BP77" s="78">
        <f t="shared" si="15"/>
        <v>1.098901098901099E-2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07">
        <v>4680115885929</v>
      </c>
      <c r="E78" s="6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9"/>
      <c r="R78" s="609"/>
      <c r="S78" s="609"/>
      <c r="T78" s="610"/>
      <c r="U78" s="39" t="s">
        <v>45</v>
      </c>
      <c r="V78" s="39" t="s">
        <v>45</v>
      </c>
      <c r="W78" s="40" t="s">
        <v>0</v>
      </c>
      <c r="X78" s="58">
        <v>5.04</v>
      </c>
      <c r="Y78" s="55">
        <f t="shared" si="11"/>
        <v>5.04</v>
      </c>
      <c r="Z78" s="41">
        <f>IFERROR(IF(Y78=0,"",ROUNDUP(Y78/H78,0)*0.00651),"")</f>
        <v>1.302E-2</v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5.4</v>
      </c>
      <c r="BN78" s="78">
        <f t="shared" si="13"/>
        <v>5.4</v>
      </c>
      <c r="BO78" s="78">
        <f t="shared" si="14"/>
        <v>1.098901098901099E-2</v>
      </c>
      <c r="BP78" s="78">
        <f t="shared" si="15"/>
        <v>1.098901098901099E-2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07">
        <v>4680115884403</v>
      </c>
      <c r="E79" s="6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9"/>
      <c r="R79" s="609"/>
      <c r="S79" s="609"/>
      <c r="T79" s="610"/>
      <c r="U79" s="39" t="s">
        <v>45</v>
      </c>
      <c r="V79" s="39" t="s">
        <v>45</v>
      </c>
      <c r="W79" s="40" t="s">
        <v>0</v>
      </c>
      <c r="X79" s="58">
        <v>3.6</v>
      </c>
      <c r="Y79" s="55">
        <f t="shared" si="11"/>
        <v>3.6</v>
      </c>
      <c r="Z79" s="41">
        <f>IFERROR(IF(Y79=0,"",ROUNDUP(Y79/H79,0)*0.00651),"")</f>
        <v>1.302E-2</v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3.96</v>
      </c>
      <c r="BN79" s="78">
        <f t="shared" si="13"/>
        <v>3.96</v>
      </c>
      <c r="BO79" s="78">
        <f t="shared" si="14"/>
        <v>1.098901098901099E-2</v>
      </c>
      <c r="BP79" s="78">
        <f t="shared" si="15"/>
        <v>1.098901098901099E-2</v>
      </c>
    </row>
    <row r="80" spans="1:68" x14ac:dyDescent="0.2">
      <c r="A80" s="598"/>
      <c r="B80" s="598"/>
      <c r="C80" s="598"/>
      <c r="D80" s="598"/>
      <c r="E80" s="598"/>
      <c r="F80" s="598"/>
      <c r="G80" s="598"/>
      <c r="H80" s="598"/>
      <c r="I80" s="598"/>
      <c r="J80" s="598"/>
      <c r="K80" s="598"/>
      <c r="L80" s="598"/>
      <c r="M80" s="598"/>
      <c r="N80" s="598"/>
      <c r="O80" s="604"/>
      <c r="P80" s="601" t="s">
        <v>40</v>
      </c>
      <c r="Q80" s="602"/>
      <c r="R80" s="602"/>
      <c r="S80" s="602"/>
      <c r="T80" s="602"/>
      <c r="U80" s="602"/>
      <c r="V80" s="603"/>
      <c r="W80" s="42" t="s">
        <v>39</v>
      </c>
      <c r="X80" s="43">
        <f>IFERROR(X74/H74,"0")+IFERROR(X75/H75,"0")+IFERROR(X76/H76,"0")+IFERROR(X77/H77,"0")+IFERROR(X78/H78,"0")+IFERROR(X79/H79,"0")</f>
        <v>17</v>
      </c>
      <c r="Y80" s="43">
        <f>IFERROR(Y74/H74,"0")+IFERROR(Y75/H75,"0")+IFERROR(Y76/H76,"0")+IFERROR(Y77/H77,"0")+IFERROR(Y78/H78,"0")+IFERROR(Y79/H79,"0")</f>
        <v>17</v>
      </c>
      <c r="Z80" s="43">
        <f>IFERROR(IF(Z74="",0,Z74),"0")+IFERROR(IF(Z75="",0,Z75),"0")+IFERROR(IF(Z76="",0,Z76),"0")+IFERROR(IF(Z77="",0,Z77),"0")+IFERROR(IF(Z78="",0,Z78),"0")+IFERROR(IF(Z79="",0,Z79),"0")</f>
        <v>0.24784000000000003</v>
      </c>
      <c r="AA80" s="67"/>
      <c r="AB80" s="67"/>
      <c r="AC80" s="67"/>
    </row>
    <row r="81" spans="1:68" x14ac:dyDescent="0.2">
      <c r="A81" s="598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4"/>
      <c r="P81" s="601" t="s">
        <v>40</v>
      </c>
      <c r="Q81" s="602"/>
      <c r="R81" s="602"/>
      <c r="S81" s="602"/>
      <c r="T81" s="602"/>
      <c r="U81" s="602"/>
      <c r="V81" s="603"/>
      <c r="W81" s="42" t="s">
        <v>0</v>
      </c>
      <c r="X81" s="43">
        <f>IFERROR(SUM(X74:X79),"0")</f>
        <v>104.64</v>
      </c>
      <c r="Y81" s="43">
        <f>IFERROR(SUM(Y74:Y79),"0")</f>
        <v>104.64</v>
      </c>
      <c r="Z81" s="42"/>
      <c r="AA81" s="67"/>
      <c r="AB81" s="67"/>
      <c r="AC81" s="67"/>
    </row>
    <row r="82" spans="1:68" ht="14.25" customHeight="1" x14ac:dyDescent="0.25">
      <c r="A82" s="606" t="s">
        <v>185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606"/>
      <c r="T82" s="606"/>
      <c r="U82" s="606"/>
      <c r="V82" s="606"/>
      <c r="W82" s="606"/>
      <c r="X82" s="606"/>
      <c r="Y82" s="606"/>
      <c r="Z82" s="606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07">
        <v>4680115881532</v>
      </c>
      <c r="E83" s="6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9"/>
      <c r="R83" s="609"/>
      <c r="S83" s="609"/>
      <c r="T83" s="610"/>
      <c r="U83" s="39" t="s">
        <v>45</v>
      </c>
      <c r="V83" s="39" t="s">
        <v>45</v>
      </c>
      <c r="W83" s="40" t="s">
        <v>0</v>
      </c>
      <c r="X83" s="58">
        <v>7.8</v>
      </c>
      <c r="Y83" s="55">
        <f>IFERROR(IF(X83="",0,CEILING((X83/$H83),1)*$H83),"")</f>
        <v>7.8</v>
      </c>
      <c r="Z83" s="41">
        <f>IFERROR(IF(Y83=0,"",ROUNDUP(Y83/H83,0)*0.01898),"")</f>
        <v>1.898E-2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8.2349999999999994</v>
      </c>
      <c r="BN83" s="78">
        <f>IFERROR(Y83*I83/H83,"0")</f>
        <v>8.2349999999999994</v>
      </c>
      <c r="BO83" s="78">
        <f>IFERROR(1/J83*(X83/H83),"0")</f>
        <v>1.5625E-2</v>
      </c>
      <c r="BP83" s="78">
        <f>IFERROR(1/J83*(Y83/H83),"0")</f>
        <v>1.5625E-2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07">
        <v>4680115881464</v>
      </c>
      <c r="E84" s="60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9"/>
      <c r="R84" s="609"/>
      <c r="S84" s="609"/>
      <c r="T84" s="6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98"/>
      <c r="B85" s="598"/>
      <c r="C85" s="598"/>
      <c r="D85" s="598"/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604"/>
      <c r="P85" s="601" t="s">
        <v>40</v>
      </c>
      <c r="Q85" s="602"/>
      <c r="R85" s="602"/>
      <c r="S85" s="602"/>
      <c r="T85" s="602"/>
      <c r="U85" s="602"/>
      <c r="V85" s="603"/>
      <c r="W85" s="42" t="s">
        <v>39</v>
      </c>
      <c r="X85" s="43">
        <f>IFERROR(X83/H83,"0")+IFERROR(X84/H84,"0")</f>
        <v>1</v>
      </c>
      <c r="Y85" s="43">
        <f>IFERROR(Y83/H83,"0")+IFERROR(Y84/H84,"0")</f>
        <v>1</v>
      </c>
      <c r="Z85" s="43">
        <f>IFERROR(IF(Z83="",0,Z83),"0")+IFERROR(IF(Z84="",0,Z84),"0")</f>
        <v>1.898E-2</v>
      </c>
      <c r="AA85" s="67"/>
      <c r="AB85" s="67"/>
      <c r="AC85" s="67"/>
    </row>
    <row r="86" spans="1:68" x14ac:dyDescent="0.2">
      <c r="A86" s="598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4"/>
      <c r="P86" s="601" t="s">
        <v>40</v>
      </c>
      <c r="Q86" s="602"/>
      <c r="R86" s="602"/>
      <c r="S86" s="602"/>
      <c r="T86" s="602"/>
      <c r="U86" s="602"/>
      <c r="V86" s="603"/>
      <c r="W86" s="42" t="s">
        <v>0</v>
      </c>
      <c r="X86" s="43">
        <f>IFERROR(SUM(X83:X84),"0")</f>
        <v>7.8</v>
      </c>
      <c r="Y86" s="43">
        <f>IFERROR(SUM(Y83:Y84),"0")</f>
        <v>7.8</v>
      </c>
      <c r="Z86" s="42"/>
      <c r="AA86" s="67"/>
      <c r="AB86" s="67"/>
      <c r="AC86" s="67"/>
    </row>
    <row r="87" spans="1:68" ht="16.5" customHeight="1" x14ac:dyDescent="0.25">
      <c r="A87" s="605" t="s">
        <v>192</v>
      </c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5"/>
      <c r="AB87" s="65"/>
      <c r="AC87" s="79"/>
    </row>
    <row r="88" spans="1:68" ht="14.25" customHeight="1" x14ac:dyDescent="0.25">
      <c r="A88" s="606" t="s">
        <v>114</v>
      </c>
      <c r="B88" s="606"/>
      <c r="C88" s="606"/>
      <c r="D88" s="606"/>
      <c r="E88" s="606"/>
      <c r="F88" s="606"/>
      <c r="G88" s="606"/>
      <c r="H88" s="606"/>
      <c r="I88" s="606"/>
      <c r="J88" s="606"/>
      <c r="K88" s="606"/>
      <c r="L88" s="606"/>
      <c r="M88" s="606"/>
      <c r="N88" s="606"/>
      <c r="O88" s="606"/>
      <c r="P88" s="606"/>
      <c r="Q88" s="606"/>
      <c r="R88" s="606"/>
      <c r="S88" s="606"/>
      <c r="T88" s="606"/>
      <c r="U88" s="606"/>
      <c r="V88" s="606"/>
      <c r="W88" s="606"/>
      <c r="X88" s="606"/>
      <c r="Y88" s="606"/>
      <c r="Z88" s="606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07">
        <v>4680115881327</v>
      </c>
      <c r="E89" s="60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9"/>
      <c r="R89" s="609"/>
      <c r="S89" s="609"/>
      <c r="T89" s="610"/>
      <c r="U89" s="39" t="s">
        <v>45</v>
      </c>
      <c r="V89" s="39" t="s">
        <v>45</v>
      </c>
      <c r="W89" s="40" t="s">
        <v>0</v>
      </c>
      <c r="X89" s="58">
        <v>108</v>
      </c>
      <c r="Y89" s="55">
        <f>IFERROR(IF(X89="",0,CEILING((X89/$H89),1)*$H89),"")</f>
        <v>108</v>
      </c>
      <c r="Z89" s="41">
        <f>IFERROR(IF(Y89=0,"",ROUNDUP(Y89/H89,0)*0.01898),"")</f>
        <v>0.1898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112.34999999999998</v>
      </c>
      <c r="BN89" s="78">
        <f>IFERROR(Y89*I89/H89,"0")</f>
        <v>112.34999999999998</v>
      </c>
      <c r="BO89" s="78">
        <f>IFERROR(1/J89*(X89/H89),"0")</f>
        <v>0.15625</v>
      </c>
      <c r="BP89" s="78">
        <f>IFERROR(1/J89*(Y89/H89),"0")</f>
        <v>0.15625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07">
        <v>4680115881518</v>
      </c>
      <c r="E90" s="60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9"/>
      <c r="R90" s="609"/>
      <c r="S90" s="609"/>
      <c r="T90" s="6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07">
        <v>4680115881303</v>
      </c>
      <c r="E91" s="60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9"/>
      <c r="R91" s="609"/>
      <c r="S91" s="609"/>
      <c r="T91" s="610"/>
      <c r="U91" s="39" t="s">
        <v>45</v>
      </c>
      <c r="V91" s="39" t="s">
        <v>45</v>
      </c>
      <c r="W91" s="40" t="s">
        <v>0</v>
      </c>
      <c r="X91" s="58">
        <v>54</v>
      </c>
      <c r="Y91" s="55">
        <f>IFERROR(IF(X91="",0,CEILING((X91/$H91),1)*$H91),"")</f>
        <v>54</v>
      </c>
      <c r="Z91" s="41">
        <f>IFERROR(IF(Y91=0,"",ROUNDUP(Y91/H91,0)*0.00902),"")</f>
        <v>0.10824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56.52</v>
      </c>
      <c r="BN91" s="78">
        <f>IFERROR(Y91*I91/H91,"0")</f>
        <v>56.52</v>
      </c>
      <c r="BO91" s="78">
        <f>IFERROR(1/J91*(X91/H91),"0")</f>
        <v>9.0909090909090912E-2</v>
      </c>
      <c r="BP91" s="78">
        <f>IFERROR(1/J91*(Y91/H91),"0")</f>
        <v>9.0909090909090912E-2</v>
      </c>
    </row>
    <row r="92" spans="1:68" x14ac:dyDescent="0.2">
      <c r="A92" s="598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604"/>
      <c r="P92" s="601" t="s">
        <v>40</v>
      </c>
      <c r="Q92" s="602"/>
      <c r="R92" s="602"/>
      <c r="S92" s="602"/>
      <c r="T92" s="602"/>
      <c r="U92" s="602"/>
      <c r="V92" s="603"/>
      <c r="W92" s="42" t="s">
        <v>39</v>
      </c>
      <c r="X92" s="43">
        <f>IFERROR(X89/H89,"0")+IFERROR(X90/H90,"0")+IFERROR(X91/H91,"0")</f>
        <v>22</v>
      </c>
      <c r="Y92" s="43">
        <f>IFERROR(Y89/H89,"0")+IFERROR(Y90/H90,"0")+IFERROR(Y91/H91,"0")</f>
        <v>22</v>
      </c>
      <c r="Z92" s="43">
        <f>IFERROR(IF(Z89="",0,Z89),"0")+IFERROR(IF(Z90="",0,Z90),"0")+IFERROR(IF(Z91="",0,Z91),"0")</f>
        <v>0.29803999999999997</v>
      </c>
      <c r="AA92" s="67"/>
      <c r="AB92" s="67"/>
      <c r="AC92" s="67"/>
    </row>
    <row r="93" spans="1:68" x14ac:dyDescent="0.2">
      <c r="A93" s="598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4"/>
      <c r="P93" s="601" t="s">
        <v>40</v>
      </c>
      <c r="Q93" s="602"/>
      <c r="R93" s="602"/>
      <c r="S93" s="602"/>
      <c r="T93" s="602"/>
      <c r="U93" s="602"/>
      <c r="V93" s="603"/>
      <c r="W93" s="42" t="s">
        <v>0</v>
      </c>
      <c r="X93" s="43">
        <f>IFERROR(SUM(X89:X91),"0")</f>
        <v>162</v>
      </c>
      <c r="Y93" s="43">
        <f>IFERROR(SUM(Y89:Y91),"0")</f>
        <v>162</v>
      </c>
      <c r="Z93" s="42"/>
      <c r="AA93" s="67"/>
      <c r="AB93" s="67"/>
      <c r="AC93" s="67"/>
    </row>
    <row r="94" spans="1:68" ht="14.25" customHeight="1" x14ac:dyDescent="0.25">
      <c r="A94" s="606" t="s">
        <v>85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07">
        <v>4607091386967</v>
      </c>
      <c r="E95" s="60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29" t="s">
        <v>202</v>
      </c>
      <c r="Q95" s="609"/>
      <c r="R95" s="609"/>
      <c r="S95" s="609"/>
      <c r="T95" s="610"/>
      <c r="U95" s="39" t="s">
        <v>45</v>
      </c>
      <c r="V95" s="39" t="s">
        <v>45</v>
      </c>
      <c r="W95" s="40" t="s">
        <v>0</v>
      </c>
      <c r="X95" s="58">
        <v>40.5</v>
      </c>
      <c r="Y95" s="55">
        <f t="shared" ref="Y95:Y100" si="16">IFERROR(IF(X95="",0,CEILING((X95/$H95),1)*$H95),"")</f>
        <v>40.5</v>
      </c>
      <c r="Z95" s="41">
        <f>IFERROR(IF(Y95=0,"",ROUNDUP(Y95/H95,0)*0.01898),"")</f>
        <v>9.4899999999999998E-2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43.095000000000006</v>
      </c>
      <c r="BN95" s="78">
        <f t="shared" ref="BN95:BN100" si="18">IFERROR(Y95*I95/H95,"0")</f>
        <v>43.095000000000006</v>
      </c>
      <c r="BO95" s="78">
        <f t="shared" ref="BO95:BO100" si="19">IFERROR(1/J95*(X95/H95),"0")</f>
        <v>7.8125E-2</v>
      </c>
      <c r="BP95" s="78">
        <f t="shared" ref="BP95:BP100" si="20">IFERROR(1/J95*(Y95/H95),"0")</f>
        <v>7.8125E-2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07">
        <v>4607091386967</v>
      </c>
      <c r="E96" s="6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9"/>
      <c r="R96" s="609"/>
      <c r="S96" s="609"/>
      <c r="T96" s="6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07">
        <v>4680115884953</v>
      </c>
      <c r="E97" s="60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9"/>
      <c r="R97" s="609"/>
      <c r="S97" s="609"/>
      <c r="T97" s="6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07">
        <v>4607091385731</v>
      </c>
      <c r="E98" s="60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9"/>
      <c r="R98" s="609"/>
      <c r="S98" s="609"/>
      <c r="T98" s="610"/>
      <c r="U98" s="39" t="s">
        <v>45</v>
      </c>
      <c r="V98" s="39" t="s">
        <v>45</v>
      </c>
      <c r="W98" s="40" t="s">
        <v>0</v>
      </c>
      <c r="X98" s="58">
        <v>5.4</v>
      </c>
      <c r="Y98" s="55">
        <f t="shared" si="16"/>
        <v>5.4</v>
      </c>
      <c r="Z98" s="41">
        <f>IFERROR(IF(Y98=0,"",ROUNDUP(Y98/H98,0)*0.00651),"")</f>
        <v>1.302E-2</v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5.9039999999999999</v>
      </c>
      <c r="BN98" s="78">
        <f t="shared" si="18"/>
        <v>5.9039999999999999</v>
      </c>
      <c r="BO98" s="78">
        <f t="shared" si="19"/>
        <v>1.098901098901099E-2</v>
      </c>
      <c r="BP98" s="78">
        <f t="shared" si="20"/>
        <v>1.098901098901099E-2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07">
        <v>4607091385731</v>
      </c>
      <c r="E99" s="60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9"/>
      <c r="R99" s="609"/>
      <c r="S99" s="609"/>
      <c r="T99" s="61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07">
        <v>4680115880894</v>
      </c>
      <c r="E100" s="60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9"/>
      <c r="R100" s="609"/>
      <c r="S100" s="609"/>
      <c r="T100" s="610"/>
      <c r="U100" s="39" t="s">
        <v>45</v>
      </c>
      <c r="V100" s="39" t="s">
        <v>45</v>
      </c>
      <c r="W100" s="40" t="s">
        <v>0</v>
      </c>
      <c r="X100" s="58">
        <v>3.96</v>
      </c>
      <c r="Y100" s="55">
        <f t="shared" si="16"/>
        <v>3.96</v>
      </c>
      <c r="Z100" s="41">
        <f>IFERROR(IF(Y100=0,"",ROUNDUP(Y100/H100,0)*0.00651),"")</f>
        <v>1.302E-2</v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4.476</v>
      </c>
      <c r="BN100" s="78">
        <f t="shared" si="18"/>
        <v>4.476</v>
      </c>
      <c r="BO100" s="78">
        <f t="shared" si="19"/>
        <v>1.098901098901099E-2</v>
      </c>
      <c r="BP100" s="78">
        <f t="shared" si="20"/>
        <v>1.098901098901099E-2</v>
      </c>
    </row>
    <row r="101" spans="1:68" x14ac:dyDescent="0.2">
      <c r="A101" s="598"/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604"/>
      <c r="P101" s="601" t="s">
        <v>40</v>
      </c>
      <c r="Q101" s="602"/>
      <c r="R101" s="602"/>
      <c r="S101" s="602"/>
      <c r="T101" s="602"/>
      <c r="U101" s="602"/>
      <c r="V101" s="603"/>
      <c r="W101" s="42" t="s">
        <v>39</v>
      </c>
      <c r="X101" s="43">
        <f>IFERROR(X95/H95,"0")+IFERROR(X96/H96,"0")+IFERROR(X97/H97,"0")+IFERROR(X98/H98,"0")+IFERROR(X99/H99,"0")+IFERROR(X100/H100,"0")</f>
        <v>9</v>
      </c>
      <c r="Y101" s="43">
        <f>IFERROR(Y95/H95,"0")+IFERROR(Y96/H96,"0")+IFERROR(Y97/H97,"0")+IFERROR(Y98/H98,"0")+IFERROR(Y99/H99,"0")+IFERROR(Y100/H100,"0")</f>
        <v>9</v>
      </c>
      <c r="Z101" s="43">
        <f>IFERROR(IF(Z95="",0,Z95),"0")+IFERROR(IF(Z96="",0,Z96),"0")+IFERROR(IF(Z97="",0,Z97),"0")+IFERROR(IF(Z98="",0,Z98),"0")+IFERROR(IF(Z99="",0,Z99),"0")+IFERROR(IF(Z100="",0,Z100),"0")</f>
        <v>0.12094000000000001</v>
      </c>
      <c r="AA101" s="67"/>
      <c r="AB101" s="67"/>
      <c r="AC101" s="67"/>
    </row>
    <row r="102" spans="1:68" x14ac:dyDescent="0.2">
      <c r="A102" s="598"/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  <c r="O102" s="604"/>
      <c r="P102" s="601" t="s">
        <v>40</v>
      </c>
      <c r="Q102" s="602"/>
      <c r="R102" s="602"/>
      <c r="S102" s="602"/>
      <c r="T102" s="602"/>
      <c r="U102" s="602"/>
      <c r="V102" s="603"/>
      <c r="W102" s="42" t="s">
        <v>0</v>
      </c>
      <c r="X102" s="43">
        <f>IFERROR(SUM(X95:X100),"0")</f>
        <v>49.86</v>
      </c>
      <c r="Y102" s="43">
        <f>IFERROR(SUM(Y95:Y100),"0")</f>
        <v>49.86</v>
      </c>
      <c r="Z102" s="42"/>
      <c r="AA102" s="67"/>
      <c r="AB102" s="67"/>
      <c r="AC102" s="67"/>
    </row>
    <row r="103" spans="1:68" ht="16.5" customHeight="1" x14ac:dyDescent="0.25">
      <c r="A103" s="605" t="s">
        <v>215</v>
      </c>
      <c r="B103" s="605"/>
      <c r="C103" s="605"/>
      <c r="D103" s="605"/>
      <c r="E103" s="605"/>
      <c r="F103" s="605"/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5"/>
      <c r="AB103" s="65"/>
      <c r="AC103" s="79"/>
    </row>
    <row r="104" spans="1:68" ht="14.25" customHeight="1" x14ac:dyDescent="0.25">
      <c r="A104" s="606" t="s">
        <v>114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6"/>
      <c r="S104" s="606"/>
      <c r="T104" s="606"/>
      <c r="U104" s="606"/>
      <c r="V104" s="606"/>
      <c r="W104" s="606"/>
      <c r="X104" s="606"/>
      <c r="Y104" s="606"/>
      <c r="Z104" s="606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07">
        <v>4680115882133</v>
      </c>
      <c r="E105" s="60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9"/>
      <c r="R105" s="609"/>
      <c r="S105" s="609"/>
      <c r="T105" s="610"/>
      <c r="U105" s="39" t="s">
        <v>45</v>
      </c>
      <c r="V105" s="39" t="s">
        <v>45</v>
      </c>
      <c r="W105" s="40" t="s">
        <v>0</v>
      </c>
      <c r="X105" s="58">
        <v>54</v>
      </c>
      <c r="Y105" s="55">
        <f>IFERROR(IF(X105="",0,CEILING((X105/$H105),1)*$H105),"")</f>
        <v>54</v>
      </c>
      <c r="Z105" s="41">
        <f>IFERROR(IF(Y105=0,"",ROUNDUP(Y105/H105,0)*0.01898),"")</f>
        <v>9.4899999999999998E-2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56.17499999999999</v>
      </c>
      <c r="BN105" s="78">
        <f>IFERROR(Y105*I105/H105,"0")</f>
        <v>56.17499999999999</v>
      </c>
      <c r="BO105" s="78">
        <f>IFERROR(1/J105*(X105/H105),"0")</f>
        <v>7.8125E-2</v>
      </c>
      <c r="BP105" s="78">
        <f>IFERROR(1/J105*(Y105/H105),"0")</f>
        <v>7.8125E-2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07">
        <v>4680115880269</v>
      </c>
      <c r="E106" s="60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9"/>
      <c r="R106" s="609"/>
      <c r="S106" s="609"/>
      <c r="T106" s="61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07">
        <v>4680115880429</v>
      </c>
      <c r="E107" s="60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9"/>
      <c r="R107" s="609"/>
      <c r="S107" s="609"/>
      <c r="T107" s="610"/>
      <c r="U107" s="39" t="s">
        <v>45</v>
      </c>
      <c r="V107" s="39" t="s">
        <v>45</v>
      </c>
      <c r="W107" s="40" t="s">
        <v>0</v>
      </c>
      <c r="X107" s="58">
        <v>22.5</v>
      </c>
      <c r="Y107" s="55">
        <f>IFERROR(IF(X107="",0,CEILING((X107/$H107),1)*$H107),"")</f>
        <v>22.5</v>
      </c>
      <c r="Z107" s="41">
        <f>IFERROR(IF(Y107=0,"",ROUNDUP(Y107/H107,0)*0.00902),"")</f>
        <v>4.5100000000000001E-2</v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23.549999999999997</v>
      </c>
      <c r="BN107" s="78">
        <f>IFERROR(Y107*I107/H107,"0")</f>
        <v>23.549999999999997</v>
      </c>
      <c r="BO107" s="78">
        <f>IFERROR(1/J107*(X107/H107),"0")</f>
        <v>3.787878787878788E-2</v>
      </c>
      <c r="BP107" s="78">
        <f>IFERROR(1/J107*(Y107/H107),"0")</f>
        <v>3.787878787878788E-2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07">
        <v>4680115881457</v>
      </c>
      <c r="E108" s="60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9"/>
      <c r="R108" s="609"/>
      <c r="S108" s="609"/>
      <c r="T108" s="61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98"/>
      <c r="B109" s="598"/>
      <c r="C109" s="598"/>
      <c r="D109" s="598"/>
      <c r="E109" s="598"/>
      <c r="F109" s="598"/>
      <c r="G109" s="598"/>
      <c r="H109" s="598"/>
      <c r="I109" s="598"/>
      <c r="J109" s="598"/>
      <c r="K109" s="598"/>
      <c r="L109" s="598"/>
      <c r="M109" s="598"/>
      <c r="N109" s="598"/>
      <c r="O109" s="604"/>
      <c r="P109" s="601" t="s">
        <v>40</v>
      </c>
      <c r="Q109" s="602"/>
      <c r="R109" s="602"/>
      <c r="S109" s="602"/>
      <c r="T109" s="602"/>
      <c r="U109" s="602"/>
      <c r="V109" s="603"/>
      <c r="W109" s="42" t="s">
        <v>39</v>
      </c>
      <c r="X109" s="43">
        <f>IFERROR(X105/H105,"0")+IFERROR(X106/H106,"0")+IFERROR(X107/H107,"0")+IFERROR(X108/H108,"0")</f>
        <v>10</v>
      </c>
      <c r="Y109" s="43">
        <f>IFERROR(Y105/H105,"0")+IFERROR(Y106/H106,"0")+IFERROR(Y107/H107,"0")+IFERROR(Y108/H108,"0")</f>
        <v>10</v>
      </c>
      <c r="Z109" s="43">
        <f>IFERROR(IF(Z105="",0,Z105),"0")+IFERROR(IF(Z106="",0,Z106),"0")+IFERROR(IF(Z107="",0,Z107),"0")+IFERROR(IF(Z108="",0,Z108),"0")</f>
        <v>0.14000000000000001</v>
      </c>
      <c r="AA109" s="67"/>
      <c r="AB109" s="67"/>
      <c r="AC109" s="67"/>
    </row>
    <row r="110" spans="1:68" x14ac:dyDescent="0.2">
      <c r="A110" s="598"/>
      <c r="B110" s="598"/>
      <c r="C110" s="598"/>
      <c r="D110" s="598"/>
      <c r="E110" s="598"/>
      <c r="F110" s="598"/>
      <c r="G110" s="598"/>
      <c r="H110" s="598"/>
      <c r="I110" s="598"/>
      <c r="J110" s="598"/>
      <c r="K110" s="598"/>
      <c r="L110" s="598"/>
      <c r="M110" s="598"/>
      <c r="N110" s="598"/>
      <c r="O110" s="604"/>
      <c r="P110" s="601" t="s">
        <v>40</v>
      </c>
      <c r="Q110" s="602"/>
      <c r="R110" s="602"/>
      <c r="S110" s="602"/>
      <c r="T110" s="602"/>
      <c r="U110" s="602"/>
      <c r="V110" s="603"/>
      <c r="W110" s="42" t="s">
        <v>0</v>
      </c>
      <c r="X110" s="43">
        <f>IFERROR(SUM(X105:X108),"0")</f>
        <v>76.5</v>
      </c>
      <c r="Y110" s="43">
        <f>IFERROR(SUM(Y105:Y108),"0")</f>
        <v>76.5</v>
      </c>
      <c r="Z110" s="42"/>
      <c r="AA110" s="67"/>
      <c r="AB110" s="67"/>
      <c r="AC110" s="67"/>
    </row>
    <row r="111" spans="1:68" ht="14.25" customHeight="1" x14ac:dyDescent="0.25">
      <c r="A111" s="606" t="s">
        <v>150</v>
      </c>
      <c r="B111" s="606"/>
      <c r="C111" s="606"/>
      <c r="D111" s="60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606"/>
      <c r="S111" s="606"/>
      <c r="T111" s="606"/>
      <c r="U111" s="606"/>
      <c r="V111" s="606"/>
      <c r="W111" s="606"/>
      <c r="X111" s="606"/>
      <c r="Y111" s="606"/>
      <c r="Z111" s="606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07">
        <v>4680115881488</v>
      </c>
      <c r="E112" s="60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9"/>
      <c r="R112" s="609"/>
      <c r="S112" s="609"/>
      <c r="T112" s="610"/>
      <c r="U112" s="39" t="s">
        <v>45</v>
      </c>
      <c r="V112" s="39" t="s">
        <v>45</v>
      </c>
      <c r="W112" s="40" t="s">
        <v>0</v>
      </c>
      <c r="X112" s="58">
        <v>54</v>
      </c>
      <c r="Y112" s="55">
        <f>IFERROR(IF(X112="",0,CEILING((X112/$H112),1)*$H112),"")</f>
        <v>54</v>
      </c>
      <c r="Z112" s="41">
        <f>IFERROR(IF(Y112=0,"",ROUNDUP(Y112/H112,0)*0.01898),"")</f>
        <v>9.4899999999999998E-2</v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56.17499999999999</v>
      </c>
      <c r="BN112" s="78">
        <f>IFERROR(Y112*I112/H112,"0")</f>
        <v>56.17499999999999</v>
      </c>
      <c r="BO112" s="78">
        <f>IFERROR(1/J112*(X112/H112),"0")</f>
        <v>7.8125E-2</v>
      </c>
      <c r="BP112" s="78">
        <f>IFERROR(1/J112*(Y112/H112),"0")</f>
        <v>7.8125E-2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07">
        <v>4680115882775</v>
      </c>
      <c r="E113" s="60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9"/>
      <c r="R113" s="609"/>
      <c r="S113" s="609"/>
      <c r="T113" s="610"/>
      <c r="U113" s="39" t="s">
        <v>45</v>
      </c>
      <c r="V113" s="39" t="s">
        <v>45</v>
      </c>
      <c r="W113" s="40" t="s">
        <v>0</v>
      </c>
      <c r="X113" s="58">
        <v>7.2</v>
      </c>
      <c r="Y113" s="55">
        <f>IFERROR(IF(X113="",0,CEILING((X113/$H113),1)*$H113),"")</f>
        <v>7.1999999999999993</v>
      </c>
      <c r="Z113" s="41">
        <f>IFERROR(IF(Y113=0,"",ROUNDUP(Y113/H113,0)*0.00502),"")</f>
        <v>1.506E-2</v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7.5</v>
      </c>
      <c r="BN113" s="78">
        <f>IFERROR(Y113*I113/H113,"0")</f>
        <v>7.5</v>
      </c>
      <c r="BO113" s="78">
        <f>IFERROR(1/J113*(X113/H113),"0")</f>
        <v>1.2820512820512822E-2</v>
      </c>
      <c r="BP113" s="78">
        <f>IFERROR(1/J113*(Y113/H113),"0")</f>
        <v>1.2820512820512822E-2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07">
        <v>4680115880658</v>
      </c>
      <c r="E114" s="60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9"/>
      <c r="R114" s="609"/>
      <c r="S114" s="609"/>
      <c r="T114" s="6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98"/>
      <c r="B115" s="598"/>
      <c r="C115" s="598"/>
      <c r="D115" s="598"/>
      <c r="E115" s="598"/>
      <c r="F115" s="598"/>
      <c r="G115" s="598"/>
      <c r="H115" s="598"/>
      <c r="I115" s="598"/>
      <c r="J115" s="598"/>
      <c r="K115" s="598"/>
      <c r="L115" s="598"/>
      <c r="M115" s="598"/>
      <c r="N115" s="598"/>
      <c r="O115" s="604"/>
      <c r="P115" s="601" t="s">
        <v>40</v>
      </c>
      <c r="Q115" s="602"/>
      <c r="R115" s="602"/>
      <c r="S115" s="602"/>
      <c r="T115" s="602"/>
      <c r="U115" s="602"/>
      <c r="V115" s="603"/>
      <c r="W115" s="42" t="s">
        <v>39</v>
      </c>
      <c r="X115" s="43">
        <f>IFERROR(X112/H112,"0")+IFERROR(X113/H113,"0")+IFERROR(X114/H114,"0")</f>
        <v>8</v>
      </c>
      <c r="Y115" s="43">
        <f>IFERROR(Y112/H112,"0")+IFERROR(Y113/H113,"0")+IFERROR(Y114/H114,"0")</f>
        <v>8</v>
      </c>
      <c r="Z115" s="43">
        <f>IFERROR(IF(Z112="",0,Z112),"0")+IFERROR(IF(Z113="",0,Z113),"0")+IFERROR(IF(Z114="",0,Z114),"0")</f>
        <v>0.10996</v>
      </c>
      <c r="AA115" s="67"/>
      <c r="AB115" s="67"/>
      <c r="AC115" s="67"/>
    </row>
    <row r="116" spans="1:68" x14ac:dyDescent="0.2">
      <c r="A116" s="598"/>
      <c r="B116" s="598"/>
      <c r="C116" s="598"/>
      <c r="D116" s="598"/>
      <c r="E116" s="598"/>
      <c r="F116" s="598"/>
      <c r="G116" s="598"/>
      <c r="H116" s="598"/>
      <c r="I116" s="598"/>
      <c r="J116" s="598"/>
      <c r="K116" s="598"/>
      <c r="L116" s="598"/>
      <c r="M116" s="598"/>
      <c r="N116" s="598"/>
      <c r="O116" s="604"/>
      <c r="P116" s="601" t="s">
        <v>40</v>
      </c>
      <c r="Q116" s="602"/>
      <c r="R116" s="602"/>
      <c r="S116" s="602"/>
      <c r="T116" s="602"/>
      <c r="U116" s="602"/>
      <c r="V116" s="603"/>
      <c r="W116" s="42" t="s">
        <v>0</v>
      </c>
      <c r="X116" s="43">
        <f>IFERROR(SUM(X112:X114),"0")</f>
        <v>61.2</v>
      </c>
      <c r="Y116" s="43">
        <f>IFERROR(SUM(Y112:Y114),"0")</f>
        <v>61.2</v>
      </c>
      <c r="Z116" s="42"/>
      <c r="AA116" s="67"/>
      <c r="AB116" s="67"/>
      <c r="AC116" s="67"/>
    </row>
    <row r="117" spans="1:68" ht="14.25" customHeight="1" x14ac:dyDescent="0.25">
      <c r="A117" s="606" t="s">
        <v>85</v>
      </c>
      <c r="B117" s="606"/>
      <c r="C117" s="606"/>
      <c r="D117" s="606"/>
      <c r="E117" s="606"/>
      <c r="F117" s="606"/>
      <c r="G117" s="606"/>
      <c r="H117" s="606"/>
      <c r="I117" s="606"/>
      <c r="J117" s="606"/>
      <c r="K117" s="606"/>
      <c r="L117" s="606"/>
      <c r="M117" s="606"/>
      <c r="N117" s="606"/>
      <c r="O117" s="606"/>
      <c r="P117" s="606"/>
      <c r="Q117" s="606"/>
      <c r="R117" s="606"/>
      <c r="S117" s="606"/>
      <c r="T117" s="606"/>
      <c r="U117" s="606"/>
      <c r="V117" s="606"/>
      <c r="W117" s="606"/>
      <c r="X117" s="606"/>
      <c r="Y117" s="606"/>
      <c r="Z117" s="606"/>
      <c r="AA117" s="66"/>
      <c r="AB117" s="66"/>
      <c r="AC117" s="80"/>
    </row>
    <row r="118" spans="1:68" ht="27" customHeight="1" x14ac:dyDescent="0.25">
      <c r="A118" s="63" t="s">
        <v>232</v>
      </c>
      <c r="B118" s="63" t="s">
        <v>233</v>
      </c>
      <c r="C118" s="36">
        <v>4301051360</v>
      </c>
      <c r="D118" s="607">
        <v>4607091385168</v>
      </c>
      <c r="E118" s="60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8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09"/>
      <c r="R118" s="609"/>
      <c r="S118" s="609"/>
      <c r="T118" s="6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232</v>
      </c>
      <c r="B119" s="63" t="s">
        <v>235</v>
      </c>
      <c r="C119" s="36">
        <v>4301051724</v>
      </c>
      <c r="D119" s="607">
        <v>4607091385168</v>
      </c>
      <c r="E119" s="60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09"/>
      <c r="R119" s="609"/>
      <c r="S119" s="609"/>
      <c r="T119" s="610"/>
      <c r="U119" s="39" t="s">
        <v>45</v>
      </c>
      <c r="V119" s="39" t="s">
        <v>45</v>
      </c>
      <c r="W119" s="40" t="s">
        <v>0</v>
      </c>
      <c r="X119" s="58">
        <v>40.5</v>
      </c>
      <c r="Y119" s="55">
        <f>IFERROR(IF(X119="",0,CEILING((X119/$H119),1)*$H119),"")</f>
        <v>40.5</v>
      </c>
      <c r="Z119" s="41">
        <f>IFERROR(IF(Y119=0,"",ROUNDUP(Y119/H119,0)*0.01898),"")</f>
        <v>9.4899999999999998E-2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43.065000000000005</v>
      </c>
      <c r="BN119" s="78">
        <f>IFERROR(Y119*I119/H119,"0")</f>
        <v>43.065000000000005</v>
      </c>
      <c r="BO119" s="78">
        <f>IFERROR(1/J119*(X119/H119),"0")</f>
        <v>7.8125E-2</v>
      </c>
      <c r="BP119" s="78">
        <f>IFERROR(1/J119*(Y119/H119),"0")</f>
        <v>7.8125E-2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07">
        <v>4607091383256</v>
      </c>
      <c r="E120" s="607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8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9"/>
      <c r="R120" s="609"/>
      <c r="S120" s="609"/>
      <c r="T120" s="6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236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07">
        <v>4607091385748</v>
      </c>
      <c r="E121" s="607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9"/>
      <c r="R121" s="609"/>
      <c r="S121" s="609"/>
      <c r="T121" s="610"/>
      <c r="U121" s="39" t="s">
        <v>45</v>
      </c>
      <c r="V121" s="39" t="s">
        <v>45</v>
      </c>
      <c r="W121" s="40" t="s">
        <v>0</v>
      </c>
      <c r="X121" s="58">
        <v>5.4</v>
      </c>
      <c r="Y121" s="55">
        <f>IFERROR(IF(X121="",0,CEILING((X121/$H121),1)*$H121),"")</f>
        <v>5.4</v>
      </c>
      <c r="Z121" s="41">
        <f>IFERROR(IF(Y121=0,"",ROUNDUP(Y121/H121,0)*0.00651),"")</f>
        <v>1.302E-2</v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5.9039999999999999</v>
      </c>
      <c r="BN121" s="78">
        <f>IFERROR(Y121*I121/H121,"0")</f>
        <v>5.9039999999999999</v>
      </c>
      <c r="BO121" s="78">
        <f>IFERROR(1/J121*(X121/H121),"0")</f>
        <v>1.098901098901099E-2</v>
      </c>
      <c r="BP121" s="78">
        <f>IFERROR(1/J121*(Y121/H121),"0")</f>
        <v>1.098901098901099E-2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07">
        <v>4680115884533</v>
      </c>
      <c r="E122" s="607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9"/>
      <c r="R122" s="609"/>
      <c r="S122" s="609"/>
      <c r="T122" s="61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98"/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604"/>
      <c r="P123" s="601" t="s">
        <v>40</v>
      </c>
      <c r="Q123" s="602"/>
      <c r="R123" s="602"/>
      <c r="S123" s="602"/>
      <c r="T123" s="602"/>
      <c r="U123" s="602"/>
      <c r="V123" s="603"/>
      <c r="W123" s="42" t="s">
        <v>39</v>
      </c>
      <c r="X123" s="43">
        <f>IFERROR(X118/H118,"0")+IFERROR(X119/H119,"0")+IFERROR(X120/H120,"0")+IFERROR(X121/H121,"0")+IFERROR(X122/H122,"0")</f>
        <v>7</v>
      </c>
      <c r="Y123" s="43">
        <f>IFERROR(Y118/H118,"0")+IFERROR(Y119/H119,"0")+IFERROR(Y120/H120,"0")+IFERROR(Y121/H121,"0")+IFERROR(Y122/H122,"0")</f>
        <v>7</v>
      </c>
      <c r="Z123" s="43">
        <f>IFERROR(IF(Z118="",0,Z118),"0")+IFERROR(IF(Z119="",0,Z119),"0")+IFERROR(IF(Z120="",0,Z120),"0")+IFERROR(IF(Z121="",0,Z121),"0")+IFERROR(IF(Z122="",0,Z122),"0")</f>
        <v>0.10792</v>
      </c>
      <c r="AA123" s="67"/>
      <c r="AB123" s="67"/>
      <c r="AC123" s="67"/>
    </row>
    <row r="124" spans="1:68" x14ac:dyDescent="0.2">
      <c r="A124" s="598"/>
      <c r="B124" s="598"/>
      <c r="C124" s="598"/>
      <c r="D124" s="598"/>
      <c r="E124" s="598"/>
      <c r="F124" s="598"/>
      <c r="G124" s="598"/>
      <c r="H124" s="598"/>
      <c r="I124" s="598"/>
      <c r="J124" s="598"/>
      <c r="K124" s="598"/>
      <c r="L124" s="598"/>
      <c r="M124" s="598"/>
      <c r="N124" s="598"/>
      <c r="O124" s="604"/>
      <c r="P124" s="601" t="s">
        <v>40</v>
      </c>
      <c r="Q124" s="602"/>
      <c r="R124" s="602"/>
      <c r="S124" s="602"/>
      <c r="T124" s="602"/>
      <c r="U124" s="602"/>
      <c r="V124" s="603"/>
      <c r="W124" s="42" t="s">
        <v>0</v>
      </c>
      <c r="X124" s="43">
        <f>IFERROR(SUM(X118:X122),"0")</f>
        <v>45.9</v>
      </c>
      <c r="Y124" s="43">
        <f>IFERROR(SUM(Y118:Y122),"0")</f>
        <v>45.9</v>
      </c>
      <c r="Z124" s="42"/>
      <c r="AA124" s="67"/>
      <c r="AB124" s="67"/>
      <c r="AC124" s="67"/>
    </row>
    <row r="125" spans="1:68" ht="14.25" customHeight="1" x14ac:dyDescent="0.25">
      <c r="A125" s="606" t="s">
        <v>185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07">
        <v>4680115882652</v>
      </c>
      <c r="E126" s="607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9"/>
      <c r="R126" s="609"/>
      <c r="S126" s="609"/>
      <c r="T126" s="61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07">
        <v>4680115880238</v>
      </c>
      <c r="E127" s="607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9"/>
      <c r="R127" s="609"/>
      <c r="S127" s="609"/>
      <c r="T127" s="610"/>
      <c r="U127" s="39" t="s">
        <v>45</v>
      </c>
      <c r="V127" s="39" t="s">
        <v>45</v>
      </c>
      <c r="W127" s="40" t="s">
        <v>0</v>
      </c>
      <c r="X127" s="58">
        <v>3.96</v>
      </c>
      <c r="Y127" s="55">
        <f>IFERROR(IF(X127="",0,CEILING((X127/$H127),1)*$H127),"")</f>
        <v>3.96</v>
      </c>
      <c r="Z127" s="41">
        <f>IFERROR(IF(Y127=0,"",ROUNDUP(Y127/H127,0)*0.00651),"")</f>
        <v>1.302E-2</v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4.476</v>
      </c>
      <c r="BN127" s="78">
        <f>IFERROR(Y127*I127/H127,"0")</f>
        <v>4.476</v>
      </c>
      <c r="BO127" s="78">
        <f>IFERROR(1/J127*(X127/H127),"0")</f>
        <v>1.098901098901099E-2</v>
      </c>
      <c r="BP127" s="78">
        <f>IFERROR(1/J127*(Y127/H127),"0")</f>
        <v>1.098901098901099E-2</v>
      </c>
    </row>
    <row r="128" spans="1:68" x14ac:dyDescent="0.2">
      <c r="A128" s="598"/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604"/>
      <c r="P128" s="601" t="s">
        <v>40</v>
      </c>
      <c r="Q128" s="602"/>
      <c r="R128" s="602"/>
      <c r="S128" s="602"/>
      <c r="T128" s="602"/>
      <c r="U128" s="602"/>
      <c r="V128" s="603"/>
      <c r="W128" s="42" t="s">
        <v>39</v>
      </c>
      <c r="X128" s="43">
        <f>IFERROR(X126/H126,"0")+IFERROR(X127/H127,"0")</f>
        <v>2</v>
      </c>
      <c r="Y128" s="43">
        <f>IFERROR(Y126/H126,"0")+IFERROR(Y127/H127,"0")</f>
        <v>2</v>
      </c>
      <c r="Z128" s="43">
        <f>IFERROR(IF(Z126="",0,Z126),"0")+IFERROR(IF(Z127="",0,Z127),"0")</f>
        <v>1.302E-2</v>
      </c>
      <c r="AA128" s="67"/>
      <c r="AB128" s="67"/>
      <c r="AC128" s="67"/>
    </row>
    <row r="129" spans="1:68" x14ac:dyDescent="0.2">
      <c r="A129" s="598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8"/>
      <c r="O129" s="604"/>
      <c r="P129" s="601" t="s">
        <v>40</v>
      </c>
      <c r="Q129" s="602"/>
      <c r="R129" s="602"/>
      <c r="S129" s="602"/>
      <c r="T129" s="602"/>
      <c r="U129" s="602"/>
      <c r="V129" s="603"/>
      <c r="W129" s="42" t="s">
        <v>0</v>
      </c>
      <c r="X129" s="43">
        <f>IFERROR(SUM(X126:X127),"0")</f>
        <v>3.96</v>
      </c>
      <c r="Y129" s="43">
        <f>IFERROR(SUM(Y126:Y127),"0")</f>
        <v>3.96</v>
      </c>
      <c r="Z129" s="42"/>
      <c r="AA129" s="67"/>
      <c r="AB129" s="67"/>
      <c r="AC129" s="67"/>
    </row>
    <row r="130" spans="1:68" ht="16.5" customHeight="1" x14ac:dyDescent="0.25">
      <c r="A130" s="605" t="s">
        <v>250</v>
      </c>
      <c r="B130" s="605"/>
      <c r="C130" s="605"/>
      <c r="D130" s="605"/>
      <c r="E130" s="605"/>
      <c r="F130" s="605"/>
      <c r="G130" s="605"/>
      <c r="H130" s="605"/>
      <c r="I130" s="605"/>
      <c r="J130" s="605"/>
      <c r="K130" s="605"/>
      <c r="L130" s="605"/>
      <c r="M130" s="605"/>
      <c r="N130" s="605"/>
      <c r="O130" s="605"/>
      <c r="P130" s="605"/>
      <c r="Q130" s="605"/>
      <c r="R130" s="605"/>
      <c r="S130" s="605"/>
      <c r="T130" s="605"/>
      <c r="U130" s="605"/>
      <c r="V130" s="605"/>
      <c r="W130" s="605"/>
      <c r="X130" s="605"/>
      <c r="Y130" s="605"/>
      <c r="Z130" s="605"/>
      <c r="AA130" s="65"/>
      <c r="AB130" s="65"/>
      <c r="AC130" s="79"/>
    </row>
    <row r="131" spans="1:68" ht="14.25" customHeight="1" x14ac:dyDescent="0.25">
      <c r="A131" s="606" t="s">
        <v>114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07">
        <v>4680115882577</v>
      </c>
      <c r="E132" s="60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9"/>
      <c r="R132" s="609"/>
      <c r="S132" s="609"/>
      <c r="T132" s="610"/>
      <c r="U132" s="39" t="s">
        <v>45</v>
      </c>
      <c r="V132" s="39" t="s">
        <v>45</v>
      </c>
      <c r="W132" s="40" t="s">
        <v>0</v>
      </c>
      <c r="X132" s="58">
        <v>9.6</v>
      </c>
      <c r="Y132" s="55">
        <f>IFERROR(IF(X132="",0,CEILING((X132/$H132),1)*$H132),"")</f>
        <v>9.6000000000000014</v>
      </c>
      <c r="Z132" s="41">
        <f>IFERROR(IF(Y132=0,"",ROUNDUP(Y132/H132,0)*0.00651),"")</f>
        <v>1.9529999999999999E-2</v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10.139999999999999</v>
      </c>
      <c r="BN132" s="78">
        <f>IFERROR(Y132*I132/H132,"0")</f>
        <v>10.139999999999999</v>
      </c>
      <c r="BO132" s="78">
        <f>IFERROR(1/J132*(X132/H132),"0")</f>
        <v>1.6483516483516484E-2</v>
      </c>
      <c r="BP132" s="78">
        <f>IFERROR(1/J132*(Y132/H132),"0")</f>
        <v>1.6483516483516487E-2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07">
        <v>4680115882577</v>
      </c>
      <c r="E133" s="607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9"/>
      <c r="R133" s="609"/>
      <c r="S133" s="609"/>
      <c r="T133" s="61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98"/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604"/>
      <c r="P134" s="601" t="s">
        <v>40</v>
      </c>
      <c r="Q134" s="602"/>
      <c r="R134" s="602"/>
      <c r="S134" s="602"/>
      <c r="T134" s="602"/>
      <c r="U134" s="602"/>
      <c r="V134" s="603"/>
      <c r="W134" s="42" t="s">
        <v>39</v>
      </c>
      <c r="X134" s="43">
        <f>IFERROR(X132/H132,"0")+IFERROR(X133/H133,"0")</f>
        <v>2.9999999999999996</v>
      </c>
      <c r="Y134" s="43">
        <f>IFERROR(Y132/H132,"0")+IFERROR(Y133/H133,"0")</f>
        <v>3.0000000000000004</v>
      </c>
      <c r="Z134" s="43">
        <f>IFERROR(IF(Z132="",0,Z132),"0")+IFERROR(IF(Z133="",0,Z133),"0")</f>
        <v>1.9529999999999999E-2</v>
      </c>
      <c r="AA134" s="67"/>
      <c r="AB134" s="67"/>
      <c r="AC134" s="67"/>
    </row>
    <row r="135" spans="1:68" x14ac:dyDescent="0.2">
      <c r="A135" s="598"/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604"/>
      <c r="P135" s="601" t="s">
        <v>40</v>
      </c>
      <c r="Q135" s="602"/>
      <c r="R135" s="602"/>
      <c r="S135" s="602"/>
      <c r="T135" s="602"/>
      <c r="U135" s="602"/>
      <c r="V135" s="603"/>
      <c r="W135" s="42" t="s">
        <v>0</v>
      </c>
      <c r="X135" s="43">
        <f>IFERROR(SUM(X132:X133),"0")</f>
        <v>9.6</v>
      </c>
      <c r="Y135" s="43">
        <f>IFERROR(SUM(Y132:Y133),"0")</f>
        <v>9.6000000000000014</v>
      </c>
      <c r="Z135" s="42"/>
      <c r="AA135" s="67"/>
      <c r="AB135" s="67"/>
      <c r="AC135" s="67"/>
    </row>
    <row r="136" spans="1:68" ht="14.25" customHeight="1" x14ac:dyDescent="0.25">
      <c r="A136" s="606" t="s">
        <v>78</v>
      </c>
      <c r="B136" s="606"/>
      <c r="C136" s="606"/>
      <c r="D136" s="606"/>
      <c r="E136" s="606"/>
      <c r="F136" s="606"/>
      <c r="G136" s="606"/>
      <c r="H136" s="606"/>
      <c r="I136" s="606"/>
      <c r="J136" s="606"/>
      <c r="K136" s="606"/>
      <c r="L136" s="606"/>
      <c r="M136" s="606"/>
      <c r="N136" s="606"/>
      <c r="O136" s="606"/>
      <c r="P136" s="606"/>
      <c r="Q136" s="606"/>
      <c r="R136" s="606"/>
      <c r="S136" s="606"/>
      <c r="T136" s="606"/>
      <c r="U136" s="606"/>
      <c r="V136" s="606"/>
      <c r="W136" s="606"/>
      <c r="X136" s="606"/>
      <c r="Y136" s="606"/>
      <c r="Z136" s="606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4301031234</v>
      </c>
      <c r="D137" s="607">
        <v>4680115883444</v>
      </c>
      <c r="E137" s="60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09"/>
      <c r="R137" s="609"/>
      <c r="S137" s="609"/>
      <c r="T137" s="610"/>
      <c r="U137" s="39" t="s">
        <v>45</v>
      </c>
      <c r="V137" s="39" t="s">
        <v>45</v>
      </c>
      <c r="W137" s="40" t="s">
        <v>0</v>
      </c>
      <c r="X137" s="58">
        <v>8.4</v>
      </c>
      <c r="Y137" s="55">
        <f>IFERROR(IF(X137="",0,CEILING((X137/$H137),1)*$H137),"")</f>
        <v>8.3999999999999986</v>
      </c>
      <c r="Z137" s="41">
        <f>IFERROR(IF(Y137=0,"",ROUNDUP(Y137/H137,0)*0.00651),"")</f>
        <v>1.9529999999999999E-2</v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9.2040000000000006</v>
      </c>
      <c r="BN137" s="78">
        <f>IFERROR(Y137*I137/H137,"0")</f>
        <v>9.2039999999999988</v>
      </c>
      <c r="BO137" s="78">
        <f>IFERROR(1/J137*(X137/H137),"0")</f>
        <v>1.6483516483516487E-2</v>
      </c>
      <c r="BP137" s="78">
        <f>IFERROR(1/J137*(Y137/H137),"0")</f>
        <v>1.6483516483516484E-2</v>
      </c>
    </row>
    <row r="138" spans="1:68" ht="27" customHeight="1" x14ac:dyDescent="0.25">
      <c r="A138" s="63" t="s">
        <v>255</v>
      </c>
      <c r="B138" s="63" t="s">
        <v>258</v>
      </c>
      <c r="C138" s="36">
        <v>4301031235</v>
      </c>
      <c r="D138" s="607">
        <v>4680115883444</v>
      </c>
      <c r="E138" s="607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8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09"/>
      <c r="R138" s="609"/>
      <c r="S138" s="609"/>
      <c r="T138" s="61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98"/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604"/>
      <c r="P139" s="601" t="s">
        <v>40</v>
      </c>
      <c r="Q139" s="602"/>
      <c r="R139" s="602"/>
      <c r="S139" s="602"/>
      <c r="T139" s="602"/>
      <c r="U139" s="602"/>
      <c r="V139" s="603"/>
      <c r="W139" s="42" t="s">
        <v>39</v>
      </c>
      <c r="X139" s="43">
        <f>IFERROR(X137/H137,"0")+IFERROR(X138/H138,"0")</f>
        <v>3.0000000000000004</v>
      </c>
      <c r="Y139" s="43">
        <f>IFERROR(Y137/H137,"0")+IFERROR(Y138/H138,"0")</f>
        <v>2.9999999999999996</v>
      </c>
      <c r="Z139" s="43">
        <f>IFERROR(IF(Z137="",0,Z137),"0")+IFERROR(IF(Z138="",0,Z138),"0")</f>
        <v>1.9529999999999999E-2</v>
      </c>
      <c r="AA139" s="67"/>
      <c r="AB139" s="67"/>
      <c r="AC139" s="67"/>
    </row>
    <row r="140" spans="1:68" x14ac:dyDescent="0.2">
      <c r="A140" s="598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8"/>
      <c r="O140" s="604"/>
      <c r="P140" s="601" t="s">
        <v>40</v>
      </c>
      <c r="Q140" s="602"/>
      <c r="R140" s="602"/>
      <c r="S140" s="602"/>
      <c r="T140" s="602"/>
      <c r="U140" s="602"/>
      <c r="V140" s="603"/>
      <c r="W140" s="42" t="s">
        <v>0</v>
      </c>
      <c r="X140" s="43">
        <f>IFERROR(SUM(X137:X138),"0")</f>
        <v>8.4</v>
      </c>
      <c r="Y140" s="43">
        <f>IFERROR(SUM(Y137:Y138),"0")</f>
        <v>8.3999999999999986</v>
      </c>
      <c r="Z140" s="42"/>
      <c r="AA140" s="67"/>
      <c r="AB140" s="67"/>
      <c r="AC140" s="67"/>
    </row>
    <row r="141" spans="1:68" ht="14.25" customHeight="1" x14ac:dyDescent="0.25">
      <c r="A141" s="606" t="s">
        <v>85</v>
      </c>
      <c r="B141" s="606"/>
      <c r="C141" s="606"/>
      <c r="D141" s="606"/>
      <c r="E141" s="606"/>
      <c r="F141" s="606"/>
      <c r="G141" s="606"/>
      <c r="H141" s="606"/>
      <c r="I141" s="606"/>
      <c r="J141" s="606"/>
      <c r="K141" s="606"/>
      <c r="L141" s="606"/>
      <c r="M141" s="606"/>
      <c r="N141" s="606"/>
      <c r="O141" s="606"/>
      <c r="P141" s="606"/>
      <c r="Q141" s="606"/>
      <c r="R141" s="606"/>
      <c r="S141" s="606"/>
      <c r="T141" s="606"/>
      <c r="U141" s="606"/>
      <c r="V141" s="606"/>
      <c r="W141" s="606"/>
      <c r="X141" s="606"/>
      <c r="Y141" s="606"/>
      <c r="Z141" s="606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07">
        <v>4680115882584</v>
      </c>
      <c r="E142" s="60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8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9"/>
      <c r="R142" s="609"/>
      <c r="S142" s="609"/>
      <c r="T142" s="6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07">
        <v>4680115882584</v>
      </c>
      <c r="E143" s="607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9"/>
      <c r="R143" s="609"/>
      <c r="S143" s="609"/>
      <c r="T143" s="6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98"/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604"/>
      <c r="P144" s="601" t="s">
        <v>40</v>
      </c>
      <c r="Q144" s="602"/>
      <c r="R144" s="602"/>
      <c r="S144" s="602"/>
      <c r="T144" s="602"/>
      <c r="U144" s="602"/>
      <c r="V144" s="60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598"/>
      <c r="B145" s="598"/>
      <c r="C145" s="598"/>
      <c r="D145" s="598"/>
      <c r="E145" s="598"/>
      <c r="F145" s="598"/>
      <c r="G145" s="598"/>
      <c r="H145" s="598"/>
      <c r="I145" s="598"/>
      <c r="J145" s="598"/>
      <c r="K145" s="598"/>
      <c r="L145" s="598"/>
      <c r="M145" s="598"/>
      <c r="N145" s="598"/>
      <c r="O145" s="604"/>
      <c r="P145" s="601" t="s">
        <v>40</v>
      </c>
      <c r="Q145" s="602"/>
      <c r="R145" s="602"/>
      <c r="S145" s="602"/>
      <c r="T145" s="602"/>
      <c r="U145" s="602"/>
      <c r="V145" s="60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05" t="s">
        <v>112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5"/>
      <c r="AB146" s="65"/>
      <c r="AC146" s="79"/>
    </row>
    <row r="147" spans="1:68" ht="14.25" customHeight="1" x14ac:dyDescent="0.25">
      <c r="A147" s="606" t="s">
        <v>114</v>
      </c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07">
        <v>4607091384604</v>
      </c>
      <c r="E148" s="607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8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9"/>
      <c r="R148" s="609"/>
      <c r="S148" s="609"/>
      <c r="T148" s="610"/>
      <c r="U148" s="39" t="s">
        <v>45</v>
      </c>
      <c r="V148" s="39" t="s">
        <v>45</v>
      </c>
      <c r="W148" s="40" t="s">
        <v>0</v>
      </c>
      <c r="X148" s="58">
        <v>20</v>
      </c>
      <c r="Y148" s="55">
        <f>IFERROR(IF(X148="",0,CEILING((X148/$H148),1)*$H148),"")</f>
        <v>20</v>
      </c>
      <c r="Z148" s="41">
        <f>IFERROR(IF(Y148=0,"",ROUNDUP(Y148/H148,0)*0.00902),"")</f>
        <v>4.5100000000000001E-2</v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21.05</v>
      </c>
      <c r="BN148" s="78">
        <f>IFERROR(Y148*I148/H148,"0")</f>
        <v>21.05</v>
      </c>
      <c r="BO148" s="78">
        <f>IFERROR(1/J148*(X148/H148),"0")</f>
        <v>3.787878787878788E-2</v>
      </c>
      <c r="BP148" s="78">
        <f>IFERROR(1/J148*(Y148/H148),"0")</f>
        <v>3.787878787878788E-2</v>
      </c>
    </row>
    <row r="149" spans="1:68" x14ac:dyDescent="0.2">
      <c r="A149" s="598"/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604"/>
      <c r="P149" s="601" t="s">
        <v>40</v>
      </c>
      <c r="Q149" s="602"/>
      <c r="R149" s="602"/>
      <c r="S149" s="602"/>
      <c r="T149" s="602"/>
      <c r="U149" s="602"/>
      <c r="V149" s="603"/>
      <c r="W149" s="42" t="s">
        <v>39</v>
      </c>
      <c r="X149" s="43">
        <f>IFERROR(X148/H148,"0")</f>
        <v>5</v>
      </c>
      <c r="Y149" s="43">
        <f>IFERROR(Y148/H148,"0")</f>
        <v>5</v>
      </c>
      <c r="Z149" s="43">
        <f>IFERROR(IF(Z148="",0,Z148),"0")</f>
        <v>4.5100000000000001E-2</v>
      </c>
      <c r="AA149" s="67"/>
      <c r="AB149" s="67"/>
      <c r="AC149" s="67"/>
    </row>
    <row r="150" spans="1:68" x14ac:dyDescent="0.2">
      <c r="A150" s="598"/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604"/>
      <c r="P150" s="601" t="s">
        <v>40</v>
      </c>
      <c r="Q150" s="602"/>
      <c r="R150" s="602"/>
      <c r="S150" s="602"/>
      <c r="T150" s="602"/>
      <c r="U150" s="602"/>
      <c r="V150" s="603"/>
      <c r="W150" s="42" t="s">
        <v>0</v>
      </c>
      <c r="X150" s="43">
        <f>IFERROR(SUM(X148:X148),"0")</f>
        <v>20</v>
      </c>
      <c r="Y150" s="43">
        <f>IFERROR(SUM(Y148:Y148),"0")</f>
        <v>20</v>
      </c>
      <c r="Z150" s="42"/>
      <c r="AA150" s="67"/>
      <c r="AB150" s="67"/>
      <c r="AC150" s="67"/>
    </row>
    <row r="151" spans="1:68" ht="14.25" customHeight="1" x14ac:dyDescent="0.25">
      <c r="A151" s="606" t="s">
        <v>78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07">
        <v>4607091387667</v>
      </c>
      <c r="E152" s="60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9"/>
      <c r="R152" s="609"/>
      <c r="S152" s="609"/>
      <c r="T152" s="610"/>
      <c r="U152" s="39" t="s">
        <v>45</v>
      </c>
      <c r="V152" s="39" t="s">
        <v>45</v>
      </c>
      <c r="W152" s="40" t="s">
        <v>0</v>
      </c>
      <c r="X152" s="58">
        <v>45</v>
      </c>
      <c r="Y152" s="55">
        <f>IFERROR(IF(X152="",0,CEILING((X152/$H152),1)*$H152),"")</f>
        <v>45</v>
      </c>
      <c r="Z152" s="41">
        <f>IFERROR(IF(Y152=0,"",ROUNDUP(Y152/H152,0)*0.01898),"")</f>
        <v>9.4899999999999998E-2</v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47.925000000000004</v>
      </c>
      <c r="BN152" s="78">
        <f>IFERROR(Y152*I152/H152,"0")</f>
        <v>47.925000000000004</v>
      </c>
      <c r="BO152" s="78">
        <f>IFERROR(1/J152*(X152/H152),"0")</f>
        <v>7.8125E-2</v>
      </c>
      <c r="BP152" s="78">
        <f>IFERROR(1/J152*(Y152/H152),"0")</f>
        <v>7.8125E-2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07">
        <v>4607091387636</v>
      </c>
      <c r="E153" s="607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9"/>
      <c r="R153" s="609"/>
      <c r="S153" s="609"/>
      <c r="T153" s="610"/>
      <c r="U153" s="39" t="s">
        <v>45</v>
      </c>
      <c r="V153" s="39" t="s">
        <v>45</v>
      </c>
      <c r="W153" s="40" t="s">
        <v>0</v>
      </c>
      <c r="X153" s="58">
        <v>21</v>
      </c>
      <c r="Y153" s="55">
        <f>IFERROR(IF(X153="",0,CEILING((X153/$H153),1)*$H153),"")</f>
        <v>21</v>
      </c>
      <c r="Z153" s="41">
        <f>IFERROR(IF(Y153=0,"",ROUNDUP(Y153/H153,0)*0.00651),"")</f>
        <v>3.2550000000000003E-2</v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22.349999999999998</v>
      </c>
      <c r="BN153" s="78">
        <f>IFERROR(Y153*I153/H153,"0")</f>
        <v>22.349999999999998</v>
      </c>
      <c r="BO153" s="78">
        <f>IFERROR(1/J153*(X153/H153),"0")</f>
        <v>2.7472527472527476E-2</v>
      </c>
      <c r="BP153" s="78">
        <f>IFERROR(1/J153*(Y153/H153),"0")</f>
        <v>2.7472527472527476E-2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07">
        <v>4607091382426</v>
      </c>
      <c r="E154" s="607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9"/>
      <c r="R154" s="609"/>
      <c r="S154" s="609"/>
      <c r="T154" s="61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98"/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604"/>
      <c r="P155" s="601" t="s">
        <v>40</v>
      </c>
      <c r="Q155" s="602"/>
      <c r="R155" s="602"/>
      <c r="S155" s="602"/>
      <c r="T155" s="602"/>
      <c r="U155" s="602"/>
      <c r="V155" s="603"/>
      <c r="W155" s="42" t="s">
        <v>39</v>
      </c>
      <c r="X155" s="43">
        <f>IFERROR(X152/H152,"0")+IFERROR(X153/H153,"0")+IFERROR(X154/H154,"0")</f>
        <v>10</v>
      </c>
      <c r="Y155" s="43">
        <f>IFERROR(Y152/H152,"0")+IFERROR(Y153/H153,"0")+IFERROR(Y154/H154,"0")</f>
        <v>10</v>
      </c>
      <c r="Z155" s="43">
        <f>IFERROR(IF(Z152="",0,Z152),"0")+IFERROR(IF(Z153="",0,Z153),"0")+IFERROR(IF(Z154="",0,Z154),"0")</f>
        <v>0.12745000000000001</v>
      </c>
      <c r="AA155" s="67"/>
      <c r="AB155" s="67"/>
      <c r="AC155" s="67"/>
    </row>
    <row r="156" spans="1:68" x14ac:dyDescent="0.2">
      <c r="A156" s="598"/>
      <c r="B156" s="598"/>
      <c r="C156" s="598"/>
      <c r="D156" s="598"/>
      <c r="E156" s="598"/>
      <c r="F156" s="598"/>
      <c r="G156" s="598"/>
      <c r="H156" s="598"/>
      <c r="I156" s="598"/>
      <c r="J156" s="598"/>
      <c r="K156" s="598"/>
      <c r="L156" s="598"/>
      <c r="M156" s="598"/>
      <c r="N156" s="598"/>
      <c r="O156" s="604"/>
      <c r="P156" s="601" t="s">
        <v>40</v>
      </c>
      <c r="Q156" s="602"/>
      <c r="R156" s="602"/>
      <c r="S156" s="602"/>
      <c r="T156" s="602"/>
      <c r="U156" s="602"/>
      <c r="V156" s="603"/>
      <c r="W156" s="42" t="s">
        <v>0</v>
      </c>
      <c r="X156" s="43">
        <f>IFERROR(SUM(X152:X154),"0")</f>
        <v>66</v>
      </c>
      <c r="Y156" s="43">
        <f>IFERROR(SUM(Y152:Y154),"0")</f>
        <v>66</v>
      </c>
      <c r="Z156" s="42"/>
      <c r="AA156" s="67"/>
      <c r="AB156" s="67"/>
      <c r="AC156" s="67"/>
    </row>
    <row r="157" spans="1:68" ht="27.75" customHeight="1" x14ac:dyDescent="0.2">
      <c r="A157" s="626" t="s">
        <v>274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54"/>
      <c r="AB157" s="54"/>
      <c r="AC157" s="54"/>
    </row>
    <row r="158" spans="1:68" ht="16.5" customHeight="1" x14ac:dyDescent="0.25">
      <c r="A158" s="605" t="s">
        <v>275</v>
      </c>
      <c r="B158" s="605"/>
      <c r="C158" s="605"/>
      <c r="D158" s="605"/>
      <c r="E158" s="605"/>
      <c r="F158" s="605"/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5"/>
      <c r="AB158" s="65"/>
      <c r="AC158" s="79"/>
    </row>
    <row r="159" spans="1:68" ht="14.25" customHeight="1" x14ac:dyDescent="0.25">
      <c r="A159" s="606" t="s">
        <v>150</v>
      </c>
      <c r="B159" s="606"/>
      <c r="C159" s="606"/>
      <c r="D159" s="606"/>
      <c r="E159" s="606"/>
      <c r="F159" s="606"/>
      <c r="G159" s="606"/>
      <c r="H159" s="606"/>
      <c r="I159" s="606"/>
      <c r="J159" s="606"/>
      <c r="K159" s="606"/>
      <c r="L159" s="606"/>
      <c r="M159" s="606"/>
      <c r="N159" s="606"/>
      <c r="O159" s="606"/>
      <c r="P159" s="606"/>
      <c r="Q159" s="606"/>
      <c r="R159" s="606"/>
      <c r="S159" s="606"/>
      <c r="T159" s="606"/>
      <c r="U159" s="606"/>
      <c r="V159" s="606"/>
      <c r="W159" s="606"/>
      <c r="X159" s="606"/>
      <c r="Y159" s="606"/>
      <c r="Z159" s="606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07">
        <v>4680115886223</v>
      </c>
      <c r="E160" s="607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9"/>
      <c r="R160" s="609"/>
      <c r="S160" s="609"/>
      <c r="T160" s="610"/>
      <c r="U160" s="39" t="s">
        <v>45</v>
      </c>
      <c r="V160" s="39" t="s">
        <v>45</v>
      </c>
      <c r="W160" s="40" t="s">
        <v>0</v>
      </c>
      <c r="X160" s="58">
        <v>5.94</v>
      </c>
      <c r="Y160" s="55">
        <f>IFERROR(IF(X160="",0,CEILING((X160/$H160),1)*$H160),"")</f>
        <v>5.9399999999999995</v>
      </c>
      <c r="Z160" s="41">
        <f>IFERROR(IF(Y160=0,"",ROUNDUP(Y160/H160,0)*0.00502),"")</f>
        <v>1.506E-2</v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6.2400000000000011</v>
      </c>
      <c r="BN160" s="78">
        <f>IFERROR(Y160*I160/H160,"0")</f>
        <v>6.24</v>
      </c>
      <c r="BO160" s="78">
        <f>IFERROR(1/J160*(X160/H160),"0")</f>
        <v>1.2820512820512824E-2</v>
      </c>
      <c r="BP160" s="78">
        <f>IFERROR(1/J160*(Y160/H160),"0")</f>
        <v>1.282051282051282E-2</v>
      </c>
    </row>
    <row r="161" spans="1:68" x14ac:dyDescent="0.2">
      <c r="A161" s="598"/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604"/>
      <c r="P161" s="601" t="s">
        <v>40</v>
      </c>
      <c r="Q161" s="602"/>
      <c r="R161" s="602"/>
      <c r="S161" s="602"/>
      <c r="T161" s="602"/>
      <c r="U161" s="602"/>
      <c r="V161" s="603"/>
      <c r="W161" s="42" t="s">
        <v>39</v>
      </c>
      <c r="X161" s="43">
        <f>IFERROR(X160/H160,"0")</f>
        <v>3.0000000000000004</v>
      </c>
      <c r="Y161" s="43">
        <f>IFERROR(Y160/H160,"0")</f>
        <v>2.9999999999999996</v>
      </c>
      <c r="Z161" s="43">
        <f>IFERROR(IF(Z160="",0,Z160),"0")</f>
        <v>1.506E-2</v>
      </c>
      <c r="AA161" s="67"/>
      <c r="AB161" s="67"/>
      <c r="AC161" s="67"/>
    </row>
    <row r="162" spans="1:68" x14ac:dyDescent="0.2">
      <c r="A162" s="598"/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604"/>
      <c r="P162" s="601" t="s">
        <v>40</v>
      </c>
      <c r="Q162" s="602"/>
      <c r="R162" s="602"/>
      <c r="S162" s="602"/>
      <c r="T162" s="602"/>
      <c r="U162" s="602"/>
      <c r="V162" s="603"/>
      <c r="W162" s="42" t="s">
        <v>0</v>
      </c>
      <c r="X162" s="43">
        <f>IFERROR(SUM(X160:X160),"0")</f>
        <v>5.94</v>
      </c>
      <c r="Y162" s="43">
        <f>IFERROR(SUM(Y160:Y160),"0")</f>
        <v>5.9399999999999995</v>
      </c>
      <c r="Z162" s="42"/>
      <c r="AA162" s="67"/>
      <c r="AB162" s="67"/>
      <c r="AC162" s="67"/>
    </row>
    <row r="163" spans="1:68" ht="14.25" customHeight="1" x14ac:dyDescent="0.25">
      <c r="A163" s="606" t="s">
        <v>78</v>
      </c>
      <c r="B163" s="606"/>
      <c r="C163" s="606"/>
      <c r="D163" s="606"/>
      <c r="E163" s="606"/>
      <c r="F163" s="606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606"/>
      <c r="S163" s="606"/>
      <c r="T163" s="606"/>
      <c r="U163" s="606"/>
      <c r="V163" s="606"/>
      <c r="W163" s="606"/>
      <c r="X163" s="606"/>
      <c r="Y163" s="606"/>
      <c r="Z163" s="606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07">
        <v>4680115880993</v>
      </c>
      <c r="E164" s="60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9"/>
      <c r="R164" s="609"/>
      <c r="S164" s="609"/>
      <c r="T164" s="610"/>
      <c r="U164" s="39" t="s">
        <v>45</v>
      </c>
      <c r="V164" s="39" t="s">
        <v>45</v>
      </c>
      <c r="W164" s="40" t="s">
        <v>0</v>
      </c>
      <c r="X164" s="58">
        <v>21</v>
      </c>
      <c r="Y164" s="55">
        <f t="shared" ref="Y164:Y172" si="21">IFERROR(IF(X164="",0,CEILING((X164/$H164),1)*$H164),"")</f>
        <v>21</v>
      </c>
      <c r="Z164" s="41">
        <f>IFERROR(IF(Y164=0,"",ROUNDUP(Y164/H164,0)*0.00902),"")</f>
        <v>4.5100000000000001E-2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22.349999999999998</v>
      </c>
      <c r="BN164" s="78">
        <f t="shared" ref="BN164:BN172" si="23">IFERROR(Y164*I164/H164,"0")</f>
        <v>22.349999999999998</v>
      </c>
      <c r="BO164" s="78">
        <f t="shared" ref="BO164:BO172" si="24">IFERROR(1/J164*(X164/H164),"0")</f>
        <v>3.787878787878788E-2</v>
      </c>
      <c r="BP164" s="78">
        <f t="shared" ref="BP164:BP172" si="25">IFERROR(1/J164*(Y164/H164),"0")</f>
        <v>3.787878787878788E-2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07">
        <v>4680115881761</v>
      </c>
      <c r="E165" s="607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9"/>
      <c r="R165" s="609"/>
      <c r="S165" s="609"/>
      <c r="T165" s="610"/>
      <c r="U165" s="39" t="s">
        <v>45</v>
      </c>
      <c r="V165" s="39" t="s">
        <v>45</v>
      </c>
      <c r="W165" s="40" t="s">
        <v>0</v>
      </c>
      <c r="X165" s="58">
        <v>21</v>
      </c>
      <c r="Y165" s="55">
        <f t="shared" si="21"/>
        <v>21</v>
      </c>
      <c r="Z165" s="41">
        <f>IFERROR(IF(Y165=0,"",ROUNDUP(Y165/H165,0)*0.00902),"")</f>
        <v>4.5100000000000001E-2</v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22.349999999999998</v>
      </c>
      <c r="BN165" s="78">
        <f t="shared" si="23"/>
        <v>22.349999999999998</v>
      </c>
      <c r="BO165" s="78">
        <f t="shared" si="24"/>
        <v>3.787878787878788E-2</v>
      </c>
      <c r="BP165" s="78">
        <f t="shared" si="25"/>
        <v>3.787878787878788E-2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07">
        <v>4680115881563</v>
      </c>
      <c r="E166" s="607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9"/>
      <c r="R166" s="609"/>
      <c r="S166" s="609"/>
      <c r="T166" s="610"/>
      <c r="U166" s="39" t="s">
        <v>45</v>
      </c>
      <c r="V166" s="39" t="s">
        <v>45</v>
      </c>
      <c r="W166" s="40" t="s">
        <v>0</v>
      </c>
      <c r="X166" s="58">
        <v>21</v>
      </c>
      <c r="Y166" s="55">
        <f t="shared" si="21"/>
        <v>21</v>
      </c>
      <c r="Z166" s="41">
        <f>IFERROR(IF(Y166=0,"",ROUNDUP(Y166/H166,0)*0.00902),"")</f>
        <v>4.5100000000000001E-2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22.049999999999997</v>
      </c>
      <c r="BN166" s="78">
        <f t="shared" si="23"/>
        <v>22.049999999999997</v>
      </c>
      <c r="BO166" s="78">
        <f t="shared" si="24"/>
        <v>3.787878787878788E-2</v>
      </c>
      <c r="BP166" s="78">
        <f t="shared" si="25"/>
        <v>3.787878787878788E-2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07">
        <v>4680115880986</v>
      </c>
      <c r="E167" s="60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9"/>
      <c r="R167" s="609"/>
      <c r="S167" s="609"/>
      <c r="T167" s="610"/>
      <c r="U167" s="39" t="s">
        <v>45</v>
      </c>
      <c r="V167" s="39" t="s">
        <v>45</v>
      </c>
      <c r="W167" s="40" t="s">
        <v>0</v>
      </c>
      <c r="X167" s="58">
        <v>10.5</v>
      </c>
      <c r="Y167" s="55">
        <f t="shared" si="21"/>
        <v>10.5</v>
      </c>
      <c r="Z167" s="41">
        <f>IFERROR(IF(Y167=0,"",ROUNDUP(Y167/H167,0)*0.00502),"")</f>
        <v>2.5100000000000001E-2</v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11.149999999999999</v>
      </c>
      <c r="BN167" s="78">
        <f t="shared" si="23"/>
        <v>11.149999999999999</v>
      </c>
      <c r="BO167" s="78">
        <f t="shared" si="24"/>
        <v>2.1367521367521368E-2</v>
      </c>
      <c r="BP167" s="78">
        <f t="shared" si="25"/>
        <v>2.1367521367521368E-2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07">
        <v>4680115881785</v>
      </c>
      <c r="E168" s="607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9"/>
      <c r="R168" s="609"/>
      <c r="S168" s="609"/>
      <c r="T168" s="610"/>
      <c r="U168" s="39" t="s">
        <v>45</v>
      </c>
      <c r="V168" s="39" t="s">
        <v>45</v>
      </c>
      <c r="W168" s="40" t="s">
        <v>0</v>
      </c>
      <c r="X168" s="58">
        <v>10.5</v>
      </c>
      <c r="Y168" s="55">
        <f t="shared" si="21"/>
        <v>10.5</v>
      </c>
      <c r="Z168" s="41">
        <f>IFERROR(IF(Y168=0,"",ROUNDUP(Y168/H168,0)*0.00502),"")</f>
        <v>2.5100000000000001E-2</v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11.149999999999999</v>
      </c>
      <c r="BN168" s="78">
        <f t="shared" si="23"/>
        <v>11.149999999999999</v>
      </c>
      <c r="BO168" s="78">
        <f t="shared" si="24"/>
        <v>2.1367521367521368E-2</v>
      </c>
      <c r="BP168" s="78">
        <f t="shared" si="25"/>
        <v>2.1367521367521368E-2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07">
        <v>4680115886537</v>
      </c>
      <c r="E169" s="607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9"/>
      <c r="R169" s="609"/>
      <c r="S169" s="609"/>
      <c r="T169" s="610"/>
      <c r="U169" s="39" t="s">
        <v>45</v>
      </c>
      <c r="V169" s="39" t="s">
        <v>45</v>
      </c>
      <c r="W169" s="40" t="s">
        <v>0</v>
      </c>
      <c r="X169" s="58">
        <v>10.5</v>
      </c>
      <c r="Y169" s="55">
        <f t="shared" si="21"/>
        <v>10.8</v>
      </c>
      <c r="Z169" s="41">
        <f>IFERROR(IF(Y169=0,"",ROUNDUP(Y169/H169,0)*0.00502),"")</f>
        <v>3.0120000000000001E-2</v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11.258333333333333</v>
      </c>
      <c r="BN169" s="78">
        <f t="shared" si="23"/>
        <v>11.58</v>
      </c>
      <c r="BO169" s="78">
        <f t="shared" si="24"/>
        <v>2.4928774928774929E-2</v>
      </c>
      <c r="BP169" s="78">
        <f t="shared" si="25"/>
        <v>2.5641025641025644E-2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07">
        <v>4680115881679</v>
      </c>
      <c r="E170" s="607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9"/>
      <c r="R170" s="609"/>
      <c r="S170" s="609"/>
      <c r="T170" s="610"/>
      <c r="U170" s="39" t="s">
        <v>45</v>
      </c>
      <c r="V170" s="39" t="s">
        <v>45</v>
      </c>
      <c r="W170" s="40" t="s">
        <v>0</v>
      </c>
      <c r="X170" s="58">
        <v>10.5</v>
      </c>
      <c r="Y170" s="55">
        <f t="shared" si="21"/>
        <v>10.5</v>
      </c>
      <c r="Z170" s="41">
        <f>IFERROR(IF(Y170=0,"",ROUNDUP(Y170/H170,0)*0.00502),"")</f>
        <v>2.5100000000000001E-2</v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11</v>
      </c>
      <c r="BN170" s="78">
        <f t="shared" si="23"/>
        <v>11</v>
      </c>
      <c r="BO170" s="78">
        <f t="shared" si="24"/>
        <v>2.1367521367521368E-2</v>
      </c>
      <c r="BP170" s="78">
        <f t="shared" si="25"/>
        <v>2.1367521367521368E-2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07">
        <v>4680115880191</v>
      </c>
      <c r="E171" s="607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9"/>
      <c r="R171" s="609"/>
      <c r="S171" s="609"/>
      <c r="T171" s="61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07">
        <v>4680115883963</v>
      </c>
      <c r="E172" s="607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9"/>
      <c r="R172" s="609"/>
      <c r="S172" s="609"/>
      <c r="T172" s="61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598"/>
      <c r="B173" s="598"/>
      <c r="C173" s="598"/>
      <c r="D173" s="598"/>
      <c r="E173" s="598"/>
      <c r="F173" s="598"/>
      <c r="G173" s="598"/>
      <c r="H173" s="598"/>
      <c r="I173" s="598"/>
      <c r="J173" s="598"/>
      <c r="K173" s="598"/>
      <c r="L173" s="598"/>
      <c r="M173" s="598"/>
      <c r="N173" s="598"/>
      <c r="O173" s="604"/>
      <c r="P173" s="601" t="s">
        <v>40</v>
      </c>
      <c r="Q173" s="602"/>
      <c r="R173" s="602"/>
      <c r="S173" s="602"/>
      <c r="T173" s="602"/>
      <c r="U173" s="602"/>
      <c r="V173" s="603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35.833333333333329</v>
      </c>
      <c r="Y173" s="43">
        <f>IFERROR(Y164/H164,"0")+IFERROR(Y165/H165,"0")+IFERROR(Y166/H166,"0")+IFERROR(Y167/H167,"0")+IFERROR(Y168/H168,"0")+IFERROR(Y169/H169,"0")+IFERROR(Y170/H170,"0")+IFERROR(Y171/H171,"0")+IFERROR(Y172/H172,"0")</f>
        <v>36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0.24072000000000005</v>
      </c>
      <c r="AA173" s="67"/>
      <c r="AB173" s="67"/>
      <c r="AC173" s="67"/>
    </row>
    <row r="174" spans="1:68" x14ac:dyDescent="0.2">
      <c r="A174" s="598"/>
      <c r="B174" s="598"/>
      <c r="C174" s="598"/>
      <c r="D174" s="598"/>
      <c r="E174" s="598"/>
      <c r="F174" s="598"/>
      <c r="G174" s="598"/>
      <c r="H174" s="598"/>
      <c r="I174" s="598"/>
      <c r="J174" s="598"/>
      <c r="K174" s="598"/>
      <c r="L174" s="598"/>
      <c r="M174" s="598"/>
      <c r="N174" s="598"/>
      <c r="O174" s="604"/>
      <c r="P174" s="601" t="s">
        <v>40</v>
      </c>
      <c r="Q174" s="602"/>
      <c r="R174" s="602"/>
      <c r="S174" s="602"/>
      <c r="T174" s="602"/>
      <c r="U174" s="602"/>
      <c r="V174" s="603"/>
      <c r="W174" s="42" t="s">
        <v>0</v>
      </c>
      <c r="X174" s="43">
        <f>IFERROR(SUM(X164:X172),"0")</f>
        <v>105</v>
      </c>
      <c r="Y174" s="43">
        <f>IFERROR(SUM(Y164:Y172),"0")</f>
        <v>105.3</v>
      </c>
      <c r="Z174" s="42"/>
      <c r="AA174" s="67"/>
      <c r="AB174" s="67"/>
      <c r="AC174" s="67"/>
    </row>
    <row r="175" spans="1:68" ht="14.25" customHeight="1" x14ac:dyDescent="0.25">
      <c r="A175" s="606" t="s">
        <v>106</v>
      </c>
      <c r="B175" s="606"/>
      <c r="C175" s="606"/>
      <c r="D175" s="606"/>
      <c r="E175" s="606"/>
      <c r="F175" s="606"/>
      <c r="G175" s="606"/>
      <c r="H175" s="606"/>
      <c r="I175" s="606"/>
      <c r="J175" s="606"/>
      <c r="K175" s="606"/>
      <c r="L175" s="606"/>
      <c r="M175" s="606"/>
      <c r="N175" s="606"/>
      <c r="O175" s="606"/>
      <c r="P175" s="606"/>
      <c r="Q175" s="606"/>
      <c r="R175" s="606"/>
      <c r="S175" s="606"/>
      <c r="T175" s="606"/>
      <c r="U175" s="606"/>
      <c r="V175" s="606"/>
      <c r="W175" s="606"/>
      <c r="X175" s="606"/>
      <c r="Y175" s="606"/>
      <c r="Z175" s="606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07">
        <v>4680115886780</v>
      </c>
      <c r="E176" s="60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9"/>
      <c r="R176" s="609"/>
      <c r="S176" s="609"/>
      <c r="T176" s="61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07">
        <v>4680115886742</v>
      </c>
      <c r="E177" s="60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9"/>
      <c r="R177" s="609"/>
      <c r="S177" s="609"/>
      <c r="T177" s="6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07">
        <v>4680115886766</v>
      </c>
      <c r="E178" s="60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9"/>
      <c r="R178" s="609"/>
      <c r="S178" s="609"/>
      <c r="T178" s="61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98"/>
      <c r="B179" s="598"/>
      <c r="C179" s="598"/>
      <c r="D179" s="598"/>
      <c r="E179" s="598"/>
      <c r="F179" s="598"/>
      <c r="G179" s="598"/>
      <c r="H179" s="598"/>
      <c r="I179" s="598"/>
      <c r="J179" s="598"/>
      <c r="K179" s="598"/>
      <c r="L179" s="598"/>
      <c r="M179" s="598"/>
      <c r="N179" s="598"/>
      <c r="O179" s="604"/>
      <c r="P179" s="601" t="s">
        <v>40</v>
      </c>
      <c r="Q179" s="602"/>
      <c r="R179" s="602"/>
      <c r="S179" s="602"/>
      <c r="T179" s="602"/>
      <c r="U179" s="602"/>
      <c r="V179" s="603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598"/>
      <c r="B180" s="598"/>
      <c r="C180" s="598"/>
      <c r="D180" s="598"/>
      <c r="E180" s="598"/>
      <c r="F180" s="598"/>
      <c r="G180" s="598"/>
      <c r="H180" s="598"/>
      <c r="I180" s="598"/>
      <c r="J180" s="598"/>
      <c r="K180" s="598"/>
      <c r="L180" s="598"/>
      <c r="M180" s="598"/>
      <c r="N180" s="598"/>
      <c r="O180" s="604"/>
      <c r="P180" s="601" t="s">
        <v>40</v>
      </c>
      <c r="Q180" s="602"/>
      <c r="R180" s="602"/>
      <c r="S180" s="602"/>
      <c r="T180" s="602"/>
      <c r="U180" s="602"/>
      <c r="V180" s="603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06" t="s">
        <v>312</v>
      </c>
      <c r="B181" s="606"/>
      <c r="C181" s="606"/>
      <c r="D181" s="606"/>
      <c r="E181" s="606"/>
      <c r="F181" s="606"/>
      <c r="G181" s="606"/>
      <c r="H181" s="606"/>
      <c r="I181" s="606"/>
      <c r="J181" s="606"/>
      <c r="K181" s="606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  <c r="V181" s="606"/>
      <c r="W181" s="606"/>
      <c r="X181" s="606"/>
      <c r="Y181" s="606"/>
      <c r="Z181" s="606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07">
        <v>4680115886797</v>
      </c>
      <c r="E182" s="607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8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9"/>
      <c r="R182" s="609"/>
      <c r="S182" s="609"/>
      <c r="T182" s="61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4"/>
      <c r="P183" s="601" t="s">
        <v>40</v>
      </c>
      <c r="Q183" s="602"/>
      <c r="R183" s="602"/>
      <c r="S183" s="602"/>
      <c r="T183" s="602"/>
      <c r="U183" s="602"/>
      <c r="V183" s="603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598"/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604"/>
      <c r="P184" s="601" t="s">
        <v>40</v>
      </c>
      <c r="Q184" s="602"/>
      <c r="R184" s="602"/>
      <c r="S184" s="602"/>
      <c r="T184" s="602"/>
      <c r="U184" s="602"/>
      <c r="V184" s="603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05" t="s">
        <v>315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5"/>
      <c r="AB185" s="65"/>
      <c r="AC185" s="79"/>
    </row>
    <row r="186" spans="1:68" ht="14.25" customHeight="1" x14ac:dyDescent="0.25">
      <c r="A186" s="606" t="s">
        <v>114</v>
      </c>
      <c r="B186" s="606"/>
      <c r="C186" s="606"/>
      <c r="D186" s="606"/>
      <c r="E186" s="606"/>
      <c r="F186" s="606"/>
      <c r="G186" s="606"/>
      <c r="H186" s="606"/>
      <c r="I186" s="606"/>
      <c r="J186" s="606"/>
      <c r="K186" s="606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  <c r="V186" s="606"/>
      <c r="W186" s="606"/>
      <c r="X186" s="606"/>
      <c r="Y186" s="606"/>
      <c r="Z186" s="606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07">
        <v>4680115881402</v>
      </c>
      <c r="E187" s="60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9"/>
      <c r="R187" s="609"/>
      <c r="S187" s="609"/>
      <c r="T187" s="61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07">
        <v>4680115881396</v>
      </c>
      <c r="E188" s="607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9"/>
      <c r="R188" s="609"/>
      <c r="S188" s="609"/>
      <c r="T188" s="61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598"/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604"/>
      <c r="P189" s="601" t="s">
        <v>40</v>
      </c>
      <c r="Q189" s="602"/>
      <c r="R189" s="602"/>
      <c r="S189" s="602"/>
      <c r="T189" s="602"/>
      <c r="U189" s="602"/>
      <c r="V189" s="60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598"/>
      <c r="B190" s="598"/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604"/>
      <c r="P190" s="601" t="s">
        <v>40</v>
      </c>
      <c r="Q190" s="602"/>
      <c r="R190" s="602"/>
      <c r="S190" s="602"/>
      <c r="T190" s="602"/>
      <c r="U190" s="602"/>
      <c r="V190" s="60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06" t="s">
        <v>150</v>
      </c>
      <c r="B191" s="606"/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07">
        <v>4680115882935</v>
      </c>
      <c r="E192" s="607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9"/>
      <c r="R192" s="609"/>
      <c r="S192" s="609"/>
      <c r="T192" s="61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07">
        <v>4680115880764</v>
      </c>
      <c r="E193" s="607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9"/>
      <c r="R193" s="609"/>
      <c r="S193" s="609"/>
      <c r="T193" s="61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598"/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604"/>
      <c r="P194" s="601" t="s">
        <v>40</v>
      </c>
      <c r="Q194" s="602"/>
      <c r="R194" s="602"/>
      <c r="S194" s="602"/>
      <c r="T194" s="602"/>
      <c r="U194" s="602"/>
      <c r="V194" s="60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598"/>
      <c r="B195" s="598"/>
      <c r="C195" s="598"/>
      <c r="D195" s="598"/>
      <c r="E195" s="598"/>
      <c r="F195" s="598"/>
      <c r="G195" s="598"/>
      <c r="H195" s="598"/>
      <c r="I195" s="598"/>
      <c r="J195" s="598"/>
      <c r="K195" s="598"/>
      <c r="L195" s="598"/>
      <c r="M195" s="598"/>
      <c r="N195" s="598"/>
      <c r="O195" s="604"/>
      <c r="P195" s="601" t="s">
        <v>40</v>
      </c>
      <c r="Q195" s="602"/>
      <c r="R195" s="602"/>
      <c r="S195" s="602"/>
      <c r="T195" s="602"/>
      <c r="U195" s="602"/>
      <c r="V195" s="60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06" t="s">
        <v>78</v>
      </c>
      <c r="B196" s="606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  <c r="V196" s="606"/>
      <c r="W196" s="606"/>
      <c r="X196" s="606"/>
      <c r="Y196" s="606"/>
      <c r="Z196" s="606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07">
        <v>4680115882683</v>
      </c>
      <c r="E197" s="60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9"/>
      <c r="R197" s="609"/>
      <c r="S197" s="609"/>
      <c r="T197" s="61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07">
        <v>4680115882690</v>
      </c>
      <c r="E198" s="60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9"/>
      <c r="R198" s="609"/>
      <c r="S198" s="609"/>
      <c r="T198" s="61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07">
        <v>4680115882669</v>
      </c>
      <c r="E199" s="60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9"/>
      <c r="R199" s="609"/>
      <c r="S199" s="609"/>
      <c r="T199" s="610"/>
      <c r="U199" s="39" t="s">
        <v>45</v>
      </c>
      <c r="V199" s="39" t="s">
        <v>45</v>
      </c>
      <c r="W199" s="40" t="s">
        <v>0</v>
      </c>
      <c r="X199" s="58">
        <v>27</v>
      </c>
      <c r="Y199" s="55">
        <f t="shared" si="26"/>
        <v>27</v>
      </c>
      <c r="Z199" s="41">
        <f>IFERROR(IF(Y199=0,"",ROUNDUP(Y199/H199,0)*0.00902),"")</f>
        <v>4.5100000000000001E-2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28.049999999999997</v>
      </c>
      <c r="BN199" s="78">
        <f t="shared" si="28"/>
        <v>28.049999999999997</v>
      </c>
      <c r="BO199" s="78">
        <f t="shared" si="29"/>
        <v>3.787878787878788E-2</v>
      </c>
      <c r="BP199" s="78">
        <f t="shared" si="30"/>
        <v>3.787878787878788E-2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07">
        <v>4680115882676</v>
      </c>
      <c r="E200" s="60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9"/>
      <c r="R200" s="609"/>
      <c r="S200" s="609"/>
      <c r="T200" s="610"/>
      <c r="U200" s="39" t="s">
        <v>45</v>
      </c>
      <c r="V200" s="39" t="s">
        <v>45</v>
      </c>
      <c r="W200" s="40" t="s">
        <v>0</v>
      </c>
      <c r="X200" s="58">
        <v>27</v>
      </c>
      <c r="Y200" s="55">
        <f t="shared" si="26"/>
        <v>27</v>
      </c>
      <c r="Z200" s="41">
        <f>IFERROR(IF(Y200=0,"",ROUNDUP(Y200/H200,0)*0.00902),"")</f>
        <v>4.5100000000000001E-2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28.049999999999997</v>
      </c>
      <c r="BN200" s="78">
        <f t="shared" si="28"/>
        <v>28.049999999999997</v>
      </c>
      <c r="BO200" s="78">
        <f t="shared" si="29"/>
        <v>3.787878787878788E-2</v>
      </c>
      <c r="BP200" s="78">
        <f t="shared" si="30"/>
        <v>3.787878787878788E-2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07">
        <v>4680115884014</v>
      </c>
      <c r="E201" s="607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9"/>
      <c r="R201" s="609"/>
      <c r="S201" s="609"/>
      <c r="T201" s="610"/>
      <c r="U201" s="39" t="s">
        <v>45</v>
      </c>
      <c r="V201" s="39" t="s">
        <v>45</v>
      </c>
      <c r="W201" s="40" t="s">
        <v>0</v>
      </c>
      <c r="X201" s="58">
        <v>5.4</v>
      </c>
      <c r="Y201" s="55">
        <f t="shared" si="26"/>
        <v>5.4</v>
      </c>
      <c r="Z201" s="41">
        <f>IFERROR(IF(Y201=0,"",ROUNDUP(Y201/H201,0)*0.00502),"")</f>
        <v>1.506E-2</v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5.79</v>
      </c>
      <c r="BN201" s="78">
        <f t="shared" si="28"/>
        <v>5.79</v>
      </c>
      <c r="BO201" s="78">
        <f t="shared" si="29"/>
        <v>1.2820512820512822E-2</v>
      </c>
      <c r="BP201" s="78">
        <f t="shared" si="30"/>
        <v>1.2820512820512822E-2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07">
        <v>4680115884007</v>
      </c>
      <c r="E202" s="60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9"/>
      <c r="R202" s="609"/>
      <c r="S202" s="609"/>
      <c r="T202" s="610"/>
      <c r="U202" s="39" t="s">
        <v>45</v>
      </c>
      <c r="V202" s="39" t="s">
        <v>45</v>
      </c>
      <c r="W202" s="40" t="s">
        <v>0</v>
      </c>
      <c r="X202" s="58">
        <v>5.4</v>
      </c>
      <c r="Y202" s="55">
        <f t="shared" si="26"/>
        <v>5.4</v>
      </c>
      <c r="Z202" s="41">
        <f>IFERROR(IF(Y202=0,"",ROUNDUP(Y202/H202,0)*0.00502),"")</f>
        <v>1.506E-2</v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5.7</v>
      </c>
      <c r="BN202" s="78">
        <f t="shared" si="28"/>
        <v>5.7</v>
      </c>
      <c r="BO202" s="78">
        <f t="shared" si="29"/>
        <v>1.2820512820512822E-2</v>
      </c>
      <c r="BP202" s="78">
        <f t="shared" si="30"/>
        <v>1.2820512820512822E-2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07">
        <v>4680115884038</v>
      </c>
      <c r="E203" s="60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9"/>
      <c r="R203" s="609"/>
      <c r="S203" s="609"/>
      <c r="T203" s="610"/>
      <c r="U203" s="39" t="s">
        <v>45</v>
      </c>
      <c r="V203" s="39" t="s">
        <v>45</v>
      </c>
      <c r="W203" s="40" t="s">
        <v>0</v>
      </c>
      <c r="X203" s="58">
        <v>5.4</v>
      </c>
      <c r="Y203" s="55">
        <f t="shared" si="26"/>
        <v>5.4</v>
      </c>
      <c r="Z203" s="41">
        <f>IFERROR(IF(Y203=0,"",ROUNDUP(Y203/H203,0)*0.00502),"")</f>
        <v>1.506E-2</v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5.7</v>
      </c>
      <c r="BN203" s="78">
        <f t="shared" si="28"/>
        <v>5.7</v>
      </c>
      <c r="BO203" s="78">
        <f t="shared" si="29"/>
        <v>1.2820512820512822E-2</v>
      </c>
      <c r="BP203" s="78">
        <f t="shared" si="30"/>
        <v>1.2820512820512822E-2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07">
        <v>4680115884021</v>
      </c>
      <c r="E204" s="60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9"/>
      <c r="R204" s="609"/>
      <c r="S204" s="609"/>
      <c r="T204" s="610"/>
      <c r="U204" s="39" t="s">
        <v>45</v>
      </c>
      <c r="V204" s="39" t="s">
        <v>45</v>
      </c>
      <c r="W204" s="40" t="s">
        <v>0</v>
      </c>
      <c r="X204" s="58">
        <v>5.4</v>
      </c>
      <c r="Y204" s="55">
        <f t="shared" si="26"/>
        <v>5.4</v>
      </c>
      <c r="Z204" s="41">
        <f>IFERROR(IF(Y204=0,"",ROUNDUP(Y204/H204,0)*0.00502),"")</f>
        <v>1.506E-2</v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5.7</v>
      </c>
      <c r="BN204" s="78">
        <f t="shared" si="28"/>
        <v>5.7</v>
      </c>
      <c r="BO204" s="78">
        <f t="shared" si="29"/>
        <v>1.2820512820512822E-2</v>
      </c>
      <c r="BP204" s="78">
        <f t="shared" si="30"/>
        <v>1.2820512820512822E-2</v>
      </c>
    </row>
    <row r="205" spans="1:68" x14ac:dyDescent="0.2">
      <c r="A205" s="598"/>
      <c r="B205" s="598"/>
      <c r="C205" s="598"/>
      <c r="D205" s="598"/>
      <c r="E205" s="598"/>
      <c r="F205" s="598"/>
      <c r="G205" s="598"/>
      <c r="H205" s="598"/>
      <c r="I205" s="598"/>
      <c r="J205" s="598"/>
      <c r="K205" s="598"/>
      <c r="L205" s="598"/>
      <c r="M205" s="598"/>
      <c r="N205" s="598"/>
      <c r="O205" s="604"/>
      <c r="P205" s="601" t="s">
        <v>40</v>
      </c>
      <c r="Q205" s="602"/>
      <c r="R205" s="602"/>
      <c r="S205" s="602"/>
      <c r="T205" s="602"/>
      <c r="U205" s="602"/>
      <c r="V205" s="60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22</v>
      </c>
      <c r="Y205" s="43">
        <f>IFERROR(Y197/H197,"0")+IFERROR(Y198/H198,"0")+IFERROR(Y199/H199,"0")+IFERROR(Y200/H200,"0")+IFERROR(Y201/H201,"0")+IFERROR(Y202/H202,"0")+IFERROR(Y203/H203,"0")+IFERROR(Y204/H204,"0")</f>
        <v>22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0.15043999999999999</v>
      </c>
      <c r="AA205" s="67"/>
      <c r="AB205" s="67"/>
      <c r="AC205" s="67"/>
    </row>
    <row r="206" spans="1:68" x14ac:dyDescent="0.2">
      <c r="A206" s="598"/>
      <c r="B206" s="598"/>
      <c r="C206" s="598"/>
      <c r="D206" s="598"/>
      <c r="E206" s="598"/>
      <c r="F206" s="598"/>
      <c r="G206" s="598"/>
      <c r="H206" s="598"/>
      <c r="I206" s="598"/>
      <c r="J206" s="598"/>
      <c r="K206" s="598"/>
      <c r="L206" s="598"/>
      <c r="M206" s="598"/>
      <c r="N206" s="598"/>
      <c r="O206" s="604"/>
      <c r="P206" s="601" t="s">
        <v>40</v>
      </c>
      <c r="Q206" s="602"/>
      <c r="R206" s="602"/>
      <c r="S206" s="602"/>
      <c r="T206" s="602"/>
      <c r="U206" s="602"/>
      <c r="V206" s="603"/>
      <c r="W206" s="42" t="s">
        <v>0</v>
      </c>
      <c r="X206" s="43">
        <f>IFERROR(SUM(X197:X204),"0")</f>
        <v>75.600000000000009</v>
      </c>
      <c r="Y206" s="43">
        <f>IFERROR(SUM(Y197:Y204),"0")</f>
        <v>75.600000000000009</v>
      </c>
      <c r="Z206" s="42"/>
      <c r="AA206" s="67"/>
      <c r="AB206" s="67"/>
      <c r="AC206" s="67"/>
    </row>
    <row r="207" spans="1:68" ht="14.25" customHeight="1" x14ac:dyDescent="0.25">
      <c r="A207" s="606" t="s">
        <v>85</v>
      </c>
      <c r="B207" s="606"/>
      <c r="C207" s="606"/>
      <c r="D207" s="606"/>
      <c r="E207" s="606"/>
      <c r="F207" s="606"/>
      <c r="G207" s="606"/>
      <c r="H207" s="606"/>
      <c r="I207" s="606"/>
      <c r="J207" s="606"/>
      <c r="K207" s="606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  <c r="V207" s="606"/>
      <c r="W207" s="606"/>
      <c r="X207" s="606"/>
      <c r="Y207" s="606"/>
      <c r="Z207" s="606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07">
        <v>4680115881594</v>
      </c>
      <c r="E208" s="607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9"/>
      <c r="R208" s="609"/>
      <c r="S208" s="609"/>
      <c r="T208" s="610"/>
      <c r="U208" s="39" t="s">
        <v>45</v>
      </c>
      <c r="V208" s="39" t="s">
        <v>45</v>
      </c>
      <c r="W208" s="40" t="s">
        <v>0</v>
      </c>
      <c r="X208" s="58">
        <v>24.3</v>
      </c>
      <c r="Y208" s="55">
        <f t="shared" ref="Y208:Y216" si="31">IFERROR(IF(X208="",0,CEILING((X208/$H208),1)*$H208),"")</f>
        <v>24.299999999999997</v>
      </c>
      <c r="Z208" s="41">
        <f>IFERROR(IF(Y208=0,"",ROUNDUP(Y208/H208,0)*0.01898),"")</f>
        <v>5.6940000000000004E-2</v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25.856999999999999</v>
      </c>
      <c r="BN208" s="78">
        <f t="shared" ref="BN208:BN216" si="33">IFERROR(Y208*I208/H208,"0")</f>
        <v>25.856999999999996</v>
      </c>
      <c r="BO208" s="78">
        <f t="shared" ref="BO208:BO216" si="34">IFERROR(1/J208*(X208/H208),"0")</f>
        <v>4.6875E-2</v>
      </c>
      <c r="BP208" s="78">
        <f t="shared" ref="BP208:BP216" si="35">IFERROR(1/J208*(Y208/H208),"0")</f>
        <v>4.6875E-2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07">
        <v>4680115881617</v>
      </c>
      <c r="E209" s="607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9"/>
      <c r="R209" s="609"/>
      <c r="S209" s="609"/>
      <c r="T209" s="610"/>
      <c r="U209" s="39" t="s">
        <v>45</v>
      </c>
      <c r="V209" s="39" t="s">
        <v>45</v>
      </c>
      <c r="W209" s="40" t="s">
        <v>0</v>
      </c>
      <c r="X209" s="58">
        <v>24.3</v>
      </c>
      <c r="Y209" s="55">
        <f t="shared" si="31"/>
        <v>24.299999999999997</v>
      </c>
      <c r="Z209" s="41">
        <f>IFERROR(IF(Y209=0,"",ROUNDUP(Y209/H209,0)*0.01898),"")</f>
        <v>5.6940000000000004E-2</v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25.803000000000004</v>
      </c>
      <c r="BN209" s="78">
        <f t="shared" si="33"/>
        <v>25.803000000000001</v>
      </c>
      <c r="BO209" s="78">
        <f t="shared" si="34"/>
        <v>4.6875E-2</v>
      </c>
      <c r="BP209" s="78">
        <f t="shared" si="35"/>
        <v>4.6875E-2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07">
        <v>4680115880573</v>
      </c>
      <c r="E210" s="607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9"/>
      <c r="R210" s="609"/>
      <c r="S210" s="609"/>
      <c r="T210" s="610"/>
      <c r="U210" s="39" t="s">
        <v>45</v>
      </c>
      <c r="V210" s="39" t="s">
        <v>45</v>
      </c>
      <c r="W210" s="40" t="s">
        <v>0</v>
      </c>
      <c r="X210" s="58">
        <v>24.3</v>
      </c>
      <c r="Y210" s="55">
        <f t="shared" si="31"/>
        <v>26.099999999999998</v>
      </c>
      <c r="Z210" s="41">
        <f>IFERROR(IF(Y210=0,"",ROUNDUP(Y210/H210,0)*0.01898),"")</f>
        <v>5.6940000000000004E-2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25.749620689655174</v>
      </c>
      <c r="BN210" s="78">
        <f t="shared" si="33"/>
        <v>27.656999999999996</v>
      </c>
      <c r="BO210" s="78">
        <f t="shared" si="34"/>
        <v>4.3642241379310352E-2</v>
      </c>
      <c r="BP210" s="78">
        <f t="shared" si="35"/>
        <v>4.6875E-2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07">
        <v>4680115882195</v>
      </c>
      <c r="E211" s="607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9"/>
      <c r="R211" s="609"/>
      <c r="S211" s="609"/>
      <c r="T211" s="6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07">
        <v>4680115882607</v>
      </c>
      <c r="E212" s="607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9"/>
      <c r="R212" s="609"/>
      <c r="S212" s="609"/>
      <c r="T212" s="610"/>
      <c r="U212" s="39" t="s">
        <v>45</v>
      </c>
      <c r="V212" s="39" t="s">
        <v>45</v>
      </c>
      <c r="W212" s="40" t="s">
        <v>0</v>
      </c>
      <c r="X212" s="58">
        <v>3.6</v>
      </c>
      <c r="Y212" s="55">
        <f t="shared" si="31"/>
        <v>3.6</v>
      </c>
      <c r="Z212" s="41">
        <f t="shared" si="36"/>
        <v>1.302E-2</v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4.1040000000000001</v>
      </c>
      <c r="BN212" s="78">
        <f t="shared" si="33"/>
        <v>4.1040000000000001</v>
      </c>
      <c r="BO212" s="78">
        <f t="shared" si="34"/>
        <v>1.098901098901099E-2</v>
      </c>
      <c r="BP212" s="78">
        <f t="shared" si="35"/>
        <v>1.098901098901099E-2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07">
        <v>4680115880092</v>
      </c>
      <c r="E213" s="60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9"/>
      <c r="R213" s="609"/>
      <c r="S213" s="609"/>
      <c r="T213" s="610"/>
      <c r="U213" s="39" t="s">
        <v>45</v>
      </c>
      <c r="V213" s="39" t="s">
        <v>45</v>
      </c>
      <c r="W213" s="40" t="s">
        <v>0</v>
      </c>
      <c r="X213" s="58"/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07">
        <v>4680115880221</v>
      </c>
      <c r="E214" s="60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9"/>
      <c r="R214" s="609"/>
      <c r="S214" s="609"/>
      <c r="T214" s="610"/>
      <c r="U214" s="39" t="s">
        <v>45</v>
      </c>
      <c r="V214" s="39" t="s">
        <v>45</v>
      </c>
      <c r="W214" s="40" t="s">
        <v>0</v>
      </c>
      <c r="X214" s="58">
        <v>3.6</v>
      </c>
      <c r="Y214" s="55">
        <f t="shared" si="31"/>
        <v>4.8</v>
      </c>
      <c r="Z214" s="41">
        <f t="shared" si="36"/>
        <v>1.302E-2</v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3.9780000000000002</v>
      </c>
      <c r="BN214" s="78">
        <f t="shared" si="33"/>
        <v>5.3040000000000003</v>
      </c>
      <c r="BO214" s="78">
        <f t="shared" si="34"/>
        <v>8.241758241758242E-3</v>
      </c>
      <c r="BP214" s="78">
        <f t="shared" si="35"/>
        <v>1.098901098901099E-2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07">
        <v>4680115880504</v>
      </c>
      <c r="E215" s="60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9"/>
      <c r="R215" s="609"/>
      <c r="S215" s="609"/>
      <c r="T215" s="610"/>
      <c r="U215" s="39" t="s">
        <v>45</v>
      </c>
      <c r="V215" s="39" t="s">
        <v>45</v>
      </c>
      <c r="W215" s="40" t="s">
        <v>0</v>
      </c>
      <c r="X215" s="58">
        <v>3.6</v>
      </c>
      <c r="Y215" s="55">
        <f t="shared" si="31"/>
        <v>4.8</v>
      </c>
      <c r="Z215" s="41">
        <f t="shared" si="36"/>
        <v>1.302E-2</v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3.9780000000000002</v>
      </c>
      <c r="BN215" s="78">
        <f t="shared" si="33"/>
        <v>5.3040000000000003</v>
      </c>
      <c r="BO215" s="78">
        <f t="shared" si="34"/>
        <v>8.241758241758242E-3</v>
      </c>
      <c r="BP215" s="78">
        <f t="shared" si="35"/>
        <v>1.098901098901099E-2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07">
        <v>4680115882164</v>
      </c>
      <c r="E216" s="607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9"/>
      <c r="R216" s="609"/>
      <c r="S216" s="609"/>
      <c r="T216" s="61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598"/>
      <c r="B217" s="598"/>
      <c r="C217" s="598"/>
      <c r="D217" s="598"/>
      <c r="E217" s="598"/>
      <c r="F217" s="598"/>
      <c r="G217" s="598"/>
      <c r="H217" s="598"/>
      <c r="I217" s="598"/>
      <c r="J217" s="598"/>
      <c r="K217" s="598"/>
      <c r="L217" s="598"/>
      <c r="M217" s="598"/>
      <c r="N217" s="598"/>
      <c r="O217" s="604"/>
      <c r="P217" s="601" t="s">
        <v>40</v>
      </c>
      <c r="Q217" s="602"/>
      <c r="R217" s="602"/>
      <c r="S217" s="602"/>
      <c r="T217" s="602"/>
      <c r="U217" s="602"/>
      <c r="V217" s="603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13.793103448275863</v>
      </c>
      <c r="Y217" s="43">
        <f>IFERROR(Y208/H208,"0")+IFERROR(Y209/H209,"0")+IFERROR(Y210/H210,"0")+IFERROR(Y211/H211,"0")+IFERROR(Y212/H212,"0")+IFERROR(Y213/H213,"0")+IFERROR(Y214/H214,"0")+IFERROR(Y215/H215,"0")+IFERROR(Y216/H216,"0")</f>
        <v>15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0.20988000000000004</v>
      </c>
      <c r="AA217" s="67"/>
      <c r="AB217" s="67"/>
      <c r="AC217" s="67"/>
    </row>
    <row r="218" spans="1:68" x14ac:dyDescent="0.2">
      <c r="A218" s="598"/>
      <c r="B218" s="598"/>
      <c r="C218" s="598"/>
      <c r="D218" s="598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604"/>
      <c r="P218" s="601" t="s">
        <v>40</v>
      </c>
      <c r="Q218" s="602"/>
      <c r="R218" s="602"/>
      <c r="S218" s="602"/>
      <c r="T218" s="602"/>
      <c r="U218" s="602"/>
      <c r="V218" s="603"/>
      <c r="W218" s="42" t="s">
        <v>0</v>
      </c>
      <c r="X218" s="43">
        <f>IFERROR(SUM(X208:X216),"0")</f>
        <v>83.699999999999989</v>
      </c>
      <c r="Y218" s="43">
        <f>IFERROR(SUM(Y208:Y216),"0")</f>
        <v>87.899999999999977</v>
      </c>
      <c r="Z218" s="42"/>
      <c r="AA218" s="67"/>
      <c r="AB218" s="67"/>
      <c r="AC218" s="67"/>
    </row>
    <row r="219" spans="1:68" ht="14.25" customHeight="1" x14ac:dyDescent="0.25">
      <c r="A219" s="606" t="s">
        <v>185</v>
      </c>
      <c r="B219" s="606"/>
      <c r="C219" s="606"/>
      <c r="D219" s="606"/>
      <c r="E219" s="606"/>
      <c r="F219" s="606"/>
      <c r="G219" s="606"/>
      <c r="H219" s="606"/>
      <c r="I219" s="606"/>
      <c r="J219" s="606"/>
      <c r="K219" s="606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  <c r="V219" s="606"/>
      <c r="W219" s="606"/>
      <c r="X219" s="606"/>
      <c r="Y219" s="606"/>
      <c r="Z219" s="606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07">
        <v>4680115880818</v>
      </c>
      <c r="E220" s="60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9"/>
      <c r="R220" s="609"/>
      <c r="S220" s="609"/>
      <c r="T220" s="610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07">
        <v>4680115880801</v>
      </c>
      <c r="E221" s="6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9"/>
      <c r="R221" s="609"/>
      <c r="S221" s="609"/>
      <c r="T221" s="610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598"/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604"/>
      <c r="P222" s="601" t="s">
        <v>40</v>
      </c>
      <c r="Q222" s="602"/>
      <c r="R222" s="602"/>
      <c r="S222" s="602"/>
      <c r="T222" s="602"/>
      <c r="U222" s="602"/>
      <c r="V222" s="603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598"/>
      <c r="B223" s="598"/>
      <c r="C223" s="598"/>
      <c r="D223" s="598"/>
      <c r="E223" s="598"/>
      <c r="F223" s="598"/>
      <c r="G223" s="598"/>
      <c r="H223" s="598"/>
      <c r="I223" s="598"/>
      <c r="J223" s="598"/>
      <c r="K223" s="598"/>
      <c r="L223" s="598"/>
      <c r="M223" s="598"/>
      <c r="N223" s="598"/>
      <c r="O223" s="604"/>
      <c r="P223" s="601" t="s">
        <v>40</v>
      </c>
      <c r="Q223" s="602"/>
      <c r="R223" s="602"/>
      <c r="S223" s="602"/>
      <c r="T223" s="602"/>
      <c r="U223" s="602"/>
      <c r="V223" s="603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05" t="s">
        <v>376</v>
      </c>
      <c r="B224" s="605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5"/>
      <c r="AB224" s="65"/>
      <c r="AC224" s="79"/>
    </row>
    <row r="225" spans="1:68" ht="14.25" customHeight="1" x14ac:dyDescent="0.25">
      <c r="A225" s="606" t="s">
        <v>114</v>
      </c>
      <c r="B225" s="606"/>
      <c r="C225" s="606"/>
      <c r="D225" s="606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  <c r="V225" s="606"/>
      <c r="W225" s="606"/>
      <c r="X225" s="606"/>
      <c r="Y225" s="606"/>
      <c r="Z225" s="606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07">
        <v>4680115884137</v>
      </c>
      <c r="E226" s="60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9"/>
      <c r="R226" s="609"/>
      <c r="S226" s="609"/>
      <c r="T226" s="6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07">
        <v>4680115884236</v>
      </c>
      <c r="E227" s="60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9"/>
      <c r="R227" s="609"/>
      <c r="S227" s="609"/>
      <c r="T227" s="61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07">
        <v>4680115884175</v>
      </c>
      <c r="E228" s="607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9"/>
      <c r="R228" s="609"/>
      <c r="S228" s="609"/>
      <c r="T228" s="61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07">
        <v>4680115884144</v>
      </c>
      <c r="E229" s="60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9"/>
      <c r="R229" s="609"/>
      <c r="S229" s="609"/>
      <c r="T229" s="61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07">
        <v>4680115886551</v>
      </c>
      <c r="E230" s="60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9"/>
      <c r="R230" s="609"/>
      <c r="S230" s="609"/>
      <c r="T230" s="61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07">
        <v>4680115884182</v>
      </c>
      <c r="E231" s="60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9"/>
      <c r="R231" s="609"/>
      <c r="S231" s="609"/>
      <c r="T231" s="61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07">
        <v>4680115884205</v>
      </c>
      <c r="E232" s="60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9"/>
      <c r="R232" s="609"/>
      <c r="S232" s="609"/>
      <c r="T232" s="61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598"/>
      <c r="B233" s="598"/>
      <c r="C233" s="598"/>
      <c r="D233" s="598"/>
      <c r="E233" s="598"/>
      <c r="F233" s="598"/>
      <c r="G233" s="598"/>
      <c r="H233" s="598"/>
      <c r="I233" s="598"/>
      <c r="J233" s="598"/>
      <c r="K233" s="598"/>
      <c r="L233" s="598"/>
      <c r="M233" s="598"/>
      <c r="N233" s="598"/>
      <c r="O233" s="604"/>
      <c r="P233" s="601" t="s">
        <v>40</v>
      </c>
      <c r="Q233" s="602"/>
      <c r="R233" s="602"/>
      <c r="S233" s="602"/>
      <c r="T233" s="602"/>
      <c r="U233" s="602"/>
      <c r="V233" s="603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598"/>
      <c r="B234" s="598"/>
      <c r="C234" s="598"/>
      <c r="D234" s="598"/>
      <c r="E234" s="598"/>
      <c r="F234" s="598"/>
      <c r="G234" s="598"/>
      <c r="H234" s="598"/>
      <c r="I234" s="598"/>
      <c r="J234" s="598"/>
      <c r="K234" s="598"/>
      <c r="L234" s="598"/>
      <c r="M234" s="598"/>
      <c r="N234" s="598"/>
      <c r="O234" s="604"/>
      <c r="P234" s="601" t="s">
        <v>40</v>
      </c>
      <c r="Q234" s="602"/>
      <c r="R234" s="602"/>
      <c r="S234" s="602"/>
      <c r="T234" s="602"/>
      <c r="U234" s="602"/>
      <c r="V234" s="603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06" t="s">
        <v>150</v>
      </c>
      <c r="B235" s="606"/>
      <c r="C235" s="606"/>
      <c r="D235" s="606"/>
      <c r="E235" s="606"/>
      <c r="F235" s="606"/>
      <c r="G235" s="606"/>
      <c r="H235" s="606"/>
      <c r="I235" s="606"/>
      <c r="J235" s="606"/>
      <c r="K235" s="606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  <c r="V235" s="606"/>
      <c r="W235" s="606"/>
      <c r="X235" s="606"/>
      <c r="Y235" s="606"/>
      <c r="Z235" s="606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07">
        <v>4680115885721</v>
      </c>
      <c r="E236" s="60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9"/>
      <c r="R236" s="609"/>
      <c r="S236" s="609"/>
      <c r="T236" s="610"/>
      <c r="U236" s="39" t="s">
        <v>45</v>
      </c>
      <c r="V236" s="39" t="s">
        <v>45</v>
      </c>
      <c r="W236" s="40" t="s">
        <v>0</v>
      </c>
      <c r="X236" s="58">
        <v>5.94</v>
      </c>
      <c r="Y236" s="55">
        <f>IFERROR(IF(X236="",0,CEILING((X236/$H236),1)*$H236),"")</f>
        <v>5.9399999999999995</v>
      </c>
      <c r="Z236" s="41">
        <f>IFERROR(IF(Y236=0,"",ROUNDUP(Y236/H236,0)*0.00502),"")</f>
        <v>1.506E-2</v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6.2400000000000011</v>
      </c>
      <c r="BN236" s="78">
        <f>IFERROR(Y236*I236/H236,"0")</f>
        <v>6.24</v>
      </c>
      <c r="BO236" s="78">
        <f>IFERROR(1/J236*(X236/H236),"0")</f>
        <v>1.2820512820512824E-2</v>
      </c>
      <c r="BP236" s="78">
        <f>IFERROR(1/J236*(Y236/H236),"0")</f>
        <v>1.282051282051282E-2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07">
        <v>4680115885981</v>
      </c>
      <c r="E237" s="607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9"/>
      <c r="R237" s="609"/>
      <c r="S237" s="609"/>
      <c r="T237" s="61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98"/>
      <c r="B238" s="598"/>
      <c r="C238" s="598"/>
      <c r="D238" s="598"/>
      <c r="E238" s="598"/>
      <c r="F238" s="598"/>
      <c r="G238" s="598"/>
      <c r="H238" s="598"/>
      <c r="I238" s="598"/>
      <c r="J238" s="598"/>
      <c r="K238" s="598"/>
      <c r="L238" s="598"/>
      <c r="M238" s="598"/>
      <c r="N238" s="598"/>
      <c r="O238" s="604"/>
      <c r="P238" s="601" t="s">
        <v>40</v>
      </c>
      <c r="Q238" s="602"/>
      <c r="R238" s="602"/>
      <c r="S238" s="602"/>
      <c r="T238" s="602"/>
      <c r="U238" s="602"/>
      <c r="V238" s="603"/>
      <c r="W238" s="42" t="s">
        <v>39</v>
      </c>
      <c r="X238" s="43">
        <f>IFERROR(X236/H236,"0")+IFERROR(X237/H237,"0")</f>
        <v>3.0000000000000004</v>
      </c>
      <c r="Y238" s="43">
        <f>IFERROR(Y236/H236,"0")+IFERROR(Y237/H237,"0")</f>
        <v>2.9999999999999996</v>
      </c>
      <c r="Z238" s="43">
        <f>IFERROR(IF(Z236="",0,Z236),"0")+IFERROR(IF(Z237="",0,Z237),"0")</f>
        <v>1.506E-2</v>
      </c>
      <c r="AA238" s="67"/>
      <c r="AB238" s="67"/>
      <c r="AC238" s="67"/>
    </row>
    <row r="239" spans="1:68" x14ac:dyDescent="0.2">
      <c r="A239" s="598"/>
      <c r="B239" s="598"/>
      <c r="C239" s="598"/>
      <c r="D239" s="598"/>
      <c r="E239" s="598"/>
      <c r="F239" s="598"/>
      <c r="G239" s="598"/>
      <c r="H239" s="598"/>
      <c r="I239" s="598"/>
      <c r="J239" s="598"/>
      <c r="K239" s="598"/>
      <c r="L239" s="598"/>
      <c r="M239" s="598"/>
      <c r="N239" s="598"/>
      <c r="O239" s="604"/>
      <c r="P239" s="601" t="s">
        <v>40</v>
      </c>
      <c r="Q239" s="602"/>
      <c r="R239" s="602"/>
      <c r="S239" s="602"/>
      <c r="T239" s="602"/>
      <c r="U239" s="602"/>
      <c r="V239" s="603"/>
      <c r="W239" s="42" t="s">
        <v>0</v>
      </c>
      <c r="X239" s="43">
        <f>IFERROR(SUM(X236:X237),"0")</f>
        <v>5.94</v>
      </c>
      <c r="Y239" s="43">
        <f>IFERROR(SUM(Y236:Y237),"0")</f>
        <v>5.9399999999999995</v>
      </c>
      <c r="Z239" s="42"/>
      <c r="AA239" s="67"/>
      <c r="AB239" s="67"/>
      <c r="AC239" s="67"/>
    </row>
    <row r="240" spans="1:68" ht="14.25" customHeight="1" x14ac:dyDescent="0.25">
      <c r="A240" s="606" t="s">
        <v>399</v>
      </c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  <c r="V240" s="606"/>
      <c r="W240" s="606"/>
      <c r="X240" s="606"/>
      <c r="Y240" s="606"/>
      <c r="Z240" s="606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4301040361</v>
      </c>
      <c r="D241" s="607">
        <v>4680115886803</v>
      </c>
      <c r="E241" s="607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4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609"/>
      <c r="R241" s="609"/>
      <c r="S241" s="609"/>
      <c r="T241" s="6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403</v>
      </c>
      <c r="C242" s="36">
        <v>4301040362</v>
      </c>
      <c r="D242" s="607">
        <v>4680115886803</v>
      </c>
      <c r="E242" s="607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50" t="s">
        <v>404</v>
      </c>
      <c r="Q242" s="609"/>
      <c r="R242" s="609"/>
      <c r="S242" s="609"/>
      <c r="T242" s="61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598"/>
      <c r="B243" s="598"/>
      <c r="C243" s="598"/>
      <c r="D243" s="598"/>
      <c r="E243" s="598"/>
      <c r="F243" s="598"/>
      <c r="G243" s="598"/>
      <c r="H243" s="598"/>
      <c r="I243" s="598"/>
      <c r="J243" s="598"/>
      <c r="K243" s="598"/>
      <c r="L243" s="598"/>
      <c r="M243" s="598"/>
      <c r="N243" s="598"/>
      <c r="O243" s="604"/>
      <c r="P243" s="601" t="s">
        <v>40</v>
      </c>
      <c r="Q243" s="602"/>
      <c r="R243" s="602"/>
      <c r="S243" s="602"/>
      <c r="T243" s="602"/>
      <c r="U243" s="602"/>
      <c r="V243" s="603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598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4"/>
      <c r="P244" s="601" t="s">
        <v>40</v>
      </c>
      <c r="Q244" s="602"/>
      <c r="R244" s="602"/>
      <c r="S244" s="602"/>
      <c r="T244" s="602"/>
      <c r="U244" s="602"/>
      <c r="V244" s="603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06" t="s">
        <v>405</v>
      </c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  <c r="V245" s="606"/>
      <c r="W245" s="606"/>
      <c r="X245" s="606"/>
      <c r="Y245" s="606"/>
      <c r="Z245" s="606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07">
        <v>4680115886704</v>
      </c>
      <c r="E246" s="60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9"/>
      <c r="R246" s="609"/>
      <c r="S246" s="609"/>
      <c r="T246" s="6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07">
        <v>4680115886681</v>
      </c>
      <c r="E247" s="60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44" t="s">
        <v>411</v>
      </c>
      <c r="Q247" s="609"/>
      <c r="R247" s="609"/>
      <c r="S247" s="609"/>
      <c r="T247" s="6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07">
        <v>4680115886681</v>
      </c>
      <c r="E248" s="60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9"/>
      <c r="R248" s="609"/>
      <c r="S248" s="609"/>
      <c r="T248" s="6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07">
        <v>4680115886735</v>
      </c>
      <c r="E249" s="60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9"/>
      <c r="R249" s="609"/>
      <c r="S249" s="609"/>
      <c r="T249" s="6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07">
        <v>4680115886728</v>
      </c>
      <c r="E250" s="60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9"/>
      <c r="R250" s="609"/>
      <c r="S250" s="609"/>
      <c r="T250" s="6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07">
        <v>4680115886711</v>
      </c>
      <c r="E251" s="60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9"/>
      <c r="R251" s="609"/>
      <c r="S251" s="609"/>
      <c r="T251" s="6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598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4"/>
      <c r="P252" s="601" t="s">
        <v>40</v>
      </c>
      <c r="Q252" s="602"/>
      <c r="R252" s="602"/>
      <c r="S252" s="602"/>
      <c r="T252" s="602"/>
      <c r="U252" s="602"/>
      <c r="V252" s="603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4"/>
      <c r="P253" s="601" t="s">
        <v>40</v>
      </c>
      <c r="Q253" s="602"/>
      <c r="R253" s="602"/>
      <c r="S253" s="602"/>
      <c r="T253" s="602"/>
      <c r="U253" s="602"/>
      <c r="V253" s="603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05" t="s">
        <v>419</v>
      </c>
      <c r="B254" s="605"/>
      <c r="C254" s="605"/>
      <c r="D254" s="605"/>
      <c r="E254" s="605"/>
      <c r="F254" s="605"/>
      <c r="G254" s="605"/>
      <c r="H254" s="605"/>
      <c r="I254" s="605"/>
      <c r="J254" s="605"/>
      <c r="K254" s="605"/>
      <c r="L254" s="605"/>
      <c r="M254" s="605"/>
      <c r="N254" s="605"/>
      <c r="O254" s="605"/>
      <c r="P254" s="605"/>
      <c r="Q254" s="605"/>
      <c r="R254" s="605"/>
      <c r="S254" s="605"/>
      <c r="T254" s="605"/>
      <c r="U254" s="605"/>
      <c r="V254" s="605"/>
      <c r="W254" s="605"/>
      <c r="X254" s="605"/>
      <c r="Y254" s="605"/>
      <c r="Z254" s="605"/>
      <c r="AA254" s="65"/>
      <c r="AB254" s="65"/>
      <c r="AC254" s="79"/>
    </row>
    <row r="255" spans="1:68" ht="14.25" customHeight="1" x14ac:dyDescent="0.25">
      <c r="A255" s="606" t="s">
        <v>114</v>
      </c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  <c r="V255" s="606"/>
      <c r="W255" s="606"/>
      <c r="X255" s="606"/>
      <c r="Y255" s="606"/>
      <c r="Z255" s="606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07">
        <v>4680115885837</v>
      </c>
      <c r="E256" s="60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9"/>
      <c r="R256" s="609"/>
      <c r="S256" s="609"/>
      <c r="T256" s="610"/>
      <c r="U256" s="39" t="s">
        <v>45</v>
      </c>
      <c r="V256" s="39" t="s">
        <v>45</v>
      </c>
      <c r="W256" s="40" t="s">
        <v>0</v>
      </c>
      <c r="X256" s="58">
        <v>162</v>
      </c>
      <c r="Y256" s="55">
        <f>IFERROR(IF(X256="",0,CEILING((X256/$H256),1)*$H256),"")</f>
        <v>162</v>
      </c>
      <c r="Z256" s="41">
        <f>IFERROR(IF(Y256=0,"",ROUNDUP(Y256/H256,0)*0.01898),"")</f>
        <v>0.28470000000000001</v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168.52499999999998</v>
      </c>
      <c r="BN256" s="78">
        <f>IFERROR(Y256*I256/H256,"0")</f>
        <v>168.52499999999998</v>
      </c>
      <c r="BO256" s="78">
        <f>IFERROR(1/J256*(X256/H256),"0")</f>
        <v>0.23437499999999997</v>
      </c>
      <c r="BP256" s="78">
        <f>IFERROR(1/J256*(Y256/H256),"0")</f>
        <v>0.23437499999999997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07">
        <v>4680115885806</v>
      </c>
      <c r="E257" s="60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9"/>
      <c r="R257" s="609"/>
      <c r="S257" s="609"/>
      <c r="T257" s="610"/>
      <c r="U257" s="39" t="s">
        <v>45</v>
      </c>
      <c r="V257" s="39" t="s">
        <v>45</v>
      </c>
      <c r="W257" s="40" t="s">
        <v>0</v>
      </c>
      <c r="X257" s="58">
        <v>216</v>
      </c>
      <c r="Y257" s="55">
        <f>IFERROR(IF(X257="",0,CEILING((X257/$H257),1)*$H257),"")</f>
        <v>216</v>
      </c>
      <c r="Z257" s="41">
        <f>IFERROR(IF(Y257=0,"",ROUNDUP(Y257/H257,0)*0.01898),"")</f>
        <v>0.37959999999999999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224.69999999999996</v>
      </c>
      <c r="BN257" s="78">
        <f>IFERROR(Y257*I257/H257,"0")</f>
        <v>224.69999999999996</v>
      </c>
      <c r="BO257" s="78">
        <f>IFERROR(1/J257*(X257/H257),"0")</f>
        <v>0.3125</v>
      </c>
      <c r="BP257" s="78">
        <f>IFERROR(1/J257*(Y257/H257),"0")</f>
        <v>0.3125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07">
        <v>4680115885851</v>
      </c>
      <c r="E258" s="60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9"/>
      <c r="R258" s="609"/>
      <c r="S258" s="609"/>
      <c r="T258" s="610"/>
      <c r="U258" s="39" t="s">
        <v>45</v>
      </c>
      <c r="V258" s="39" t="s">
        <v>45</v>
      </c>
      <c r="W258" s="40" t="s">
        <v>0</v>
      </c>
      <c r="X258" s="58">
        <v>54</v>
      </c>
      <c r="Y258" s="55">
        <f>IFERROR(IF(X258="",0,CEILING((X258/$H258),1)*$H258),"")</f>
        <v>54</v>
      </c>
      <c r="Z258" s="41">
        <f>IFERROR(IF(Y258=0,"",ROUNDUP(Y258/H258,0)*0.01898),"")</f>
        <v>9.4899999999999998E-2</v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56.17499999999999</v>
      </c>
      <c r="BN258" s="78">
        <f>IFERROR(Y258*I258/H258,"0")</f>
        <v>56.17499999999999</v>
      </c>
      <c r="BO258" s="78">
        <f>IFERROR(1/J258*(X258/H258),"0")</f>
        <v>7.8125E-2</v>
      </c>
      <c r="BP258" s="78">
        <f>IFERROR(1/J258*(Y258/H258),"0")</f>
        <v>7.8125E-2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07">
        <v>4680115885844</v>
      </c>
      <c r="E259" s="60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9"/>
      <c r="R259" s="609"/>
      <c r="S259" s="609"/>
      <c r="T259" s="61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07">
        <v>4680115885820</v>
      </c>
      <c r="E260" s="60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9"/>
      <c r="R260" s="609"/>
      <c r="S260" s="609"/>
      <c r="T260" s="61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598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4"/>
      <c r="P261" s="601" t="s">
        <v>40</v>
      </c>
      <c r="Q261" s="602"/>
      <c r="R261" s="602"/>
      <c r="S261" s="602"/>
      <c r="T261" s="602"/>
      <c r="U261" s="602"/>
      <c r="V261" s="603"/>
      <c r="W261" s="42" t="s">
        <v>39</v>
      </c>
      <c r="X261" s="43">
        <f>IFERROR(X256/H256,"0")+IFERROR(X257/H257,"0")+IFERROR(X258/H258,"0")+IFERROR(X259/H259,"0")+IFERROR(X260/H260,"0")</f>
        <v>40</v>
      </c>
      <c r="Y261" s="43">
        <f>IFERROR(Y256/H256,"0")+IFERROR(Y257/H257,"0")+IFERROR(Y258/H258,"0")+IFERROR(Y259/H259,"0")+IFERROR(Y260/H260,"0")</f>
        <v>40</v>
      </c>
      <c r="Z261" s="43">
        <f>IFERROR(IF(Z256="",0,Z256),"0")+IFERROR(IF(Z257="",0,Z257),"0")+IFERROR(IF(Z258="",0,Z258),"0")+IFERROR(IF(Z259="",0,Z259),"0")+IFERROR(IF(Z260="",0,Z260),"0")</f>
        <v>0.75919999999999999</v>
      </c>
      <c r="AA261" s="67"/>
      <c r="AB261" s="67"/>
      <c r="AC261" s="67"/>
    </row>
    <row r="262" spans="1:68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4"/>
      <c r="P262" s="601" t="s">
        <v>40</v>
      </c>
      <c r="Q262" s="602"/>
      <c r="R262" s="602"/>
      <c r="S262" s="602"/>
      <c r="T262" s="602"/>
      <c r="U262" s="602"/>
      <c r="V262" s="603"/>
      <c r="W262" s="42" t="s">
        <v>0</v>
      </c>
      <c r="X262" s="43">
        <f>IFERROR(SUM(X256:X260),"0")</f>
        <v>432</v>
      </c>
      <c r="Y262" s="43">
        <f>IFERROR(SUM(Y256:Y260),"0")</f>
        <v>432</v>
      </c>
      <c r="Z262" s="42"/>
      <c r="AA262" s="67"/>
      <c r="AB262" s="67"/>
      <c r="AC262" s="67"/>
    </row>
    <row r="263" spans="1:68" ht="16.5" customHeight="1" x14ac:dyDescent="0.25">
      <c r="A263" s="605" t="s">
        <v>435</v>
      </c>
      <c r="B263" s="605"/>
      <c r="C263" s="605"/>
      <c r="D263" s="605"/>
      <c r="E263" s="605"/>
      <c r="F263" s="605"/>
      <c r="G263" s="605"/>
      <c r="H263" s="605"/>
      <c r="I263" s="605"/>
      <c r="J263" s="605"/>
      <c r="K263" s="605"/>
      <c r="L263" s="605"/>
      <c r="M263" s="605"/>
      <c r="N263" s="605"/>
      <c r="O263" s="605"/>
      <c r="P263" s="605"/>
      <c r="Q263" s="605"/>
      <c r="R263" s="605"/>
      <c r="S263" s="605"/>
      <c r="T263" s="605"/>
      <c r="U263" s="605"/>
      <c r="V263" s="605"/>
      <c r="W263" s="605"/>
      <c r="X263" s="605"/>
      <c r="Y263" s="605"/>
      <c r="Z263" s="605"/>
      <c r="AA263" s="65"/>
      <c r="AB263" s="65"/>
      <c r="AC263" s="79"/>
    </row>
    <row r="264" spans="1:68" ht="14.25" customHeight="1" x14ac:dyDescent="0.25">
      <c r="A264" s="606" t="s">
        <v>114</v>
      </c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  <c r="V264" s="606"/>
      <c r="W264" s="606"/>
      <c r="X264" s="606"/>
      <c r="Y264" s="606"/>
      <c r="Z264" s="606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07">
        <v>4607091383423</v>
      </c>
      <c r="E265" s="60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9"/>
      <c r="R265" s="609"/>
      <c r="S265" s="609"/>
      <c r="T265" s="61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07">
        <v>4680115885691</v>
      </c>
      <c r="E266" s="6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9"/>
      <c r="R266" s="609"/>
      <c r="S266" s="609"/>
      <c r="T266" s="61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07">
        <v>4680115885660</v>
      </c>
      <c r="E267" s="6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9"/>
      <c r="R267" s="609"/>
      <c r="S267" s="609"/>
      <c r="T267" s="61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07">
        <v>4680115886773</v>
      </c>
      <c r="E268" s="60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38" t="s">
        <v>446</v>
      </c>
      <c r="Q268" s="609"/>
      <c r="R268" s="609"/>
      <c r="S268" s="609"/>
      <c r="T268" s="61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598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4"/>
      <c r="P269" s="601" t="s">
        <v>40</v>
      </c>
      <c r="Q269" s="602"/>
      <c r="R269" s="602"/>
      <c r="S269" s="602"/>
      <c r="T269" s="602"/>
      <c r="U269" s="602"/>
      <c r="V269" s="60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4"/>
      <c r="P270" s="601" t="s">
        <v>40</v>
      </c>
      <c r="Q270" s="602"/>
      <c r="R270" s="602"/>
      <c r="S270" s="602"/>
      <c r="T270" s="602"/>
      <c r="U270" s="602"/>
      <c r="V270" s="60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05" t="s">
        <v>448</v>
      </c>
      <c r="B271" s="605"/>
      <c r="C271" s="605"/>
      <c r="D271" s="605"/>
      <c r="E271" s="605"/>
      <c r="F271" s="605"/>
      <c r="G271" s="605"/>
      <c r="H271" s="605"/>
      <c r="I271" s="605"/>
      <c r="J271" s="605"/>
      <c r="K271" s="605"/>
      <c r="L271" s="605"/>
      <c r="M271" s="605"/>
      <c r="N271" s="605"/>
      <c r="O271" s="605"/>
      <c r="P271" s="605"/>
      <c r="Q271" s="605"/>
      <c r="R271" s="605"/>
      <c r="S271" s="605"/>
      <c r="T271" s="605"/>
      <c r="U271" s="605"/>
      <c r="V271" s="605"/>
      <c r="W271" s="605"/>
      <c r="X271" s="605"/>
      <c r="Y271" s="605"/>
      <c r="Z271" s="605"/>
      <c r="AA271" s="65"/>
      <c r="AB271" s="65"/>
      <c r="AC271" s="79"/>
    </row>
    <row r="272" spans="1:68" ht="14.25" customHeight="1" x14ac:dyDescent="0.25">
      <c r="A272" s="606" t="s">
        <v>85</v>
      </c>
      <c r="B272" s="606"/>
      <c r="C272" s="606"/>
      <c r="D272" s="606"/>
      <c r="E272" s="606"/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  <c r="V272" s="606"/>
      <c r="W272" s="606"/>
      <c r="X272" s="606"/>
      <c r="Y272" s="606"/>
      <c r="Z272" s="606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07">
        <v>4680115886186</v>
      </c>
      <c r="E273" s="60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9"/>
      <c r="R273" s="609"/>
      <c r="S273" s="609"/>
      <c r="T273" s="61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07">
        <v>4680115881228</v>
      </c>
      <c r="E274" s="60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9"/>
      <c r="R274" s="609"/>
      <c r="S274" s="609"/>
      <c r="T274" s="610"/>
      <c r="U274" s="39" t="s">
        <v>45</v>
      </c>
      <c r="V274" s="39" t="s">
        <v>45</v>
      </c>
      <c r="W274" s="40" t="s">
        <v>0</v>
      </c>
      <c r="X274" s="58">
        <v>12</v>
      </c>
      <c r="Y274" s="55">
        <f>IFERROR(IF(X274="",0,CEILING((X274/$H274),1)*$H274),"")</f>
        <v>12</v>
      </c>
      <c r="Z274" s="41">
        <f>IFERROR(IF(Y274=0,"",ROUNDUP(Y274/H274,0)*0.00651),"")</f>
        <v>3.2550000000000003E-2</v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13.260000000000002</v>
      </c>
      <c r="BN274" s="78">
        <f>IFERROR(Y274*I274/H274,"0")</f>
        <v>13.260000000000002</v>
      </c>
      <c r="BO274" s="78">
        <f>IFERROR(1/J274*(X274/H274),"0")</f>
        <v>2.7472527472527476E-2</v>
      </c>
      <c r="BP274" s="78">
        <f>IFERROR(1/J274*(Y274/H274),"0")</f>
        <v>2.7472527472527476E-2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07">
        <v>4680115881211</v>
      </c>
      <c r="E275" s="60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9"/>
      <c r="R275" s="609"/>
      <c r="S275" s="609"/>
      <c r="T275" s="61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98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4"/>
      <c r="P276" s="601" t="s">
        <v>40</v>
      </c>
      <c r="Q276" s="602"/>
      <c r="R276" s="602"/>
      <c r="S276" s="602"/>
      <c r="T276" s="602"/>
      <c r="U276" s="602"/>
      <c r="V276" s="603"/>
      <c r="W276" s="42" t="s">
        <v>39</v>
      </c>
      <c r="X276" s="43">
        <f>IFERROR(X273/H273,"0")+IFERROR(X274/H274,"0")+IFERROR(X275/H275,"0")</f>
        <v>5</v>
      </c>
      <c r="Y276" s="43">
        <f>IFERROR(Y273/H273,"0")+IFERROR(Y274/H274,"0")+IFERROR(Y275/H275,"0")</f>
        <v>5</v>
      </c>
      <c r="Z276" s="43">
        <f>IFERROR(IF(Z273="",0,Z273),"0")+IFERROR(IF(Z274="",0,Z274),"0")+IFERROR(IF(Z275="",0,Z275),"0")</f>
        <v>3.2550000000000003E-2</v>
      </c>
      <c r="AA276" s="67"/>
      <c r="AB276" s="67"/>
      <c r="AC276" s="67"/>
    </row>
    <row r="277" spans="1:68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4"/>
      <c r="P277" s="601" t="s">
        <v>40</v>
      </c>
      <c r="Q277" s="602"/>
      <c r="R277" s="602"/>
      <c r="S277" s="602"/>
      <c r="T277" s="602"/>
      <c r="U277" s="602"/>
      <c r="V277" s="603"/>
      <c r="W277" s="42" t="s">
        <v>0</v>
      </c>
      <c r="X277" s="43">
        <f>IFERROR(SUM(X273:X275),"0")</f>
        <v>12</v>
      </c>
      <c r="Y277" s="43">
        <f>IFERROR(SUM(Y273:Y275),"0")</f>
        <v>12</v>
      </c>
      <c r="Z277" s="42"/>
      <c r="AA277" s="67"/>
      <c r="AB277" s="67"/>
      <c r="AC277" s="67"/>
    </row>
    <row r="278" spans="1:68" ht="16.5" customHeight="1" x14ac:dyDescent="0.25">
      <c r="A278" s="605" t="s">
        <v>458</v>
      </c>
      <c r="B278" s="605"/>
      <c r="C278" s="605"/>
      <c r="D278" s="605"/>
      <c r="E278" s="605"/>
      <c r="F278" s="605"/>
      <c r="G278" s="605"/>
      <c r="H278" s="605"/>
      <c r="I278" s="605"/>
      <c r="J278" s="605"/>
      <c r="K278" s="605"/>
      <c r="L278" s="605"/>
      <c r="M278" s="605"/>
      <c r="N278" s="605"/>
      <c r="O278" s="605"/>
      <c r="P278" s="605"/>
      <c r="Q278" s="605"/>
      <c r="R278" s="605"/>
      <c r="S278" s="605"/>
      <c r="T278" s="605"/>
      <c r="U278" s="605"/>
      <c r="V278" s="605"/>
      <c r="W278" s="605"/>
      <c r="X278" s="605"/>
      <c r="Y278" s="605"/>
      <c r="Z278" s="605"/>
      <c r="AA278" s="65"/>
      <c r="AB278" s="65"/>
      <c r="AC278" s="79"/>
    </row>
    <row r="279" spans="1:68" ht="14.25" customHeight="1" x14ac:dyDescent="0.25">
      <c r="A279" s="606" t="s">
        <v>78</v>
      </c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  <c r="V279" s="606"/>
      <c r="W279" s="606"/>
      <c r="X279" s="606"/>
      <c r="Y279" s="606"/>
      <c r="Z279" s="606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07">
        <v>4680115880344</v>
      </c>
      <c r="E280" s="60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9"/>
      <c r="R280" s="609"/>
      <c r="S280" s="609"/>
      <c r="T280" s="610"/>
      <c r="U280" s="39" t="s">
        <v>45</v>
      </c>
      <c r="V280" s="39" t="s">
        <v>45</v>
      </c>
      <c r="W280" s="40" t="s">
        <v>0</v>
      </c>
      <c r="X280" s="58">
        <v>8.9</v>
      </c>
      <c r="Y280" s="55">
        <f>IFERROR(IF(X280="",0,CEILING((X280/$H280),1)*$H280),"")</f>
        <v>10.08</v>
      </c>
      <c r="Z280" s="41">
        <f>IFERROR(IF(Y280=0,"",ROUNDUP(Y280/H280,0)*0.00502),"")</f>
        <v>3.0120000000000001E-2</v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9.4297619047619055</v>
      </c>
      <c r="BN280" s="78">
        <f>IFERROR(Y280*I280/H280,"0")</f>
        <v>10.68</v>
      </c>
      <c r="BO280" s="78">
        <f>IFERROR(1/J280*(X280/H280),"0")</f>
        <v>2.2639397639397645E-2</v>
      </c>
      <c r="BP280" s="78">
        <f>IFERROR(1/J280*(Y280/H280),"0")</f>
        <v>2.5641025641025644E-2</v>
      </c>
    </row>
    <row r="281" spans="1:68" x14ac:dyDescent="0.2">
      <c r="A281" s="598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4"/>
      <c r="P281" s="601" t="s">
        <v>40</v>
      </c>
      <c r="Q281" s="602"/>
      <c r="R281" s="602"/>
      <c r="S281" s="602"/>
      <c r="T281" s="602"/>
      <c r="U281" s="602"/>
      <c r="V281" s="603"/>
      <c r="W281" s="42" t="s">
        <v>39</v>
      </c>
      <c r="X281" s="43">
        <f>IFERROR(X280/H280,"0")</f>
        <v>5.2976190476190483</v>
      </c>
      <c r="Y281" s="43">
        <f>IFERROR(Y280/H280,"0")</f>
        <v>6</v>
      </c>
      <c r="Z281" s="43">
        <f>IFERROR(IF(Z280="",0,Z280),"0")</f>
        <v>3.0120000000000001E-2</v>
      </c>
      <c r="AA281" s="67"/>
      <c r="AB281" s="67"/>
      <c r="AC281" s="67"/>
    </row>
    <row r="282" spans="1:68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4"/>
      <c r="P282" s="601" t="s">
        <v>40</v>
      </c>
      <c r="Q282" s="602"/>
      <c r="R282" s="602"/>
      <c r="S282" s="602"/>
      <c r="T282" s="602"/>
      <c r="U282" s="602"/>
      <c r="V282" s="603"/>
      <c r="W282" s="42" t="s">
        <v>0</v>
      </c>
      <c r="X282" s="43">
        <f>IFERROR(SUM(X280:X280),"0")</f>
        <v>8.9</v>
      </c>
      <c r="Y282" s="43">
        <f>IFERROR(SUM(Y280:Y280),"0")</f>
        <v>10.08</v>
      </c>
      <c r="Z282" s="42"/>
      <c r="AA282" s="67"/>
      <c r="AB282" s="67"/>
      <c r="AC282" s="67"/>
    </row>
    <row r="283" spans="1:68" ht="14.25" customHeight="1" x14ac:dyDescent="0.25">
      <c r="A283" s="606" t="s">
        <v>85</v>
      </c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  <c r="V283" s="606"/>
      <c r="W283" s="606"/>
      <c r="X283" s="606"/>
      <c r="Y283" s="606"/>
      <c r="Z283" s="606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07">
        <v>4680115884618</v>
      </c>
      <c r="E284" s="60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9"/>
      <c r="R284" s="609"/>
      <c r="S284" s="609"/>
      <c r="T284" s="61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98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4"/>
      <c r="P285" s="601" t="s">
        <v>40</v>
      </c>
      <c r="Q285" s="602"/>
      <c r="R285" s="602"/>
      <c r="S285" s="602"/>
      <c r="T285" s="602"/>
      <c r="U285" s="602"/>
      <c r="V285" s="60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4"/>
      <c r="P286" s="601" t="s">
        <v>40</v>
      </c>
      <c r="Q286" s="602"/>
      <c r="R286" s="602"/>
      <c r="S286" s="602"/>
      <c r="T286" s="602"/>
      <c r="U286" s="602"/>
      <c r="V286" s="60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05" t="s">
        <v>465</v>
      </c>
      <c r="B287" s="605"/>
      <c r="C287" s="605"/>
      <c r="D287" s="605"/>
      <c r="E287" s="605"/>
      <c r="F287" s="605"/>
      <c r="G287" s="605"/>
      <c r="H287" s="605"/>
      <c r="I287" s="605"/>
      <c r="J287" s="605"/>
      <c r="K287" s="605"/>
      <c r="L287" s="605"/>
      <c r="M287" s="605"/>
      <c r="N287" s="605"/>
      <c r="O287" s="605"/>
      <c r="P287" s="605"/>
      <c r="Q287" s="605"/>
      <c r="R287" s="605"/>
      <c r="S287" s="605"/>
      <c r="T287" s="605"/>
      <c r="U287" s="605"/>
      <c r="V287" s="605"/>
      <c r="W287" s="605"/>
      <c r="X287" s="605"/>
      <c r="Y287" s="605"/>
      <c r="Z287" s="605"/>
      <c r="AA287" s="65"/>
      <c r="AB287" s="65"/>
      <c r="AC287" s="79"/>
    </row>
    <row r="288" spans="1:68" ht="14.25" customHeight="1" x14ac:dyDescent="0.25">
      <c r="A288" s="606" t="s">
        <v>114</v>
      </c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  <c r="V288" s="606"/>
      <c r="W288" s="606"/>
      <c r="X288" s="606"/>
      <c r="Y288" s="606"/>
      <c r="Z288" s="606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07">
        <v>4680115883703</v>
      </c>
      <c r="E289" s="60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9"/>
      <c r="R289" s="609"/>
      <c r="S289" s="609"/>
      <c r="T289" s="6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598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4"/>
      <c r="P290" s="601" t="s">
        <v>40</v>
      </c>
      <c r="Q290" s="602"/>
      <c r="R290" s="602"/>
      <c r="S290" s="602"/>
      <c r="T290" s="602"/>
      <c r="U290" s="602"/>
      <c r="V290" s="60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4"/>
      <c r="P291" s="601" t="s">
        <v>40</v>
      </c>
      <c r="Q291" s="602"/>
      <c r="R291" s="602"/>
      <c r="S291" s="602"/>
      <c r="T291" s="602"/>
      <c r="U291" s="602"/>
      <c r="V291" s="60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05" t="s">
        <v>470</v>
      </c>
      <c r="B292" s="605"/>
      <c r="C292" s="605"/>
      <c r="D292" s="605"/>
      <c r="E292" s="605"/>
      <c r="F292" s="605"/>
      <c r="G292" s="605"/>
      <c r="H292" s="605"/>
      <c r="I292" s="605"/>
      <c r="J292" s="605"/>
      <c r="K292" s="605"/>
      <c r="L292" s="605"/>
      <c r="M292" s="605"/>
      <c r="N292" s="605"/>
      <c r="O292" s="605"/>
      <c r="P292" s="605"/>
      <c r="Q292" s="605"/>
      <c r="R292" s="605"/>
      <c r="S292" s="605"/>
      <c r="T292" s="605"/>
      <c r="U292" s="605"/>
      <c r="V292" s="605"/>
      <c r="W292" s="605"/>
      <c r="X292" s="605"/>
      <c r="Y292" s="605"/>
      <c r="Z292" s="605"/>
      <c r="AA292" s="65"/>
      <c r="AB292" s="65"/>
      <c r="AC292" s="79"/>
    </row>
    <row r="293" spans="1:68" ht="14.25" customHeight="1" x14ac:dyDescent="0.25">
      <c r="A293" s="606" t="s">
        <v>114</v>
      </c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07">
        <v>4680115885615</v>
      </c>
      <c r="E294" s="60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9"/>
      <c r="R294" s="609"/>
      <c r="S294" s="609"/>
      <c r="T294" s="610"/>
      <c r="U294" s="39" t="s">
        <v>45</v>
      </c>
      <c r="V294" s="39" t="s">
        <v>45</v>
      </c>
      <c r="W294" s="40" t="s">
        <v>0</v>
      </c>
      <c r="X294" s="58">
        <v>162</v>
      </c>
      <c r="Y294" s="55">
        <f t="shared" ref="Y294:Y299" si="48">IFERROR(IF(X294="",0,CEILING((X294/$H294),1)*$H294),"")</f>
        <v>162</v>
      </c>
      <c r="Z294" s="41">
        <f>IFERROR(IF(Y294=0,"",ROUNDUP(Y294/H294,0)*0.01898),"")</f>
        <v>0.28470000000000001</v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168.52499999999998</v>
      </c>
      <c r="BN294" s="78">
        <f t="shared" ref="BN294:BN299" si="50">IFERROR(Y294*I294/H294,"0")</f>
        <v>168.52499999999998</v>
      </c>
      <c r="BO294" s="78">
        <f t="shared" ref="BO294:BO299" si="51">IFERROR(1/J294*(X294/H294),"0")</f>
        <v>0.23437499999999997</v>
      </c>
      <c r="BP294" s="78">
        <f t="shared" ref="BP294:BP299" si="52">IFERROR(1/J294*(Y294/H294),"0")</f>
        <v>0.23437499999999997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07">
        <v>4680115885554</v>
      </c>
      <c r="E295" s="607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9"/>
      <c r="R295" s="609"/>
      <c r="S295" s="609"/>
      <c r="T295" s="61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07">
        <v>4680115885554</v>
      </c>
      <c r="E296" s="607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9"/>
      <c r="R296" s="609"/>
      <c r="S296" s="609"/>
      <c r="T296" s="61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07">
        <v>4680115885646</v>
      </c>
      <c r="E297" s="607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9"/>
      <c r="R297" s="609"/>
      <c r="S297" s="609"/>
      <c r="T297" s="610"/>
      <c r="U297" s="39" t="s">
        <v>45</v>
      </c>
      <c r="V297" s="39" t="s">
        <v>45</v>
      </c>
      <c r="W297" s="40" t="s">
        <v>0</v>
      </c>
      <c r="X297" s="58">
        <v>54</v>
      </c>
      <c r="Y297" s="55">
        <f t="shared" si="48"/>
        <v>54</v>
      </c>
      <c r="Z297" s="41">
        <f>IFERROR(IF(Y297=0,"",ROUNDUP(Y297/H297,0)*0.01898),"")</f>
        <v>9.4899999999999998E-2</v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56.17499999999999</v>
      </c>
      <c r="BN297" s="78">
        <f t="shared" si="50"/>
        <v>56.17499999999999</v>
      </c>
      <c r="BO297" s="78">
        <f t="shared" si="51"/>
        <v>7.8125E-2</v>
      </c>
      <c r="BP297" s="78">
        <f t="shared" si="52"/>
        <v>7.8125E-2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07">
        <v>4680115885622</v>
      </c>
      <c r="E298" s="60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9"/>
      <c r="R298" s="609"/>
      <c r="S298" s="609"/>
      <c r="T298" s="610"/>
      <c r="U298" s="39" t="s">
        <v>45</v>
      </c>
      <c r="V298" s="39" t="s">
        <v>45</v>
      </c>
      <c r="W298" s="40" t="s">
        <v>0</v>
      </c>
      <c r="X298" s="58">
        <v>16</v>
      </c>
      <c r="Y298" s="55">
        <f t="shared" si="48"/>
        <v>16</v>
      </c>
      <c r="Z298" s="41">
        <f>IFERROR(IF(Y298=0,"",ROUNDUP(Y298/H298,0)*0.00902),"")</f>
        <v>3.6080000000000001E-2</v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16.84</v>
      </c>
      <c r="BN298" s="78">
        <f t="shared" si="50"/>
        <v>16.84</v>
      </c>
      <c r="BO298" s="78">
        <f t="shared" si="51"/>
        <v>3.0303030303030304E-2</v>
      </c>
      <c r="BP298" s="78">
        <f t="shared" si="52"/>
        <v>3.0303030303030304E-2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07">
        <v>4680115885608</v>
      </c>
      <c r="E299" s="607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9"/>
      <c r="R299" s="609"/>
      <c r="S299" s="609"/>
      <c r="T299" s="610"/>
      <c r="U299" s="39" t="s">
        <v>45</v>
      </c>
      <c r="V299" s="39" t="s">
        <v>45</v>
      </c>
      <c r="W299" s="40" t="s">
        <v>0</v>
      </c>
      <c r="X299" s="58">
        <v>16</v>
      </c>
      <c r="Y299" s="55">
        <f t="shared" si="48"/>
        <v>16</v>
      </c>
      <c r="Z299" s="41">
        <f>IFERROR(IF(Y299=0,"",ROUNDUP(Y299/H299,0)*0.00902),"")</f>
        <v>3.6080000000000001E-2</v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16.84</v>
      </c>
      <c r="BN299" s="78">
        <f t="shared" si="50"/>
        <v>16.84</v>
      </c>
      <c r="BO299" s="78">
        <f t="shared" si="51"/>
        <v>3.0303030303030304E-2</v>
      </c>
      <c r="BP299" s="78">
        <f t="shared" si="52"/>
        <v>3.0303030303030304E-2</v>
      </c>
    </row>
    <row r="300" spans="1:68" x14ac:dyDescent="0.2">
      <c r="A300" s="598"/>
      <c r="B300" s="598"/>
      <c r="C300" s="598"/>
      <c r="D300" s="598"/>
      <c r="E300" s="598"/>
      <c r="F300" s="598"/>
      <c r="G300" s="598"/>
      <c r="H300" s="598"/>
      <c r="I300" s="598"/>
      <c r="J300" s="598"/>
      <c r="K300" s="598"/>
      <c r="L300" s="598"/>
      <c r="M300" s="598"/>
      <c r="N300" s="598"/>
      <c r="O300" s="604"/>
      <c r="P300" s="601" t="s">
        <v>40</v>
      </c>
      <c r="Q300" s="602"/>
      <c r="R300" s="602"/>
      <c r="S300" s="602"/>
      <c r="T300" s="602"/>
      <c r="U300" s="602"/>
      <c r="V300" s="603"/>
      <c r="W300" s="42" t="s">
        <v>39</v>
      </c>
      <c r="X300" s="43">
        <f>IFERROR(X294/H294,"0")+IFERROR(X295/H295,"0")+IFERROR(X296/H296,"0")+IFERROR(X297/H297,"0")+IFERROR(X298/H298,"0")+IFERROR(X299/H299,"0")</f>
        <v>28</v>
      </c>
      <c r="Y300" s="43">
        <f>IFERROR(Y294/H294,"0")+IFERROR(Y295/H295,"0")+IFERROR(Y296/H296,"0")+IFERROR(Y297/H297,"0")+IFERROR(Y298/H298,"0")+IFERROR(Y299/H299,"0")</f>
        <v>28</v>
      </c>
      <c r="Z300" s="43">
        <f>IFERROR(IF(Z294="",0,Z294),"0")+IFERROR(IF(Z295="",0,Z295),"0")+IFERROR(IF(Z296="",0,Z296),"0")+IFERROR(IF(Z297="",0,Z297),"0")+IFERROR(IF(Z298="",0,Z298),"0")+IFERROR(IF(Z299="",0,Z299),"0")</f>
        <v>0.45175999999999999</v>
      </c>
      <c r="AA300" s="67"/>
      <c r="AB300" s="67"/>
      <c r="AC300" s="67"/>
    </row>
    <row r="301" spans="1:68" x14ac:dyDescent="0.2">
      <c r="A301" s="598"/>
      <c r="B301" s="598"/>
      <c r="C301" s="598"/>
      <c r="D301" s="598"/>
      <c r="E301" s="598"/>
      <c r="F301" s="598"/>
      <c r="G301" s="598"/>
      <c r="H301" s="598"/>
      <c r="I301" s="598"/>
      <c r="J301" s="598"/>
      <c r="K301" s="598"/>
      <c r="L301" s="598"/>
      <c r="M301" s="598"/>
      <c r="N301" s="598"/>
      <c r="O301" s="604"/>
      <c r="P301" s="601" t="s">
        <v>40</v>
      </c>
      <c r="Q301" s="602"/>
      <c r="R301" s="602"/>
      <c r="S301" s="602"/>
      <c r="T301" s="602"/>
      <c r="U301" s="602"/>
      <c r="V301" s="603"/>
      <c r="W301" s="42" t="s">
        <v>0</v>
      </c>
      <c r="X301" s="43">
        <f>IFERROR(SUM(X294:X299),"0")</f>
        <v>248</v>
      </c>
      <c r="Y301" s="43">
        <f>IFERROR(SUM(Y294:Y299),"0")</f>
        <v>248</v>
      </c>
      <c r="Z301" s="42"/>
      <c r="AA301" s="67"/>
      <c r="AB301" s="67"/>
      <c r="AC301" s="67"/>
    </row>
    <row r="302" spans="1:68" ht="14.25" customHeight="1" x14ac:dyDescent="0.25">
      <c r="A302" s="606" t="s">
        <v>78</v>
      </c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  <c r="V302" s="606"/>
      <c r="W302" s="606"/>
      <c r="X302" s="606"/>
      <c r="Y302" s="606"/>
      <c r="Z302" s="606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07">
        <v>4607091387193</v>
      </c>
      <c r="E303" s="607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9"/>
      <c r="R303" s="609"/>
      <c r="S303" s="609"/>
      <c r="T303" s="610"/>
      <c r="U303" s="39" t="s">
        <v>45</v>
      </c>
      <c r="V303" s="39" t="s">
        <v>45</v>
      </c>
      <c r="W303" s="40" t="s">
        <v>0</v>
      </c>
      <c r="X303" s="58">
        <v>126</v>
      </c>
      <c r="Y303" s="55">
        <f t="shared" ref="Y303:Y309" si="53">IFERROR(IF(X303="",0,CEILING((X303/$H303),1)*$H303),"")</f>
        <v>126</v>
      </c>
      <c r="Z303" s="41">
        <f>IFERROR(IF(Y303=0,"",ROUNDUP(Y303/H303,0)*0.00902),"")</f>
        <v>0.27060000000000001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134.09999999999997</v>
      </c>
      <c r="BN303" s="78">
        <f t="shared" ref="BN303:BN309" si="55">IFERROR(Y303*I303/H303,"0")</f>
        <v>134.09999999999997</v>
      </c>
      <c r="BO303" s="78">
        <f t="shared" ref="BO303:BO309" si="56">IFERROR(1/J303*(X303/H303),"0")</f>
        <v>0.22727272727272729</v>
      </c>
      <c r="BP303" s="78">
        <f t="shared" ref="BP303:BP309" si="57">IFERROR(1/J303*(Y303/H303),"0")</f>
        <v>0.22727272727272729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07">
        <v>4607091387230</v>
      </c>
      <c r="E304" s="607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9"/>
      <c r="R304" s="609"/>
      <c r="S304" s="609"/>
      <c r="T304" s="610"/>
      <c r="U304" s="39" t="s">
        <v>45</v>
      </c>
      <c r="V304" s="39" t="s">
        <v>45</v>
      </c>
      <c r="W304" s="40" t="s">
        <v>0</v>
      </c>
      <c r="X304" s="58">
        <v>84</v>
      </c>
      <c r="Y304" s="55">
        <f t="shared" si="53"/>
        <v>84</v>
      </c>
      <c r="Z304" s="41">
        <f>IFERROR(IF(Y304=0,"",ROUNDUP(Y304/H304,0)*0.00902),"")</f>
        <v>0.1804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89.399999999999991</v>
      </c>
      <c r="BN304" s="78">
        <f t="shared" si="55"/>
        <v>89.399999999999991</v>
      </c>
      <c r="BO304" s="78">
        <f t="shared" si="56"/>
        <v>0.15151515151515152</v>
      </c>
      <c r="BP304" s="78">
        <f t="shared" si="57"/>
        <v>0.15151515151515152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07">
        <v>4607091387292</v>
      </c>
      <c r="E305" s="607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1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9"/>
      <c r="R305" s="609"/>
      <c r="S305" s="609"/>
      <c r="T305" s="610"/>
      <c r="U305" s="39" t="s">
        <v>45</v>
      </c>
      <c r="V305" s="39" t="s">
        <v>45</v>
      </c>
      <c r="W305" s="40" t="s">
        <v>0</v>
      </c>
      <c r="X305" s="58">
        <v>21.9</v>
      </c>
      <c r="Y305" s="55">
        <f t="shared" si="53"/>
        <v>21.9</v>
      </c>
      <c r="Z305" s="41">
        <f>IFERROR(IF(Y305=0,"",ROUNDUP(Y305/H305,0)*0.00902),"")</f>
        <v>4.5100000000000001E-2</v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23.250000000000004</v>
      </c>
      <c r="BN305" s="78">
        <f t="shared" si="55"/>
        <v>23.250000000000004</v>
      </c>
      <c r="BO305" s="78">
        <f t="shared" si="56"/>
        <v>3.787878787878788E-2</v>
      </c>
      <c r="BP305" s="78">
        <f t="shared" si="57"/>
        <v>3.787878787878788E-2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07">
        <v>4607091387285</v>
      </c>
      <c r="E306" s="607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9"/>
      <c r="R306" s="609"/>
      <c r="S306" s="609"/>
      <c r="T306" s="610"/>
      <c r="U306" s="39" t="s">
        <v>45</v>
      </c>
      <c r="V306" s="39" t="s">
        <v>45</v>
      </c>
      <c r="W306" s="40" t="s">
        <v>0</v>
      </c>
      <c r="X306" s="58">
        <v>10.5</v>
      </c>
      <c r="Y306" s="55">
        <f t="shared" si="53"/>
        <v>10.5</v>
      </c>
      <c r="Z306" s="41">
        <f>IFERROR(IF(Y306=0,"",ROUNDUP(Y306/H306,0)*0.00502),"")</f>
        <v>2.5100000000000001E-2</v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11.149999999999999</v>
      </c>
      <c r="BN306" s="78">
        <f t="shared" si="55"/>
        <v>11.149999999999999</v>
      </c>
      <c r="BO306" s="78">
        <f t="shared" si="56"/>
        <v>2.1367521367521368E-2</v>
      </c>
      <c r="BP306" s="78">
        <f t="shared" si="57"/>
        <v>2.1367521367521368E-2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07">
        <v>4607091389845</v>
      </c>
      <c r="E307" s="607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9"/>
      <c r="R307" s="609"/>
      <c r="S307" s="609"/>
      <c r="T307" s="610"/>
      <c r="U307" s="39" t="s">
        <v>45</v>
      </c>
      <c r="V307" s="39" t="s">
        <v>45</v>
      </c>
      <c r="W307" s="40" t="s">
        <v>0</v>
      </c>
      <c r="X307" s="58">
        <v>10.5</v>
      </c>
      <c r="Y307" s="55">
        <f t="shared" si="53"/>
        <v>10.5</v>
      </c>
      <c r="Z307" s="41">
        <f>IFERROR(IF(Y307=0,"",ROUNDUP(Y307/H307,0)*0.00502),"")</f>
        <v>2.5100000000000001E-2</v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11</v>
      </c>
      <c r="BN307" s="78">
        <f t="shared" si="55"/>
        <v>11</v>
      </c>
      <c r="BO307" s="78">
        <f t="shared" si="56"/>
        <v>2.1367521367521368E-2</v>
      </c>
      <c r="BP307" s="78">
        <f t="shared" si="57"/>
        <v>2.1367521367521368E-2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07">
        <v>4680115882881</v>
      </c>
      <c r="E308" s="607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9"/>
      <c r="R308" s="609"/>
      <c r="S308" s="609"/>
      <c r="T308" s="61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07">
        <v>4607091383836</v>
      </c>
      <c r="E309" s="607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9"/>
      <c r="R309" s="609"/>
      <c r="S309" s="609"/>
      <c r="T309" s="61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598"/>
      <c r="B310" s="598"/>
      <c r="C310" s="598"/>
      <c r="D310" s="598"/>
      <c r="E310" s="598"/>
      <c r="F310" s="598"/>
      <c r="G310" s="598"/>
      <c r="H310" s="598"/>
      <c r="I310" s="598"/>
      <c r="J310" s="598"/>
      <c r="K310" s="598"/>
      <c r="L310" s="598"/>
      <c r="M310" s="598"/>
      <c r="N310" s="598"/>
      <c r="O310" s="604"/>
      <c r="P310" s="601" t="s">
        <v>40</v>
      </c>
      <c r="Q310" s="602"/>
      <c r="R310" s="602"/>
      <c r="S310" s="602"/>
      <c r="T310" s="602"/>
      <c r="U310" s="602"/>
      <c r="V310" s="603"/>
      <c r="W310" s="42" t="s">
        <v>39</v>
      </c>
      <c r="X310" s="43">
        <f>IFERROR(X303/H303,"0")+IFERROR(X304/H304,"0")+IFERROR(X305/H305,"0")+IFERROR(X306/H306,"0")+IFERROR(X307/H307,"0")+IFERROR(X308/H308,"0")+IFERROR(X309/H309,"0")</f>
        <v>65</v>
      </c>
      <c r="Y310" s="43">
        <f>IFERROR(Y303/H303,"0")+IFERROR(Y304/H304,"0")+IFERROR(Y305/H305,"0")+IFERROR(Y306/H306,"0")+IFERROR(Y307/H307,"0")+IFERROR(Y308/H308,"0")+IFERROR(Y309/H309,"0")</f>
        <v>65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0.54630000000000001</v>
      </c>
      <c r="AA310" s="67"/>
      <c r="AB310" s="67"/>
      <c r="AC310" s="67"/>
    </row>
    <row r="311" spans="1:68" x14ac:dyDescent="0.2">
      <c r="A311" s="598"/>
      <c r="B311" s="598"/>
      <c r="C311" s="598"/>
      <c r="D311" s="598"/>
      <c r="E311" s="598"/>
      <c r="F311" s="598"/>
      <c r="G311" s="598"/>
      <c r="H311" s="598"/>
      <c r="I311" s="598"/>
      <c r="J311" s="598"/>
      <c r="K311" s="598"/>
      <c r="L311" s="598"/>
      <c r="M311" s="598"/>
      <c r="N311" s="598"/>
      <c r="O311" s="604"/>
      <c r="P311" s="601" t="s">
        <v>40</v>
      </c>
      <c r="Q311" s="602"/>
      <c r="R311" s="602"/>
      <c r="S311" s="602"/>
      <c r="T311" s="602"/>
      <c r="U311" s="602"/>
      <c r="V311" s="603"/>
      <c r="W311" s="42" t="s">
        <v>0</v>
      </c>
      <c r="X311" s="43">
        <f>IFERROR(SUM(X303:X309),"0")</f>
        <v>252.9</v>
      </c>
      <c r="Y311" s="43">
        <f>IFERROR(SUM(Y303:Y309),"0")</f>
        <v>252.9</v>
      </c>
      <c r="Z311" s="42"/>
      <c r="AA311" s="67"/>
      <c r="AB311" s="67"/>
      <c r="AC311" s="67"/>
    </row>
    <row r="312" spans="1:68" ht="14.25" customHeight="1" x14ac:dyDescent="0.25">
      <c r="A312" s="606" t="s">
        <v>85</v>
      </c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  <c r="V312" s="606"/>
      <c r="W312" s="606"/>
      <c r="X312" s="606"/>
      <c r="Y312" s="606"/>
      <c r="Z312" s="606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07">
        <v>4607091387766</v>
      </c>
      <c r="E313" s="607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9"/>
      <c r="R313" s="609"/>
      <c r="S313" s="609"/>
      <c r="T313" s="610"/>
      <c r="U313" s="39" t="s">
        <v>45</v>
      </c>
      <c r="V313" s="39" t="s">
        <v>45</v>
      </c>
      <c r="W313" s="40" t="s">
        <v>0</v>
      </c>
      <c r="X313" s="58">
        <v>1000</v>
      </c>
      <c r="Y313" s="55">
        <f>IFERROR(IF(X313="",0,CEILING((X313/$H313),1)*$H313),"")</f>
        <v>1006.1999999999999</v>
      </c>
      <c r="Z313" s="41">
        <f>IFERROR(IF(Y313=0,"",ROUNDUP(Y313/H313,0)*0.01898),"")</f>
        <v>2.44842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1065.7692307692307</v>
      </c>
      <c r="BN313" s="78">
        <f>IFERROR(Y313*I313/H313,"0")</f>
        <v>1072.377</v>
      </c>
      <c r="BO313" s="78">
        <f>IFERROR(1/J313*(X313/H313),"0")</f>
        <v>2.0032051282051282</v>
      </c>
      <c r="BP313" s="78">
        <f>IFERROR(1/J313*(Y313/H313),"0")</f>
        <v>2.015625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07">
        <v>4607091387957</v>
      </c>
      <c r="E314" s="60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9"/>
      <c r="R314" s="609"/>
      <c r="S314" s="609"/>
      <c r="T314" s="610"/>
      <c r="U314" s="39" t="s">
        <v>45</v>
      </c>
      <c r="V314" s="39" t="s">
        <v>45</v>
      </c>
      <c r="W314" s="40" t="s">
        <v>0</v>
      </c>
      <c r="X314" s="58">
        <v>23.4</v>
      </c>
      <c r="Y314" s="55">
        <f>IFERROR(IF(X314="",0,CEILING((X314/$H314),1)*$H314),"")</f>
        <v>23.4</v>
      </c>
      <c r="Z314" s="41">
        <f>IFERROR(IF(Y314=0,"",ROUNDUP(Y314/H314,0)*0.01898),"")</f>
        <v>5.6940000000000004E-2</v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24.957000000000001</v>
      </c>
      <c r="BN314" s="78">
        <f>IFERROR(Y314*I314/H314,"0")</f>
        <v>24.957000000000001</v>
      </c>
      <c r="BO314" s="78">
        <f>IFERROR(1/J314*(X314/H314),"0")</f>
        <v>4.6875E-2</v>
      </c>
      <c r="BP314" s="78">
        <f>IFERROR(1/J314*(Y314/H314),"0")</f>
        <v>4.6875E-2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07">
        <v>4607091387964</v>
      </c>
      <c r="E315" s="607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9"/>
      <c r="R315" s="609"/>
      <c r="S315" s="609"/>
      <c r="T315" s="610"/>
      <c r="U315" s="39" t="s">
        <v>45</v>
      </c>
      <c r="V315" s="39" t="s">
        <v>45</v>
      </c>
      <c r="W315" s="40" t="s">
        <v>0</v>
      </c>
      <c r="X315" s="58">
        <v>23.4</v>
      </c>
      <c r="Y315" s="55">
        <f>IFERROR(IF(X315="",0,CEILING((X315/$H315),1)*$H315),"")</f>
        <v>24.299999999999997</v>
      </c>
      <c r="Z315" s="41">
        <f>IFERROR(IF(Y315=0,"",ROUNDUP(Y315/H315,0)*0.01898),"")</f>
        <v>5.6940000000000004E-2</v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24.847333333333335</v>
      </c>
      <c r="BN315" s="78">
        <f>IFERROR(Y315*I315/H315,"0")</f>
        <v>25.803000000000001</v>
      </c>
      <c r="BO315" s="78">
        <f>IFERROR(1/J315*(X315/H315),"0")</f>
        <v>4.5138888888888888E-2</v>
      </c>
      <c r="BP315" s="78">
        <f>IFERROR(1/J315*(Y315/H315),"0")</f>
        <v>4.6875E-2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07">
        <v>4680115884588</v>
      </c>
      <c r="E316" s="607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9"/>
      <c r="R316" s="609"/>
      <c r="S316" s="609"/>
      <c r="T316" s="610"/>
      <c r="U316" s="39" t="s">
        <v>45</v>
      </c>
      <c r="V316" s="39" t="s">
        <v>45</v>
      </c>
      <c r="W316" s="40" t="s">
        <v>0</v>
      </c>
      <c r="X316" s="58">
        <v>9</v>
      </c>
      <c r="Y316" s="55">
        <f>IFERROR(IF(X316="",0,CEILING((X316/$H316),1)*$H316),"")</f>
        <v>9</v>
      </c>
      <c r="Z316" s="41">
        <f>IFERROR(IF(Y316=0,"",ROUNDUP(Y316/H316,0)*0.00651),"")</f>
        <v>1.9529999999999999E-2</v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9.7379999999999995</v>
      </c>
      <c r="BN316" s="78">
        <f>IFERROR(Y316*I316/H316,"0")</f>
        <v>9.7379999999999995</v>
      </c>
      <c r="BO316" s="78">
        <f>IFERROR(1/J316*(X316/H316),"0")</f>
        <v>1.6483516483516484E-2</v>
      </c>
      <c r="BP316" s="78">
        <f>IFERROR(1/J316*(Y316/H316),"0")</f>
        <v>1.6483516483516484E-2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07">
        <v>4607091387513</v>
      </c>
      <c r="E317" s="607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9"/>
      <c r="R317" s="609"/>
      <c r="S317" s="609"/>
      <c r="T317" s="610"/>
      <c r="U317" s="39" t="s">
        <v>45</v>
      </c>
      <c r="V317" s="39" t="s">
        <v>45</v>
      </c>
      <c r="W317" s="40" t="s">
        <v>0</v>
      </c>
      <c r="X317" s="58">
        <v>5.4</v>
      </c>
      <c r="Y317" s="55">
        <f>IFERROR(IF(X317="",0,CEILING((X317/$H317),1)*$H317),"")</f>
        <v>5.4</v>
      </c>
      <c r="Z317" s="41">
        <f>IFERROR(IF(Y317=0,"",ROUNDUP(Y317/H317,0)*0.00651),"")</f>
        <v>1.302E-2</v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5.9160000000000004</v>
      </c>
      <c r="BN317" s="78">
        <f>IFERROR(Y317*I317/H317,"0")</f>
        <v>5.9160000000000004</v>
      </c>
      <c r="BO317" s="78">
        <f>IFERROR(1/J317*(X317/H317),"0")</f>
        <v>1.098901098901099E-2</v>
      </c>
      <c r="BP317" s="78">
        <f>IFERROR(1/J317*(Y317/H317),"0")</f>
        <v>1.098901098901099E-2</v>
      </c>
    </row>
    <row r="318" spans="1:68" x14ac:dyDescent="0.2">
      <c r="A318" s="598"/>
      <c r="B318" s="598"/>
      <c r="C318" s="598"/>
      <c r="D318" s="598"/>
      <c r="E318" s="598"/>
      <c r="F318" s="598"/>
      <c r="G318" s="598"/>
      <c r="H318" s="598"/>
      <c r="I318" s="598"/>
      <c r="J318" s="598"/>
      <c r="K318" s="598"/>
      <c r="L318" s="598"/>
      <c r="M318" s="598"/>
      <c r="N318" s="598"/>
      <c r="O318" s="604"/>
      <c r="P318" s="601" t="s">
        <v>40</v>
      </c>
      <c r="Q318" s="602"/>
      <c r="R318" s="602"/>
      <c r="S318" s="602"/>
      <c r="T318" s="602"/>
      <c r="U318" s="602"/>
      <c r="V318" s="603"/>
      <c r="W318" s="42" t="s">
        <v>39</v>
      </c>
      <c r="X318" s="43">
        <f>IFERROR(X313/H313,"0")+IFERROR(X314/H314,"0")+IFERROR(X315/H315,"0")+IFERROR(X316/H316,"0")+IFERROR(X317/H317,"0")</f>
        <v>139.09401709401709</v>
      </c>
      <c r="Y318" s="43">
        <f>IFERROR(Y313/H313,"0")+IFERROR(Y314/H314,"0")+IFERROR(Y315/H315,"0")+IFERROR(Y316/H316,"0")+IFERROR(Y317/H317,"0")</f>
        <v>140</v>
      </c>
      <c r="Z318" s="43">
        <f>IFERROR(IF(Z313="",0,Z313),"0")+IFERROR(IF(Z314="",0,Z314),"0")+IFERROR(IF(Z315="",0,Z315),"0")+IFERROR(IF(Z316="",0,Z316),"0")+IFERROR(IF(Z317="",0,Z317),"0")</f>
        <v>2.5948500000000001</v>
      </c>
      <c r="AA318" s="67"/>
      <c r="AB318" s="67"/>
      <c r="AC318" s="67"/>
    </row>
    <row r="319" spans="1:68" x14ac:dyDescent="0.2">
      <c r="A319" s="598"/>
      <c r="B319" s="598"/>
      <c r="C319" s="598"/>
      <c r="D319" s="598"/>
      <c r="E319" s="598"/>
      <c r="F319" s="598"/>
      <c r="G319" s="598"/>
      <c r="H319" s="598"/>
      <c r="I319" s="598"/>
      <c r="J319" s="598"/>
      <c r="K319" s="598"/>
      <c r="L319" s="598"/>
      <c r="M319" s="598"/>
      <c r="N319" s="598"/>
      <c r="O319" s="604"/>
      <c r="P319" s="601" t="s">
        <v>40</v>
      </c>
      <c r="Q319" s="602"/>
      <c r="R319" s="602"/>
      <c r="S319" s="602"/>
      <c r="T319" s="602"/>
      <c r="U319" s="602"/>
      <c r="V319" s="603"/>
      <c r="W319" s="42" t="s">
        <v>0</v>
      </c>
      <c r="X319" s="43">
        <f>IFERROR(SUM(X313:X317),"0")</f>
        <v>1061.2</v>
      </c>
      <c r="Y319" s="43">
        <f>IFERROR(SUM(Y313:Y317),"0")</f>
        <v>1068.3</v>
      </c>
      <c r="Z319" s="42"/>
      <c r="AA319" s="67"/>
      <c r="AB319" s="67"/>
      <c r="AC319" s="67"/>
    </row>
    <row r="320" spans="1:68" ht="14.25" customHeight="1" x14ac:dyDescent="0.25">
      <c r="A320" s="606" t="s">
        <v>185</v>
      </c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6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07">
        <v>4607091380880</v>
      </c>
      <c r="E321" s="607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9"/>
      <c r="R321" s="609"/>
      <c r="S321" s="609"/>
      <c r="T321" s="610"/>
      <c r="U321" s="39" t="s">
        <v>45</v>
      </c>
      <c r="V321" s="39" t="s">
        <v>45</v>
      </c>
      <c r="W321" s="40" t="s">
        <v>0</v>
      </c>
      <c r="X321" s="58">
        <v>42</v>
      </c>
      <c r="Y321" s="55">
        <f>IFERROR(IF(X321="",0,CEILING((X321/$H321),1)*$H321),"")</f>
        <v>42</v>
      </c>
      <c r="Z321" s="41">
        <f>IFERROR(IF(Y321=0,"",ROUNDUP(Y321/H321,0)*0.01898),"")</f>
        <v>9.4899999999999998E-2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44.594999999999999</v>
      </c>
      <c r="BN321" s="78">
        <f>IFERROR(Y321*I321/H321,"0")</f>
        <v>44.594999999999999</v>
      </c>
      <c r="BO321" s="78">
        <f>IFERROR(1/J321*(X321/H321),"0")</f>
        <v>7.8125E-2</v>
      </c>
      <c r="BP321" s="78">
        <f>IFERROR(1/J321*(Y321/H321),"0")</f>
        <v>7.8125E-2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07">
        <v>4607091384482</v>
      </c>
      <c r="E322" s="607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7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9"/>
      <c r="R322" s="609"/>
      <c r="S322" s="609"/>
      <c r="T322" s="610"/>
      <c r="U322" s="39" t="s">
        <v>45</v>
      </c>
      <c r="V322" s="39" t="s">
        <v>45</v>
      </c>
      <c r="W322" s="40" t="s">
        <v>0</v>
      </c>
      <c r="X322" s="58">
        <v>39</v>
      </c>
      <c r="Y322" s="55">
        <f>IFERROR(IF(X322="",0,CEILING((X322/$H322),1)*$H322),"")</f>
        <v>39</v>
      </c>
      <c r="Z322" s="41">
        <f>IFERROR(IF(Y322=0,"",ROUNDUP(Y322/H322,0)*0.01898),"")</f>
        <v>9.4899999999999998E-2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41.595000000000006</v>
      </c>
      <c r="BN322" s="78">
        <f>IFERROR(Y322*I322/H322,"0")</f>
        <v>41.595000000000006</v>
      </c>
      <c r="BO322" s="78">
        <f>IFERROR(1/J322*(X322/H322),"0")</f>
        <v>7.8125E-2</v>
      </c>
      <c r="BP322" s="78">
        <f>IFERROR(1/J322*(Y322/H322),"0")</f>
        <v>7.8125E-2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07">
        <v>4607091380897</v>
      </c>
      <c r="E323" s="607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7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9"/>
      <c r="R323" s="609"/>
      <c r="S323" s="609"/>
      <c r="T323" s="610"/>
      <c r="U323" s="39" t="s">
        <v>45</v>
      </c>
      <c r="V323" s="39" t="s">
        <v>45</v>
      </c>
      <c r="W323" s="40" t="s">
        <v>0</v>
      </c>
      <c r="X323" s="58">
        <v>42</v>
      </c>
      <c r="Y323" s="55">
        <f>IFERROR(IF(X323="",0,CEILING((X323/$H323),1)*$H323),"")</f>
        <v>42</v>
      </c>
      <c r="Z323" s="41">
        <f>IFERROR(IF(Y323=0,"",ROUNDUP(Y323/H323,0)*0.01898),"")</f>
        <v>9.4899999999999998E-2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44.594999999999999</v>
      </c>
      <c r="BN323" s="78">
        <f>IFERROR(Y323*I323/H323,"0")</f>
        <v>44.594999999999999</v>
      </c>
      <c r="BO323" s="78">
        <f>IFERROR(1/J323*(X323/H323),"0")</f>
        <v>7.8125E-2</v>
      </c>
      <c r="BP323" s="78">
        <f>IFERROR(1/J323*(Y323/H323),"0")</f>
        <v>7.8125E-2</v>
      </c>
    </row>
    <row r="324" spans="1:68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4"/>
      <c r="P324" s="601" t="s">
        <v>40</v>
      </c>
      <c r="Q324" s="602"/>
      <c r="R324" s="602"/>
      <c r="S324" s="602"/>
      <c r="T324" s="602"/>
      <c r="U324" s="602"/>
      <c r="V324" s="603"/>
      <c r="W324" s="42" t="s">
        <v>39</v>
      </c>
      <c r="X324" s="43">
        <f>IFERROR(X321/H321,"0")+IFERROR(X322/H322,"0")+IFERROR(X323/H323,"0")</f>
        <v>15</v>
      </c>
      <c r="Y324" s="43">
        <f>IFERROR(Y321/H321,"0")+IFERROR(Y322/H322,"0")+IFERROR(Y323/H323,"0")</f>
        <v>15</v>
      </c>
      <c r="Z324" s="43">
        <f>IFERROR(IF(Z321="",0,Z321),"0")+IFERROR(IF(Z322="",0,Z322),"0")+IFERROR(IF(Z323="",0,Z323),"0")</f>
        <v>0.28470000000000001</v>
      </c>
      <c r="AA324" s="67"/>
      <c r="AB324" s="67"/>
      <c r="AC324" s="67"/>
    </row>
    <row r="325" spans="1:68" x14ac:dyDescent="0.2">
      <c r="A325" s="598"/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604"/>
      <c r="P325" s="601" t="s">
        <v>40</v>
      </c>
      <c r="Q325" s="602"/>
      <c r="R325" s="602"/>
      <c r="S325" s="602"/>
      <c r="T325" s="602"/>
      <c r="U325" s="602"/>
      <c r="V325" s="603"/>
      <c r="W325" s="42" t="s">
        <v>0</v>
      </c>
      <c r="X325" s="43">
        <f>IFERROR(SUM(X321:X323),"0")</f>
        <v>123</v>
      </c>
      <c r="Y325" s="43">
        <f>IFERROR(SUM(Y321:Y323),"0")</f>
        <v>123</v>
      </c>
      <c r="Z325" s="42"/>
      <c r="AA325" s="67"/>
      <c r="AB325" s="67"/>
      <c r="AC325" s="67"/>
    </row>
    <row r="326" spans="1:68" ht="14.25" customHeight="1" x14ac:dyDescent="0.25">
      <c r="A326" s="606" t="s">
        <v>106</v>
      </c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6"/>
      <c r="Z326" s="606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07">
        <v>4607091388381</v>
      </c>
      <c r="E327" s="607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709" t="s">
        <v>533</v>
      </c>
      <c r="Q327" s="609"/>
      <c r="R327" s="609"/>
      <c r="S327" s="609"/>
      <c r="T327" s="610"/>
      <c r="U327" s="39" t="s">
        <v>45</v>
      </c>
      <c r="V327" s="39" t="s">
        <v>45</v>
      </c>
      <c r="W327" s="40" t="s">
        <v>0</v>
      </c>
      <c r="X327" s="58">
        <v>6.08</v>
      </c>
      <c r="Y327" s="55">
        <f>IFERROR(IF(X327="",0,CEILING((X327/$H327),1)*$H327),"")</f>
        <v>6.08</v>
      </c>
      <c r="Z327" s="41">
        <f>IFERROR(IF(Y327=0,"",ROUNDUP(Y327/H327,0)*0.00902),"")</f>
        <v>1.804E-2</v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6.66</v>
      </c>
      <c r="BN327" s="78">
        <f>IFERROR(Y327*I327/H327,"0")</f>
        <v>6.66</v>
      </c>
      <c r="BO327" s="78">
        <f>IFERROR(1/J327*(X327/H327),"0")</f>
        <v>1.5151515151515152E-2</v>
      </c>
      <c r="BP327" s="78">
        <f>IFERROR(1/J327*(Y327/H327),"0")</f>
        <v>1.5151515151515152E-2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07">
        <v>4680115886476</v>
      </c>
      <c r="E328" s="607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703" t="s">
        <v>537</v>
      </c>
      <c r="Q328" s="609"/>
      <c r="R328" s="609"/>
      <c r="S328" s="609"/>
      <c r="T328" s="610"/>
      <c r="U328" s="39" t="s">
        <v>45</v>
      </c>
      <c r="V328" s="39" t="s">
        <v>45</v>
      </c>
      <c r="W328" s="40" t="s">
        <v>0</v>
      </c>
      <c r="X328" s="58">
        <v>6.08</v>
      </c>
      <c r="Y328" s="55">
        <f>IFERROR(IF(X328="",0,CEILING((X328/$H328),1)*$H328),"")</f>
        <v>6.08</v>
      </c>
      <c r="Z328" s="41">
        <f>IFERROR(IF(Y328=0,"",ROUNDUP(Y328/H328,0)*0.00753),"")</f>
        <v>1.506E-2</v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6.6400000000000006</v>
      </c>
      <c r="BN328" s="78">
        <f>IFERROR(Y328*I328/H328,"0")</f>
        <v>6.6400000000000006</v>
      </c>
      <c r="BO328" s="78">
        <f>IFERROR(1/J328*(X328/H328),"0")</f>
        <v>1.282051282051282E-2</v>
      </c>
      <c r="BP328" s="78">
        <f>IFERROR(1/J328*(Y328/H328),"0")</f>
        <v>1.282051282051282E-2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07">
        <v>4607091388374</v>
      </c>
      <c r="E329" s="607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704" t="s">
        <v>541</v>
      </c>
      <c r="Q329" s="609"/>
      <c r="R329" s="609"/>
      <c r="S329" s="609"/>
      <c r="T329" s="610"/>
      <c r="U329" s="39" t="s">
        <v>45</v>
      </c>
      <c r="V329" s="39" t="s">
        <v>45</v>
      </c>
      <c r="W329" s="40" t="s">
        <v>0</v>
      </c>
      <c r="X329" s="58">
        <v>6.08</v>
      </c>
      <c r="Y329" s="55">
        <f>IFERROR(IF(X329="",0,CEILING((X329/$H329),1)*$H329),"")</f>
        <v>6.08</v>
      </c>
      <c r="Z329" s="41">
        <f>IFERROR(IF(Y329=0,"",ROUNDUP(Y329/H329,0)*0.00902),"")</f>
        <v>1.804E-2</v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6.58</v>
      </c>
      <c r="BN329" s="78">
        <f>IFERROR(Y329*I329/H329,"0")</f>
        <v>6.58</v>
      </c>
      <c r="BO329" s="78">
        <f>IFERROR(1/J329*(X329/H329),"0")</f>
        <v>1.5151515151515152E-2</v>
      </c>
      <c r="BP329" s="78">
        <f>IFERROR(1/J329*(Y329/H329),"0")</f>
        <v>1.5151515151515152E-2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07">
        <v>4607091383102</v>
      </c>
      <c r="E330" s="607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7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9"/>
      <c r="R330" s="609"/>
      <c r="S330" s="609"/>
      <c r="T330" s="610"/>
      <c r="U330" s="39" t="s">
        <v>45</v>
      </c>
      <c r="V330" s="39" t="s">
        <v>45</v>
      </c>
      <c r="W330" s="40" t="s">
        <v>0</v>
      </c>
      <c r="X330" s="58">
        <v>5.0999999999999996</v>
      </c>
      <c r="Y330" s="55">
        <f>IFERROR(IF(X330="",0,CEILING((X330/$H330),1)*$H330),"")</f>
        <v>5.0999999999999996</v>
      </c>
      <c r="Z330" s="41">
        <f>IFERROR(IF(Y330=0,"",ROUNDUP(Y330/H330,0)*0.00651),"")</f>
        <v>1.302E-2</v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5.91</v>
      </c>
      <c r="BN330" s="78">
        <f>IFERROR(Y330*I330/H330,"0")</f>
        <v>5.91</v>
      </c>
      <c r="BO330" s="78">
        <f>IFERROR(1/J330*(X330/H330),"0")</f>
        <v>1.098901098901099E-2</v>
      </c>
      <c r="BP330" s="78">
        <f>IFERROR(1/J330*(Y330/H330),"0")</f>
        <v>1.098901098901099E-2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07">
        <v>4607091388404</v>
      </c>
      <c r="E331" s="607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9"/>
      <c r="R331" s="609"/>
      <c r="S331" s="609"/>
      <c r="T331" s="610"/>
      <c r="U331" s="39" t="s">
        <v>45</v>
      </c>
      <c r="V331" s="39" t="s">
        <v>45</v>
      </c>
      <c r="W331" s="40" t="s">
        <v>0</v>
      </c>
      <c r="X331" s="58">
        <v>5.0999999999999996</v>
      </c>
      <c r="Y331" s="55">
        <f>IFERROR(IF(X331="",0,CEILING((X331/$H331),1)*$H331),"")</f>
        <v>5.0999999999999996</v>
      </c>
      <c r="Z331" s="41">
        <f>IFERROR(IF(Y331=0,"",ROUNDUP(Y331/H331,0)*0.00651),"")</f>
        <v>1.302E-2</v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5.76</v>
      </c>
      <c r="BN331" s="78">
        <f>IFERROR(Y331*I331/H331,"0")</f>
        <v>5.76</v>
      </c>
      <c r="BO331" s="78">
        <f>IFERROR(1/J331*(X331/H331),"0")</f>
        <v>1.098901098901099E-2</v>
      </c>
      <c r="BP331" s="78">
        <f>IFERROR(1/J331*(Y331/H331),"0")</f>
        <v>1.098901098901099E-2</v>
      </c>
    </row>
    <row r="332" spans="1:68" x14ac:dyDescent="0.2">
      <c r="A332" s="598"/>
      <c r="B332" s="598"/>
      <c r="C332" s="598"/>
      <c r="D332" s="598"/>
      <c r="E332" s="598"/>
      <c r="F332" s="598"/>
      <c r="G332" s="598"/>
      <c r="H332" s="598"/>
      <c r="I332" s="598"/>
      <c r="J332" s="598"/>
      <c r="K332" s="598"/>
      <c r="L332" s="598"/>
      <c r="M332" s="598"/>
      <c r="N332" s="598"/>
      <c r="O332" s="604"/>
      <c r="P332" s="601" t="s">
        <v>40</v>
      </c>
      <c r="Q332" s="602"/>
      <c r="R332" s="602"/>
      <c r="S332" s="602"/>
      <c r="T332" s="602"/>
      <c r="U332" s="602"/>
      <c r="V332" s="603"/>
      <c r="W332" s="42" t="s">
        <v>39</v>
      </c>
      <c r="X332" s="43">
        <f>IFERROR(X327/H327,"0")+IFERROR(X328/H328,"0")+IFERROR(X329/H329,"0")+IFERROR(X330/H330,"0")+IFERROR(X331/H331,"0")</f>
        <v>10</v>
      </c>
      <c r="Y332" s="43">
        <f>IFERROR(Y327/H327,"0")+IFERROR(Y328/H328,"0")+IFERROR(Y329/H329,"0")+IFERROR(Y330/H330,"0")+IFERROR(Y331/H331,"0")</f>
        <v>10</v>
      </c>
      <c r="Z332" s="43">
        <f>IFERROR(IF(Z327="",0,Z327),"0")+IFERROR(IF(Z328="",0,Z328),"0")+IFERROR(IF(Z329="",0,Z329),"0")+IFERROR(IF(Z330="",0,Z330),"0")+IFERROR(IF(Z331="",0,Z331),"0")</f>
        <v>7.7180000000000012E-2</v>
      </c>
      <c r="AA332" s="67"/>
      <c r="AB332" s="67"/>
      <c r="AC332" s="67"/>
    </row>
    <row r="333" spans="1:68" x14ac:dyDescent="0.2">
      <c r="A333" s="598"/>
      <c r="B333" s="598"/>
      <c r="C333" s="598"/>
      <c r="D333" s="598"/>
      <c r="E333" s="598"/>
      <c r="F333" s="598"/>
      <c r="G333" s="598"/>
      <c r="H333" s="598"/>
      <c r="I333" s="598"/>
      <c r="J333" s="598"/>
      <c r="K333" s="598"/>
      <c r="L333" s="598"/>
      <c r="M333" s="598"/>
      <c r="N333" s="598"/>
      <c r="O333" s="604"/>
      <c r="P333" s="601" t="s">
        <v>40</v>
      </c>
      <c r="Q333" s="602"/>
      <c r="R333" s="602"/>
      <c r="S333" s="602"/>
      <c r="T333" s="602"/>
      <c r="U333" s="602"/>
      <c r="V333" s="603"/>
      <c r="W333" s="42" t="s">
        <v>0</v>
      </c>
      <c r="X333" s="43">
        <f>IFERROR(SUM(X327:X331),"0")</f>
        <v>28.440000000000005</v>
      </c>
      <c r="Y333" s="43">
        <f>IFERROR(SUM(Y327:Y331),"0")</f>
        <v>28.440000000000005</v>
      </c>
      <c r="Z333" s="42"/>
      <c r="AA333" s="67"/>
      <c r="AB333" s="67"/>
      <c r="AC333" s="67"/>
    </row>
    <row r="334" spans="1:68" ht="14.25" customHeight="1" x14ac:dyDescent="0.25">
      <c r="A334" s="606" t="s">
        <v>547</v>
      </c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  <c r="V334" s="606"/>
      <c r="W334" s="606"/>
      <c r="X334" s="606"/>
      <c r="Y334" s="606"/>
      <c r="Z334" s="606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07">
        <v>4680115881808</v>
      </c>
      <c r="E335" s="607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9"/>
      <c r="R335" s="609"/>
      <c r="S335" s="609"/>
      <c r="T335" s="610"/>
      <c r="U335" s="39" t="s">
        <v>45</v>
      </c>
      <c r="V335" s="39" t="s">
        <v>45</v>
      </c>
      <c r="W335" s="40" t="s">
        <v>0</v>
      </c>
      <c r="X335" s="58">
        <v>4</v>
      </c>
      <c r="Y335" s="55">
        <f>IFERROR(IF(X335="",0,CEILING((X335/$H335),1)*$H335),"")</f>
        <v>4</v>
      </c>
      <c r="Z335" s="41">
        <f>IFERROR(IF(Y335=0,"",ROUNDUP(Y335/H335,0)*0.00474),"")</f>
        <v>9.4800000000000006E-3</v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4.4800000000000004</v>
      </c>
      <c r="BN335" s="78">
        <f>IFERROR(Y335*I335/H335,"0")</f>
        <v>4.4800000000000004</v>
      </c>
      <c r="BO335" s="78">
        <f>IFERROR(1/J335*(X335/H335),"0")</f>
        <v>8.4033613445378148E-3</v>
      </c>
      <c r="BP335" s="78">
        <f>IFERROR(1/J335*(Y335/H335),"0")</f>
        <v>8.4033613445378148E-3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07">
        <v>4680115881822</v>
      </c>
      <c r="E336" s="607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9"/>
      <c r="R336" s="609"/>
      <c r="S336" s="609"/>
      <c r="T336" s="610"/>
      <c r="U336" s="39" t="s">
        <v>45</v>
      </c>
      <c r="V336" s="39" t="s">
        <v>45</v>
      </c>
      <c r="W336" s="40" t="s">
        <v>0</v>
      </c>
      <c r="X336" s="58">
        <v>4</v>
      </c>
      <c r="Y336" s="55">
        <f>IFERROR(IF(X336="",0,CEILING((X336/$H336),1)*$H336),"")</f>
        <v>4</v>
      </c>
      <c r="Z336" s="41">
        <f>IFERROR(IF(Y336=0,"",ROUNDUP(Y336/H336,0)*0.00474),"")</f>
        <v>9.4800000000000006E-3</v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4.4800000000000004</v>
      </c>
      <c r="BN336" s="78">
        <f>IFERROR(Y336*I336/H336,"0")</f>
        <v>4.4800000000000004</v>
      </c>
      <c r="BO336" s="78">
        <f>IFERROR(1/J336*(X336/H336),"0")</f>
        <v>8.4033613445378148E-3</v>
      </c>
      <c r="BP336" s="78">
        <f>IFERROR(1/J336*(Y336/H336),"0")</f>
        <v>8.4033613445378148E-3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07">
        <v>4680115880016</v>
      </c>
      <c r="E337" s="607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7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9"/>
      <c r="R337" s="609"/>
      <c r="S337" s="609"/>
      <c r="T337" s="610"/>
      <c r="U337" s="39" t="s">
        <v>45</v>
      </c>
      <c r="V337" s="39" t="s">
        <v>45</v>
      </c>
      <c r="W337" s="40" t="s">
        <v>0</v>
      </c>
      <c r="X337" s="58">
        <v>4</v>
      </c>
      <c r="Y337" s="55">
        <f>IFERROR(IF(X337="",0,CEILING((X337/$H337),1)*$H337),"")</f>
        <v>4</v>
      </c>
      <c r="Z337" s="41">
        <f>IFERROR(IF(Y337=0,"",ROUNDUP(Y337/H337,0)*0.00474),"")</f>
        <v>9.4800000000000006E-3</v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4.4800000000000004</v>
      </c>
      <c r="BN337" s="78">
        <f>IFERROR(Y337*I337/H337,"0")</f>
        <v>4.4800000000000004</v>
      </c>
      <c r="BO337" s="78">
        <f>IFERROR(1/J337*(X337/H337),"0")</f>
        <v>8.4033613445378148E-3</v>
      </c>
      <c r="BP337" s="78">
        <f>IFERROR(1/J337*(Y337/H337),"0")</f>
        <v>8.4033613445378148E-3</v>
      </c>
    </row>
    <row r="338" spans="1:68" x14ac:dyDescent="0.2">
      <c r="A338" s="598"/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604"/>
      <c r="P338" s="601" t="s">
        <v>40</v>
      </c>
      <c r="Q338" s="602"/>
      <c r="R338" s="602"/>
      <c r="S338" s="602"/>
      <c r="T338" s="602"/>
      <c r="U338" s="602"/>
      <c r="V338" s="603"/>
      <c r="W338" s="42" t="s">
        <v>39</v>
      </c>
      <c r="X338" s="43">
        <f>IFERROR(X335/H335,"0")+IFERROR(X336/H336,"0")+IFERROR(X337/H337,"0")</f>
        <v>6</v>
      </c>
      <c r="Y338" s="43">
        <f>IFERROR(Y335/H335,"0")+IFERROR(Y336/H336,"0")+IFERROR(Y337/H337,"0")</f>
        <v>6</v>
      </c>
      <c r="Z338" s="43">
        <f>IFERROR(IF(Z335="",0,Z335),"0")+IFERROR(IF(Z336="",0,Z336),"0")+IFERROR(IF(Z337="",0,Z337),"0")</f>
        <v>2.844E-2</v>
      </c>
      <c r="AA338" s="67"/>
      <c r="AB338" s="67"/>
      <c r="AC338" s="67"/>
    </row>
    <row r="339" spans="1:68" x14ac:dyDescent="0.2">
      <c r="A339" s="598"/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604"/>
      <c r="P339" s="601" t="s">
        <v>40</v>
      </c>
      <c r="Q339" s="602"/>
      <c r="R339" s="602"/>
      <c r="S339" s="602"/>
      <c r="T339" s="602"/>
      <c r="U339" s="602"/>
      <c r="V339" s="603"/>
      <c r="W339" s="42" t="s">
        <v>0</v>
      </c>
      <c r="X339" s="43">
        <f>IFERROR(SUM(X335:X337),"0")</f>
        <v>12</v>
      </c>
      <c r="Y339" s="43">
        <f>IFERROR(SUM(Y335:Y337),"0")</f>
        <v>12</v>
      </c>
      <c r="Z339" s="42"/>
      <c r="AA339" s="67"/>
      <c r="AB339" s="67"/>
      <c r="AC339" s="67"/>
    </row>
    <row r="340" spans="1:68" ht="16.5" customHeight="1" x14ac:dyDescent="0.25">
      <c r="A340" s="605" t="s">
        <v>556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65"/>
      <c r="AB340" s="65"/>
      <c r="AC340" s="79"/>
    </row>
    <row r="341" spans="1:68" ht="14.25" customHeight="1" x14ac:dyDescent="0.25">
      <c r="A341" s="606" t="s">
        <v>85</v>
      </c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  <c r="V341" s="606"/>
      <c r="W341" s="606"/>
      <c r="X341" s="606"/>
      <c r="Y341" s="606"/>
      <c r="Z341" s="606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07">
        <v>4607091387919</v>
      </c>
      <c r="E342" s="607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9"/>
      <c r="R342" s="609"/>
      <c r="S342" s="609"/>
      <c r="T342" s="610"/>
      <c r="U342" s="39" t="s">
        <v>45</v>
      </c>
      <c r="V342" s="39" t="s">
        <v>45</v>
      </c>
      <c r="W342" s="40" t="s">
        <v>0</v>
      </c>
      <c r="X342" s="58">
        <v>81</v>
      </c>
      <c r="Y342" s="55">
        <f>IFERROR(IF(X342="",0,CEILING((X342/$H342),1)*$H342),"")</f>
        <v>81</v>
      </c>
      <c r="Z342" s="41">
        <f>IFERROR(IF(Y342=0,"",ROUNDUP(Y342/H342,0)*0.01898),"")</f>
        <v>0.1898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86.190000000000012</v>
      </c>
      <c r="BN342" s="78">
        <f>IFERROR(Y342*I342/H342,"0")</f>
        <v>86.190000000000012</v>
      </c>
      <c r="BO342" s="78">
        <f>IFERROR(1/J342*(X342/H342),"0")</f>
        <v>0.15625</v>
      </c>
      <c r="BP342" s="78">
        <f>IFERROR(1/J342*(Y342/H342),"0")</f>
        <v>0.15625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07">
        <v>4680115883604</v>
      </c>
      <c r="E343" s="607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9"/>
      <c r="R343" s="609"/>
      <c r="S343" s="609"/>
      <c r="T343" s="610"/>
      <c r="U343" s="39" t="s">
        <v>45</v>
      </c>
      <c r="V343" s="39" t="s">
        <v>45</v>
      </c>
      <c r="W343" s="40" t="s">
        <v>0</v>
      </c>
      <c r="X343" s="58">
        <v>12.6</v>
      </c>
      <c r="Y343" s="55">
        <f>IFERROR(IF(X343="",0,CEILING((X343/$H343),1)*$H343),"")</f>
        <v>12.600000000000001</v>
      </c>
      <c r="Z343" s="41">
        <f>IFERROR(IF(Y343=0,"",ROUNDUP(Y343/H343,0)*0.00651),"")</f>
        <v>3.9059999999999997E-2</v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14.111999999999998</v>
      </c>
      <c r="BN343" s="78">
        <f>IFERROR(Y343*I343/H343,"0")</f>
        <v>14.112</v>
      </c>
      <c r="BO343" s="78">
        <f>IFERROR(1/J343*(X343/H343),"0")</f>
        <v>3.2967032967032968E-2</v>
      </c>
      <c r="BP343" s="78">
        <f>IFERROR(1/J343*(Y343/H343),"0")</f>
        <v>3.2967032967032968E-2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07">
        <v>4680115883567</v>
      </c>
      <c r="E344" s="607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9"/>
      <c r="R344" s="609"/>
      <c r="S344" s="609"/>
      <c r="T344" s="610"/>
      <c r="U344" s="39" t="s">
        <v>45</v>
      </c>
      <c r="V344" s="39" t="s">
        <v>45</v>
      </c>
      <c r="W344" s="40" t="s">
        <v>0</v>
      </c>
      <c r="X344" s="58">
        <v>12.6</v>
      </c>
      <c r="Y344" s="55">
        <f>IFERROR(IF(X344="",0,CEILING((X344/$H344),1)*$H344),"")</f>
        <v>12.600000000000001</v>
      </c>
      <c r="Z344" s="41">
        <f>IFERROR(IF(Y344=0,"",ROUNDUP(Y344/H344,0)*0.00651),"")</f>
        <v>3.9059999999999997E-2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14.04</v>
      </c>
      <c r="BN344" s="78">
        <f>IFERROR(Y344*I344/H344,"0")</f>
        <v>14.040000000000001</v>
      </c>
      <c r="BO344" s="78">
        <f>IFERROR(1/J344*(X344/H344),"0")</f>
        <v>3.2967032967032968E-2</v>
      </c>
      <c r="BP344" s="78">
        <f>IFERROR(1/J344*(Y344/H344),"0")</f>
        <v>3.2967032967032968E-2</v>
      </c>
    </row>
    <row r="345" spans="1:68" x14ac:dyDescent="0.2">
      <c r="A345" s="598"/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604"/>
      <c r="P345" s="601" t="s">
        <v>40</v>
      </c>
      <c r="Q345" s="602"/>
      <c r="R345" s="602"/>
      <c r="S345" s="602"/>
      <c r="T345" s="602"/>
      <c r="U345" s="602"/>
      <c r="V345" s="603"/>
      <c r="W345" s="42" t="s">
        <v>39</v>
      </c>
      <c r="X345" s="43">
        <f>IFERROR(X342/H342,"0")+IFERROR(X343/H343,"0")+IFERROR(X344/H344,"0")</f>
        <v>22</v>
      </c>
      <c r="Y345" s="43">
        <f>IFERROR(Y342/H342,"0")+IFERROR(Y343/H343,"0")+IFERROR(Y344/H344,"0")</f>
        <v>22</v>
      </c>
      <c r="Z345" s="43">
        <f>IFERROR(IF(Z342="",0,Z342),"0")+IFERROR(IF(Z343="",0,Z343),"0")+IFERROR(IF(Z344="",0,Z344),"0")</f>
        <v>0.26791999999999999</v>
      </c>
      <c r="AA345" s="67"/>
      <c r="AB345" s="67"/>
      <c r="AC345" s="67"/>
    </row>
    <row r="346" spans="1:68" x14ac:dyDescent="0.2">
      <c r="A346" s="598"/>
      <c r="B346" s="598"/>
      <c r="C346" s="598"/>
      <c r="D346" s="598"/>
      <c r="E346" s="598"/>
      <c r="F346" s="598"/>
      <c r="G346" s="598"/>
      <c r="H346" s="598"/>
      <c r="I346" s="598"/>
      <c r="J346" s="598"/>
      <c r="K346" s="598"/>
      <c r="L346" s="598"/>
      <c r="M346" s="598"/>
      <c r="N346" s="598"/>
      <c r="O346" s="604"/>
      <c r="P346" s="601" t="s">
        <v>40</v>
      </c>
      <c r="Q346" s="602"/>
      <c r="R346" s="602"/>
      <c r="S346" s="602"/>
      <c r="T346" s="602"/>
      <c r="U346" s="602"/>
      <c r="V346" s="603"/>
      <c r="W346" s="42" t="s">
        <v>0</v>
      </c>
      <c r="X346" s="43">
        <f>IFERROR(SUM(X342:X344),"0")</f>
        <v>106.19999999999999</v>
      </c>
      <c r="Y346" s="43">
        <f>IFERROR(SUM(Y342:Y344),"0")</f>
        <v>106.19999999999999</v>
      </c>
      <c r="Z346" s="42"/>
      <c r="AA346" s="67"/>
      <c r="AB346" s="67"/>
      <c r="AC346" s="67"/>
    </row>
    <row r="347" spans="1:68" ht="27.75" customHeight="1" x14ac:dyDescent="0.2">
      <c r="A347" s="626" t="s">
        <v>566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54"/>
      <c r="AB347" s="54"/>
      <c r="AC347" s="54"/>
    </row>
    <row r="348" spans="1:68" ht="16.5" customHeight="1" x14ac:dyDescent="0.25">
      <c r="A348" s="605" t="s">
        <v>567</v>
      </c>
      <c r="B348" s="605"/>
      <c r="C348" s="605"/>
      <c r="D348" s="605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605"/>
      <c r="AA348" s="65"/>
      <c r="AB348" s="65"/>
      <c r="AC348" s="79"/>
    </row>
    <row r="349" spans="1:68" ht="14.25" customHeight="1" x14ac:dyDescent="0.25">
      <c r="A349" s="606" t="s">
        <v>114</v>
      </c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  <c r="V349" s="606"/>
      <c r="W349" s="606"/>
      <c r="X349" s="606"/>
      <c r="Y349" s="606"/>
      <c r="Z349" s="606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07">
        <v>4680115884847</v>
      </c>
      <c r="E350" s="607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9"/>
      <c r="R350" s="609"/>
      <c r="S350" s="609"/>
      <c r="T350" s="610"/>
      <c r="U350" s="39" t="s">
        <v>45</v>
      </c>
      <c r="V350" s="39" t="s">
        <v>45</v>
      </c>
      <c r="W350" s="40" t="s">
        <v>0</v>
      </c>
      <c r="X350" s="58">
        <v>720</v>
      </c>
      <c r="Y350" s="55">
        <f t="shared" ref="Y350:Y356" si="58">IFERROR(IF(X350="",0,CEILING((X350/$H350),1)*$H350),"")</f>
        <v>720</v>
      </c>
      <c r="Z350" s="41">
        <f>IFERROR(IF(Y350=0,"",ROUNDUP(Y350/H350,0)*0.02175),"")</f>
        <v>1.044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743.04000000000008</v>
      </c>
      <c r="BN350" s="78">
        <f t="shared" ref="BN350:BN356" si="60">IFERROR(Y350*I350/H350,"0")</f>
        <v>743.04000000000008</v>
      </c>
      <c r="BO350" s="78">
        <f t="shared" ref="BO350:BO356" si="61">IFERROR(1/J350*(X350/H350),"0")</f>
        <v>1</v>
      </c>
      <c r="BP350" s="78">
        <f t="shared" ref="BP350:BP356" si="62">IFERROR(1/J350*(Y350/H350),"0")</f>
        <v>1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07">
        <v>4680115884854</v>
      </c>
      <c r="E351" s="60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9"/>
      <c r="R351" s="609"/>
      <c r="S351" s="609"/>
      <c r="T351" s="61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07">
        <v>4607091383997</v>
      </c>
      <c r="E352" s="60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6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09"/>
      <c r="R352" s="609"/>
      <c r="S352" s="609"/>
      <c r="T352" s="610"/>
      <c r="U352" s="39" t="s">
        <v>45</v>
      </c>
      <c r="V352" s="39" t="s">
        <v>45</v>
      </c>
      <c r="W352" s="40" t="s">
        <v>0</v>
      </c>
      <c r="X352" s="58">
        <v>720</v>
      </c>
      <c r="Y352" s="55">
        <f t="shared" si="58"/>
        <v>720</v>
      </c>
      <c r="Z352" s="41">
        <f>IFERROR(IF(Y352=0,"",ROUNDUP(Y352/H352,0)*0.02175),"")</f>
        <v>1.044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743.04000000000008</v>
      </c>
      <c r="BN352" s="78">
        <f t="shared" si="60"/>
        <v>743.04000000000008</v>
      </c>
      <c r="BO352" s="78">
        <f t="shared" si="61"/>
        <v>1</v>
      </c>
      <c r="BP352" s="78">
        <f t="shared" si="62"/>
        <v>1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07">
        <v>4680115884830</v>
      </c>
      <c r="E353" s="60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6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09"/>
      <c r="R353" s="609"/>
      <c r="S353" s="609"/>
      <c r="T353" s="61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07">
        <v>4680115882638</v>
      </c>
      <c r="E354" s="6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9"/>
      <c r="R354" s="609"/>
      <c r="S354" s="609"/>
      <c r="T354" s="610"/>
      <c r="U354" s="39" t="s">
        <v>45</v>
      </c>
      <c r="V354" s="39" t="s">
        <v>45</v>
      </c>
      <c r="W354" s="40" t="s">
        <v>0</v>
      </c>
      <c r="X354" s="58">
        <v>12</v>
      </c>
      <c r="Y354" s="55">
        <f t="shared" si="58"/>
        <v>12</v>
      </c>
      <c r="Z354" s="41">
        <f>IFERROR(IF(Y354=0,"",ROUNDUP(Y354/H354,0)*0.00902),"")</f>
        <v>2.7060000000000001E-2</v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12.629999999999999</v>
      </c>
      <c r="BN354" s="78">
        <f t="shared" si="60"/>
        <v>12.629999999999999</v>
      </c>
      <c r="BO354" s="78">
        <f t="shared" si="61"/>
        <v>2.2727272727272728E-2</v>
      </c>
      <c r="BP354" s="78">
        <f t="shared" si="62"/>
        <v>2.2727272727272728E-2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07">
        <v>4680115884922</v>
      </c>
      <c r="E355" s="607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9"/>
      <c r="R355" s="609"/>
      <c r="S355" s="609"/>
      <c r="T355" s="610"/>
      <c r="U355" s="39" t="s">
        <v>45</v>
      </c>
      <c r="V355" s="39" t="s">
        <v>45</v>
      </c>
      <c r="W355" s="40" t="s">
        <v>0</v>
      </c>
      <c r="X355" s="58">
        <v>15</v>
      </c>
      <c r="Y355" s="55">
        <f t="shared" si="58"/>
        <v>15</v>
      </c>
      <c r="Z355" s="41">
        <f>IFERROR(IF(Y355=0,"",ROUNDUP(Y355/H355,0)*0.00902),"")</f>
        <v>2.7060000000000001E-2</v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15.63</v>
      </c>
      <c r="BN355" s="78">
        <f t="shared" si="60"/>
        <v>15.63</v>
      </c>
      <c r="BO355" s="78">
        <f t="shared" si="61"/>
        <v>2.2727272727272728E-2</v>
      </c>
      <c r="BP355" s="78">
        <f t="shared" si="62"/>
        <v>2.2727272727272728E-2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07">
        <v>4680115884861</v>
      </c>
      <c r="E356" s="607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9"/>
      <c r="R356" s="609"/>
      <c r="S356" s="609"/>
      <c r="T356" s="610"/>
      <c r="U356" s="39" t="s">
        <v>45</v>
      </c>
      <c r="V356" s="39" t="s">
        <v>45</v>
      </c>
      <c r="W356" s="40" t="s">
        <v>0</v>
      </c>
      <c r="X356" s="58">
        <v>15</v>
      </c>
      <c r="Y356" s="55">
        <f t="shared" si="58"/>
        <v>15</v>
      </c>
      <c r="Z356" s="41">
        <f>IFERROR(IF(Y356=0,"",ROUNDUP(Y356/H356,0)*0.00902),"")</f>
        <v>2.7060000000000001E-2</v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15.63</v>
      </c>
      <c r="BN356" s="78">
        <f t="shared" si="60"/>
        <v>15.63</v>
      </c>
      <c r="BO356" s="78">
        <f t="shared" si="61"/>
        <v>2.2727272727272728E-2</v>
      </c>
      <c r="BP356" s="78">
        <f t="shared" si="62"/>
        <v>2.2727272727272728E-2</v>
      </c>
    </row>
    <row r="357" spans="1:68" x14ac:dyDescent="0.2">
      <c r="A357" s="598"/>
      <c r="B357" s="598"/>
      <c r="C357" s="598"/>
      <c r="D357" s="598"/>
      <c r="E357" s="598"/>
      <c r="F357" s="598"/>
      <c r="G357" s="598"/>
      <c r="H357" s="598"/>
      <c r="I357" s="598"/>
      <c r="J357" s="598"/>
      <c r="K357" s="598"/>
      <c r="L357" s="598"/>
      <c r="M357" s="598"/>
      <c r="N357" s="598"/>
      <c r="O357" s="604"/>
      <c r="P357" s="601" t="s">
        <v>40</v>
      </c>
      <c r="Q357" s="602"/>
      <c r="R357" s="602"/>
      <c r="S357" s="602"/>
      <c r="T357" s="602"/>
      <c r="U357" s="602"/>
      <c r="V357" s="603"/>
      <c r="W357" s="42" t="s">
        <v>39</v>
      </c>
      <c r="X357" s="43">
        <f>IFERROR(X350/H350,"0")+IFERROR(X351/H351,"0")+IFERROR(X352/H352,"0")+IFERROR(X353/H353,"0")+IFERROR(X354/H354,"0")+IFERROR(X355/H355,"0")+IFERROR(X356/H356,"0")</f>
        <v>105</v>
      </c>
      <c r="Y357" s="43">
        <f>IFERROR(Y350/H350,"0")+IFERROR(Y351/H351,"0")+IFERROR(Y352/H352,"0")+IFERROR(Y353/H353,"0")+IFERROR(Y354/H354,"0")+IFERROR(Y355/H355,"0")+IFERROR(Y356/H356,"0")</f>
        <v>105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2.1691800000000003</v>
      </c>
      <c r="AA357" s="67"/>
      <c r="AB357" s="67"/>
      <c r="AC357" s="67"/>
    </row>
    <row r="358" spans="1:68" x14ac:dyDescent="0.2">
      <c r="A358" s="598"/>
      <c r="B358" s="598"/>
      <c r="C358" s="598"/>
      <c r="D358" s="598"/>
      <c r="E358" s="598"/>
      <c r="F358" s="598"/>
      <c r="G358" s="598"/>
      <c r="H358" s="598"/>
      <c r="I358" s="598"/>
      <c r="J358" s="598"/>
      <c r="K358" s="598"/>
      <c r="L358" s="598"/>
      <c r="M358" s="598"/>
      <c r="N358" s="598"/>
      <c r="O358" s="604"/>
      <c r="P358" s="601" t="s">
        <v>40</v>
      </c>
      <c r="Q358" s="602"/>
      <c r="R358" s="602"/>
      <c r="S358" s="602"/>
      <c r="T358" s="602"/>
      <c r="U358" s="602"/>
      <c r="V358" s="603"/>
      <c r="W358" s="42" t="s">
        <v>0</v>
      </c>
      <c r="X358" s="43">
        <f>IFERROR(SUM(X350:X356),"0")</f>
        <v>1482</v>
      </c>
      <c r="Y358" s="43">
        <f>IFERROR(SUM(Y350:Y356),"0")</f>
        <v>1482</v>
      </c>
      <c r="Z358" s="42"/>
      <c r="AA358" s="67"/>
      <c r="AB358" s="67"/>
      <c r="AC358" s="67"/>
    </row>
    <row r="359" spans="1:68" ht="14.25" customHeight="1" x14ac:dyDescent="0.25">
      <c r="A359" s="606" t="s">
        <v>150</v>
      </c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  <c r="V359" s="606"/>
      <c r="W359" s="606"/>
      <c r="X359" s="606"/>
      <c r="Y359" s="606"/>
      <c r="Z359" s="606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07">
        <v>4607091383980</v>
      </c>
      <c r="E360" s="607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9"/>
      <c r="R360" s="609"/>
      <c r="S360" s="609"/>
      <c r="T360" s="610"/>
      <c r="U360" s="39" t="s">
        <v>45</v>
      </c>
      <c r="V360" s="39" t="s">
        <v>45</v>
      </c>
      <c r="W360" s="40" t="s">
        <v>0</v>
      </c>
      <c r="X360" s="58">
        <v>720</v>
      </c>
      <c r="Y360" s="55">
        <f>IFERROR(IF(X360="",0,CEILING((X360/$H360),1)*$H360),"")</f>
        <v>720</v>
      </c>
      <c r="Z360" s="41">
        <f>IFERROR(IF(Y360=0,"",ROUNDUP(Y360/H360,0)*0.02175),"")</f>
        <v>1.044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743.04000000000008</v>
      </c>
      <c r="BN360" s="78">
        <f>IFERROR(Y360*I360/H360,"0")</f>
        <v>743.04000000000008</v>
      </c>
      <c r="BO360" s="78">
        <f>IFERROR(1/J360*(X360/H360),"0")</f>
        <v>1</v>
      </c>
      <c r="BP360" s="78">
        <f>IFERROR(1/J360*(Y360/H360),"0")</f>
        <v>1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07">
        <v>4607091384178</v>
      </c>
      <c r="E361" s="60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9"/>
      <c r="R361" s="609"/>
      <c r="S361" s="609"/>
      <c r="T361" s="610"/>
      <c r="U361" s="39" t="s">
        <v>45</v>
      </c>
      <c r="V361" s="39" t="s">
        <v>45</v>
      </c>
      <c r="W361" s="40" t="s">
        <v>0</v>
      </c>
      <c r="X361" s="58">
        <v>12</v>
      </c>
      <c r="Y361" s="55">
        <f>IFERROR(IF(X361="",0,CEILING((X361/$H361),1)*$H361),"")</f>
        <v>12</v>
      </c>
      <c r="Z361" s="41">
        <f>IFERROR(IF(Y361=0,"",ROUNDUP(Y361/H361,0)*0.00902),"")</f>
        <v>2.7060000000000001E-2</v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12.629999999999999</v>
      </c>
      <c r="BN361" s="78">
        <f>IFERROR(Y361*I361/H361,"0")</f>
        <v>12.629999999999999</v>
      </c>
      <c r="BO361" s="78">
        <f>IFERROR(1/J361*(X361/H361),"0")</f>
        <v>2.2727272727272728E-2</v>
      </c>
      <c r="BP361" s="78">
        <f>IFERROR(1/J361*(Y361/H361),"0")</f>
        <v>2.2727272727272728E-2</v>
      </c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4"/>
      <c r="P362" s="601" t="s">
        <v>40</v>
      </c>
      <c r="Q362" s="602"/>
      <c r="R362" s="602"/>
      <c r="S362" s="602"/>
      <c r="T362" s="602"/>
      <c r="U362" s="602"/>
      <c r="V362" s="603"/>
      <c r="W362" s="42" t="s">
        <v>39</v>
      </c>
      <c r="X362" s="43">
        <f>IFERROR(X360/H360,"0")+IFERROR(X361/H361,"0")</f>
        <v>51</v>
      </c>
      <c r="Y362" s="43">
        <f>IFERROR(Y360/H360,"0")+IFERROR(Y361/H361,"0")</f>
        <v>51</v>
      </c>
      <c r="Z362" s="43">
        <f>IFERROR(IF(Z360="",0,Z360),"0")+IFERROR(IF(Z361="",0,Z361),"0")</f>
        <v>1.0710600000000001</v>
      </c>
      <c r="AA362" s="67"/>
      <c r="AB362" s="67"/>
      <c r="AC362" s="67"/>
    </row>
    <row r="363" spans="1:68" x14ac:dyDescent="0.2">
      <c r="A363" s="598"/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604"/>
      <c r="P363" s="601" t="s">
        <v>40</v>
      </c>
      <c r="Q363" s="602"/>
      <c r="R363" s="602"/>
      <c r="S363" s="602"/>
      <c r="T363" s="602"/>
      <c r="U363" s="602"/>
      <c r="V363" s="603"/>
      <c r="W363" s="42" t="s">
        <v>0</v>
      </c>
      <c r="X363" s="43">
        <f>IFERROR(SUM(X360:X361),"0")</f>
        <v>732</v>
      </c>
      <c r="Y363" s="43">
        <f>IFERROR(SUM(Y360:Y361),"0")</f>
        <v>732</v>
      </c>
      <c r="Z363" s="42"/>
      <c r="AA363" s="67"/>
      <c r="AB363" s="67"/>
      <c r="AC363" s="67"/>
    </row>
    <row r="364" spans="1:68" ht="14.25" customHeight="1" x14ac:dyDescent="0.25">
      <c r="A364" s="606" t="s">
        <v>85</v>
      </c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  <c r="V364" s="606"/>
      <c r="W364" s="606"/>
      <c r="X364" s="606"/>
      <c r="Y364" s="606"/>
      <c r="Z364" s="606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07">
        <v>4607091383928</v>
      </c>
      <c r="E365" s="607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9"/>
      <c r="R365" s="609"/>
      <c r="S365" s="609"/>
      <c r="T365" s="610"/>
      <c r="U365" s="39" t="s">
        <v>45</v>
      </c>
      <c r="V365" s="39" t="s">
        <v>45</v>
      </c>
      <c r="W365" s="40" t="s">
        <v>0</v>
      </c>
      <c r="X365" s="58">
        <v>27</v>
      </c>
      <c r="Y365" s="55">
        <f>IFERROR(IF(X365="",0,CEILING((X365/$H365),1)*$H365),"")</f>
        <v>27</v>
      </c>
      <c r="Z365" s="41">
        <f>IFERROR(IF(Y365=0,"",ROUNDUP(Y365/H365,0)*0.01898),"")</f>
        <v>5.6940000000000004E-2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28.575000000000003</v>
      </c>
      <c r="BN365" s="78">
        <f>IFERROR(Y365*I365/H365,"0")</f>
        <v>28.575000000000003</v>
      </c>
      <c r="BO365" s="78">
        <f>IFERROR(1/J365*(X365/H365),"0")</f>
        <v>4.6875E-2</v>
      </c>
      <c r="BP365" s="78">
        <f>IFERROR(1/J365*(Y365/H365),"0")</f>
        <v>4.6875E-2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07">
        <v>4607091384260</v>
      </c>
      <c r="E366" s="60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9"/>
      <c r="R366" s="609"/>
      <c r="S366" s="609"/>
      <c r="T366" s="610"/>
      <c r="U366" s="39" t="s">
        <v>45</v>
      </c>
      <c r="V366" s="39" t="s">
        <v>45</v>
      </c>
      <c r="W366" s="40" t="s">
        <v>0</v>
      </c>
      <c r="X366" s="58">
        <v>27</v>
      </c>
      <c r="Y366" s="55">
        <f>IFERROR(IF(X366="",0,CEILING((X366/$H366),1)*$H366),"")</f>
        <v>27</v>
      </c>
      <c r="Z366" s="41">
        <f>IFERROR(IF(Y366=0,"",ROUNDUP(Y366/H366,0)*0.01898),"")</f>
        <v>5.6940000000000004E-2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28.556999999999999</v>
      </c>
      <c r="BN366" s="78">
        <f>IFERROR(Y366*I366/H366,"0")</f>
        <v>28.556999999999999</v>
      </c>
      <c r="BO366" s="78">
        <f>IFERROR(1/J366*(X366/H366),"0")</f>
        <v>4.6875E-2</v>
      </c>
      <c r="BP366" s="78">
        <f>IFERROR(1/J366*(Y366/H366),"0")</f>
        <v>4.6875E-2</v>
      </c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4"/>
      <c r="P367" s="601" t="s">
        <v>40</v>
      </c>
      <c r="Q367" s="602"/>
      <c r="R367" s="602"/>
      <c r="S367" s="602"/>
      <c r="T367" s="602"/>
      <c r="U367" s="602"/>
      <c r="V367" s="603"/>
      <c r="W367" s="42" t="s">
        <v>39</v>
      </c>
      <c r="X367" s="43">
        <f>IFERROR(X365/H365,"0")+IFERROR(X366/H366,"0")</f>
        <v>6</v>
      </c>
      <c r="Y367" s="43">
        <f>IFERROR(Y365/H365,"0")+IFERROR(Y366/H366,"0")</f>
        <v>6</v>
      </c>
      <c r="Z367" s="43">
        <f>IFERROR(IF(Z365="",0,Z365),"0")+IFERROR(IF(Z366="",0,Z366),"0")</f>
        <v>0.11388000000000001</v>
      </c>
      <c r="AA367" s="67"/>
      <c r="AB367" s="67"/>
      <c r="AC367" s="67"/>
    </row>
    <row r="368" spans="1:68" x14ac:dyDescent="0.2">
      <c r="A368" s="598"/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604"/>
      <c r="P368" s="601" t="s">
        <v>40</v>
      </c>
      <c r="Q368" s="602"/>
      <c r="R368" s="602"/>
      <c r="S368" s="602"/>
      <c r="T368" s="602"/>
      <c r="U368" s="602"/>
      <c r="V368" s="603"/>
      <c r="W368" s="42" t="s">
        <v>0</v>
      </c>
      <c r="X368" s="43">
        <f>IFERROR(SUM(X365:X366),"0")</f>
        <v>54</v>
      </c>
      <c r="Y368" s="43">
        <f>IFERROR(SUM(Y365:Y366),"0")</f>
        <v>54</v>
      </c>
      <c r="Z368" s="42"/>
      <c r="AA368" s="67"/>
      <c r="AB368" s="67"/>
      <c r="AC368" s="67"/>
    </row>
    <row r="369" spans="1:68" ht="14.25" customHeight="1" x14ac:dyDescent="0.25">
      <c r="A369" s="606" t="s">
        <v>185</v>
      </c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  <c r="V369" s="606"/>
      <c r="W369" s="606"/>
      <c r="X369" s="606"/>
      <c r="Y369" s="606"/>
      <c r="Z369" s="606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07">
        <v>4607091384673</v>
      </c>
      <c r="E370" s="60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9"/>
      <c r="R370" s="609"/>
      <c r="S370" s="609"/>
      <c r="T370" s="61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98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4"/>
      <c r="P371" s="601" t="s">
        <v>40</v>
      </c>
      <c r="Q371" s="602"/>
      <c r="R371" s="602"/>
      <c r="S371" s="602"/>
      <c r="T371" s="602"/>
      <c r="U371" s="602"/>
      <c r="V371" s="603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4"/>
      <c r="P372" s="601" t="s">
        <v>40</v>
      </c>
      <c r="Q372" s="602"/>
      <c r="R372" s="602"/>
      <c r="S372" s="602"/>
      <c r="T372" s="602"/>
      <c r="U372" s="602"/>
      <c r="V372" s="603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05" t="s">
        <v>601</v>
      </c>
      <c r="B373" s="605"/>
      <c r="C373" s="605"/>
      <c r="D373" s="605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605"/>
      <c r="Z373" s="605"/>
      <c r="AA373" s="65"/>
      <c r="AB373" s="65"/>
      <c r="AC373" s="79"/>
    </row>
    <row r="374" spans="1:68" ht="14.25" customHeight="1" x14ac:dyDescent="0.25">
      <c r="A374" s="606" t="s">
        <v>114</v>
      </c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  <c r="V374" s="606"/>
      <c r="W374" s="606"/>
      <c r="X374" s="606"/>
      <c r="Y374" s="606"/>
      <c r="Z374" s="606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07">
        <v>4680115881907</v>
      </c>
      <c r="E375" s="607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9"/>
      <c r="R375" s="609"/>
      <c r="S375" s="609"/>
      <c r="T375" s="6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07">
        <v>4680115884892</v>
      </c>
      <c r="E376" s="607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9"/>
      <c r="R376" s="609"/>
      <c r="S376" s="609"/>
      <c r="T376" s="6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07">
        <v>4680115884885</v>
      </c>
      <c r="E377" s="607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9"/>
      <c r="R377" s="609"/>
      <c r="S377" s="609"/>
      <c r="T377" s="61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07">
        <v>4680115884908</v>
      </c>
      <c r="E378" s="607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9"/>
      <c r="R378" s="609"/>
      <c r="S378" s="609"/>
      <c r="T378" s="61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98"/>
      <c r="B379" s="598"/>
      <c r="C379" s="598"/>
      <c r="D379" s="598"/>
      <c r="E379" s="598"/>
      <c r="F379" s="598"/>
      <c r="G379" s="598"/>
      <c r="H379" s="598"/>
      <c r="I379" s="598"/>
      <c r="J379" s="598"/>
      <c r="K379" s="598"/>
      <c r="L379" s="598"/>
      <c r="M379" s="598"/>
      <c r="N379" s="598"/>
      <c r="O379" s="604"/>
      <c r="P379" s="601" t="s">
        <v>40</v>
      </c>
      <c r="Q379" s="602"/>
      <c r="R379" s="602"/>
      <c r="S379" s="602"/>
      <c r="T379" s="602"/>
      <c r="U379" s="602"/>
      <c r="V379" s="603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598"/>
      <c r="B380" s="598"/>
      <c r="C380" s="598"/>
      <c r="D380" s="598"/>
      <c r="E380" s="598"/>
      <c r="F380" s="598"/>
      <c r="G380" s="598"/>
      <c r="H380" s="598"/>
      <c r="I380" s="598"/>
      <c r="J380" s="598"/>
      <c r="K380" s="598"/>
      <c r="L380" s="598"/>
      <c r="M380" s="598"/>
      <c r="N380" s="598"/>
      <c r="O380" s="604"/>
      <c r="P380" s="601" t="s">
        <v>40</v>
      </c>
      <c r="Q380" s="602"/>
      <c r="R380" s="602"/>
      <c r="S380" s="602"/>
      <c r="T380" s="602"/>
      <c r="U380" s="602"/>
      <c r="V380" s="603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06" t="s">
        <v>78</v>
      </c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  <c r="V381" s="606"/>
      <c r="W381" s="606"/>
      <c r="X381" s="606"/>
      <c r="Y381" s="606"/>
      <c r="Z381" s="606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07">
        <v>4607091384802</v>
      </c>
      <c r="E382" s="607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9"/>
      <c r="R382" s="609"/>
      <c r="S382" s="609"/>
      <c r="T382" s="61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598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4"/>
      <c r="P383" s="601" t="s">
        <v>40</v>
      </c>
      <c r="Q383" s="602"/>
      <c r="R383" s="602"/>
      <c r="S383" s="602"/>
      <c r="T383" s="602"/>
      <c r="U383" s="602"/>
      <c r="V383" s="603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4"/>
      <c r="P384" s="601" t="s">
        <v>40</v>
      </c>
      <c r="Q384" s="602"/>
      <c r="R384" s="602"/>
      <c r="S384" s="602"/>
      <c r="T384" s="602"/>
      <c r="U384" s="602"/>
      <c r="V384" s="603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06" t="s">
        <v>85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07">
        <v>4607091384246</v>
      </c>
      <c r="E386" s="607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9"/>
      <c r="R386" s="609"/>
      <c r="S386" s="609"/>
      <c r="T386" s="610"/>
      <c r="U386" s="39" t="s">
        <v>45</v>
      </c>
      <c r="V386" s="39" t="s">
        <v>45</v>
      </c>
      <c r="W386" s="40" t="s">
        <v>0</v>
      </c>
      <c r="X386" s="58">
        <v>27</v>
      </c>
      <c r="Y386" s="55">
        <f>IFERROR(IF(X386="",0,CEILING((X386/$H386),1)*$H386),"")</f>
        <v>27</v>
      </c>
      <c r="Z386" s="41">
        <f>IFERROR(IF(Y386=0,"",ROUNDUP(Y386/H386,0)*0.01898),"")</f>
        <v>5.6940000000000004E-2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28.556999999999999</v>
      </c>
      <c r="BN386" s="78">
        <f>IFERROR(Y386*I386/H386,"0")</f>
        <v>28.556999999999999</v>
      </c>
      <c r="BO386" s="78">
        <f>IFERROR(1/J386*(X386/H386),"0")</f>
        <v>4.6875E-2</v>
      </c>
      <c r="BP386" s="78">
        <f>IFERROR(1/J386*(Y386/H386),"0")</f>
        <v>4.6875E-2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07">
        <v>4607091384253</v>
      </c>
      <c r="E387" s="607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9"/>
      <c r="R387" s="609"/>
      <c r="S387" s="609"/>
      <c r="T387" s="6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4"/>
      <c r="P388" s="601" t="s">
        <v>40</v>
      </c>
      <c r="Q388" s="602"/>
      <c r="R388" s="602"/>
      <c r="S388" s="602"/>
      <c r="T388" s="602"/>
      <c r="U388" s="602"/>
      <c r="V388" s="603"/>
      <c r="W388" s="42" t="s">
        <v>39</v>
      </c>
      <c r="X388" s="43">
        <f>IFERROR(X386/H386,"0")+IFERROR(X387/H387,"0")</f>
        <v>3</v>
      </c>
      <c r="Y388" s="43">
        <f>IFERROR(Y386/H386,"0")+IFERROR(Y387/H387,"0")</f>
        <v>3</v>
      </c>
      <c r="Z388" s="43">
        <f>IFERROR(IF(Z386="",0,Z386),"0")+IFERROR(IF(Z387="",0,Z387),"0")</f>
        <v>5.6940000000000004E-2</v>
      </c>
      <c r="AA388" s="67"/>
      <c r="AB388" s="67"/>
      <c r="AC388" s="67"/>
    </row>
    <row r="389" spans="1:68" x14ac:dyDescent="0.2">
      <c r="A389" s="598"/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604"/>
      <c r="P389" s="601" t="s">
        <v>40</v>
      </c>
      <c r="Q389" s="602"/>
      <c r="R389" s="602"/>
      <c r="S389" s="602"/>
      <c r="T389" s="602"/>
      <c r="U389" s="602"/>
      <c r="V389" s="603"/>
      <c r="W389" s="42" t="s">
        <v>0</v>
      </c>
      <c r="X389" s="43">
        <f>IFERROR(SUM(X386:X387),"0")</f>
        <v>27</v>
      </c>
      <c r="Y389" s="43">
        <f>IFERROR(SUM(Y386:Y387),"0")</f>
        <v>27</v>
      </c>
      <c r="Z389" s="42"/>
      <c r="AA389" s="67"/>
      <c r="AB389" s="67"/>
      <c r="AC389" s="67"/>
    </row>
    <row r="390" spans="1:68" ht="14.25" customHeight="1" x14ac:dyDescent="0.25">
      <c r="A390" s="606" t="s">
        <v>185</v>
      </c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  <c r="V390" s="606"/>
      <c r="W390" s="606"/>
      <c r="X390" s="606"/>
      <c r="Y390" s="606"/>
      <c r="Z390" s="606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07">
        <v>4607091389357</v>
      </c>
      <c r="E391" s="607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9"/>
      <c r="R391" s="609"/>
      <c r="S391" s="609"/>
      <c r="T391" s="610"/>
      <c r="U391" s="39" t="s">
        <v>45</v>
      </c>
      <c r="V391" s="39" t="s">
        <v>45</v>
      </c>
      <c r="W391" s="40" t="s">
        <v>0</v>
      </c>
      <c r="X391" s="58">
        <v>18</v>
      </c>
      <c r="Y391" s="55">
        <f>IFERROR(IF(X391="",0,CEILING((X391/$H391),1)*$H391),"")</f>
        <v>18</v>
      </c>
      <c r="Z391" s="41">
        <f>IFERROR(IF(Y391=0,"",ROUNDUP(Y391/H391,0)*0.01898),"")</f>
        <v>3.7960000000000001E-2</v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18.87</v>
      </c>
      <c r="BN391" s="78">
        <f>IFERROR(Y391*I391/H391,"0")</f>
        <v>18.87</v>
      </c>
      <c r="BO391" s="78">
        <f>IFERROR(1/J391*(X391/H391),"0")</f>
        <v>3.125E-2</v>
      </c>
      <c r="BP391" s="78">
        <f>IFERROR(1/J391*(Y391/H391),"0")</f>
        <v>3.125E-2</v>
      </c>
    </row>
    <row r="392" spans="1:68" x14ac:dyDescent="0.2">
      <c r="A392" s="598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4"/>
      <c r="P392" s="601" t="s">
        <v>40</v>
      </c>
      <c r="Q392" s="602"/>
      <c r="R392" s="602"/>
      <c r="S392" s="602"/>
      <c r="T392" s="602"/>
      <c r="U392" s="602"/>
      <c r="V392" s="603"/>
      <c r="W392" s="42" t="s">
        <v>39</v>
      </c>
      <c r="X392" s="43">
        <f>IFERROR(X391/H391,"0")</f>
        <v>2</v>
      </c>
      <c r="Y392" s="43">
        <f>IFERROR(Y391/H391,"0")</f>
        <v>2</v>
      </c>
      <c r="Z392" s="43">
        <f>IFERROR(IF(Z391="",0,Z391),"0")</f>
        <v>3.7960000000000001E-2</v>
      </c>
      <c r="AA392" s="67"/>
      <c r="AB392" s="67"/>
      <c r="AC392" s="67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4"/>
      <c r="P393" s="601" t="s">
        <v>40</v>
      </c>
      <c r="Q393" s="602"/>
      <c r="R393" s="602"/>
      <c r="S393" s="602"/>
      <c r="T393" s="602"/>
      <c r="U393" s="602"/>
      <c r="V393" s="603"/>
      <c r="W393" s="42" t="s">
        <v>0</v>
      </c>
      <c r="X393" s="43">
        <f>IFERROR(SUM(X391:X391),"0")</f>
        <v>18</v>
      </c>
      <c r="Y393" s="43">
        <f>IFERROR(SUM(Y391:Y391),"0")</f>
        <v>18</v>
      </c>
      <c r="Z393" s="42"/>
      <c r="AA393" s="67"/>
      <c r="AB393" s="67"/>
      <c r="AC393" s="67"/>
    </row>
    <row r="394" spans="1:68" ht="27.75" customHeight="1" x14ac:dyDescent="0.2">
      <c r="A394" s="626" t="s">
        <v>623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54"/>
      <c r="AB394" s="54"/>
      <c r="AC394" s="54"/>
    </row>
    <row r="395" spans="1:68" ht="16.5" customHeight="1" x14ac:dyDescent="0.25">
      <c r="A395" s="605" t="s">
        <v>624</v>
      </c>
      <c r="B395" s="605"/>
      <c r="C395" s="605"/>
      <c r="D395" s="605"/>
      <c r="E395" s="605"/>
      <c r="F395" s="605"/>
      <c r="G395" s="605"/>
      <c r="H395" s="605"/>
      <c r="I395" s="605"/>
      <c r="J395" s="605"/>
      <c r="K395" s="605"/>
      <c r="L395" s="605"/>
      <c r="M395" s="605"/>
      <c r="N395" s="605"/>
      <c r="O395" s="605"/>
      <c r="P395" s="605"/>
      <c r="Q395" s="605"/>
      <c r="R395" s="605"/>
      <c r="S395" s="605"/>
      <c r="T395" s="605"/>
      <c r="U395" s="605"/>
      <c r="V395" s="605"/>
      <c r="W395" s="605"/>
      <c r="X395" s="605"/>
      <c r="Y395" s="605"/>
      <c r="Z395" s="605"/>
      <c r="AA395" s="65"/>
      <c r="AB395" s="65"/>
      <c r="AC395" s="79"/>
    </row>
    <row r="396" spans="1:68" ht="14.25" customHeight="1" x14ac:dyDescent="0.25">
      <c r="A396" s="606" t="s">
        <v>78</v>
      </c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  <c r="V396" s="606"/>
      <c r="W396" s="606"/>
      <c r="X396" s="606"/>
      <c r="Y396" s="606"/>
      <c r="Z396" s="606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07">
        <v>4680115886100</v>
      </c>
      <c r="E397" s="607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9"/>
      <c r="R397" s="609"/>
      <c r="S397" s="609"/>
      <c r="T397" s="610"/>
      <c r="U397" s="39" t="s">
        <v>45</v>
      </c>
      <c r="V397" s="39" t="s">
        <v>45</v>
      </c>
      <c r="W397" s="40" t="s">
        <v>0</v>
      </c>
      <c r="X397" s="58">
        <v>27</v>
      </c>
      <c r="Y397" s="55">
        <f t="shared" ref="Y397:Y406" si="63">IFERROR(IF(X397="",0,CEILING((X397/$H397),1)*$H397),"")</f>
        <v>27</v>
      </c>
      <c r="Z397" s="41">
        <f>IFERROR(IF(Y397=0,"",ROUNDUP(Y397/H397,0)*0.00902),"")</f>
        <v>4.5100000000000001E-2</v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28.049999999999997</v>
      </c>
      <c r="BN397" s="78">
        <f t="shared" ref="BN397:BN406" si="65">IFERROR(Y397*I397/H397,"0")</f>
        <v>28.049999999999997</v>
      </c>
      <c r="BO397" s="78">
        <f t="shared" ref="BO397:BO406" si="66">IFERROR(1/J397*(X397/H397),"0")</f>
        <v>3.787878787878788E-2</v>
      </c>
      <c r="BP397" s="78">
        <f t="shared" ref="BP397:BP406" si="67">IFERROR(1/J397*(Y397/H397),"0")</f>
        <v>3.787878787878788E-2</v>
      </c>
    </row>
    <row r="398" spans="1:68" ht="27" customHeight="1" x14ac:dyDescent="0.25">
      <c r="A398" s="63" t="s">
        <v>628</v>
      </c>
      <c r="B398" s="63" t="s">
        <v>629</v>
      </c>
      <c r="C398" s="36">
        <v>4301031382</v>
      </c>
      <c r="D398" s="607">
        <v>4680115886117</v>
      </c>
      <c r="E398" s="607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7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9"/>
      <c r="R398" s="609"/>
      <c r="S398" s="609"/>
      <c r="T398" s="610"/>
      <c r="U398" s="39" t="s">
        <v>45</v>
      </c>
      <c r="V398" s="39" t="s">
        <v>45</v>
      </c>
      <c r="W398" s="40" t="s">
        <v>0</v>
      </c>
      <c r="X398" s="58">
        <v>27</v>
      </c>
      <c r="Y398" s="55">
        <f t="shared" si="63"/>
        <v>27</v>
      </c>
      <c r="Z398" s="41">
        <f>IFERROR(IF(Y398=0,"",ROUNDUP(Y398/H398,0)*0.00902),"")</f>
        <v>4.5100000000000001E-2</v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28.049999999999997</v>
      </c>
      <c r="BN398" s="78">
        <f t="shared" si="65"/>
        <v>28.049999999999997</v>
      </c>
      <c r="BO398" s="78">
        <f t="shared" si="66"/>
        <v>3.787878787878788E-2</v>
      </c>
      <c r="BP398" s="78">
        <f t="shared" si="67"/>
        <v>3.787878787878788E-2</v>
      </c>
    </row>
    <row r="399" spans="1:68" ht="27" customHeight="1" x14ac:dyDescent="0.25">
      <c r="A399" s="63" t="s">
        <v>628</v>
      </c>
      <c r="B399" s="63" t="s">
        <v>631</v>
      </c>
      <c r="C399" s="36">
        <v>4301031406</v>
      </c>
      <c r="D399" s="607">
        <v>4680115886117</v>
      </c>
      <c r="E399" s="607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7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9"/>
      <c r="R399" s="609"/>
      <c r="S399" s="609"/>
      <c r="T399" s="61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07">
        <v>4680115886124</v>
      </c>
      <c r="E400" s="607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9"/>
      <c r="R400" s="609"/>
      <c r="S400" s="609"/>
      <c r="T400" s="610"/>
      <c r="U400" s="39" t="s">
        <v>45</v>
      </c>
      <c r="V400" s="39" t="s">
        <v>45</v>
      </c>
      <c r="W400" s="40" t="s">
        <v>0</v>
      </c>
      <c r="X400" s="58">
        <v>27</v>
      </c>
      <c r="Y400" s="55">
        <f t="shared" si="63"/>
        <v>27</v>
      </c>
      <c r="Z400" s="41">
        <f>IFERROR(IF(Y400=0,"",ROUNDUP(Y400/H400,0)*0.00902),"")</f>
        <v>4.5100000000000001E-2</v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28.049999999999997</v>
      </c>
      <c r="BN400" s="78">
        <f t="shared" si="65"/>
        <v>28.049999999999997</v>
      </c>
      <c r="BO400" s="78">
        <f t="shared" si="66"/>
        <v>3.787878787878788E-2</v>
      </c>
      <c r="BP400" s="78">
        <f t="shared" si="67"/>
        <v>3.787878787878788E-2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07">
        <v>4680115883147</v>
      </c>
      <c r="E401" s="607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9"/>
      <c r="R401" s="609"/>
      <c r="S401" s="609"/>
      <c r="T401" s="61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07">
        <v>4607091384338</v>
      </c>
      <c r="E402" s="60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9"/>
      <c r="R402" s="609"/>
      <c r="S402" s="609"/>
      <c r="T402" s="610"/>
      <c r="U402" s="39" t="s">
        <v>45</v>
      </c>
      <c r="V402" s="39" t="s">
        <v>45</v>
      </c>
      <c r="W402" s="40" t="s">
        <v>0</v>
      </c>
      <c r="X402" s="58">
        <v>10.5</v>
      </c>
      <c r="Y402" s="55">
        <f t="shared" si="63"/>
        <v>10.5</v>
      </c>
      <c r="Z402" s="41">
        <f t="shared" si="68"/>
        <v>2.5100000000000001E-2</v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11.149999999999999</v>
      </c>
      <c r="BN402" s="78">
        <f t="shared" si="65"/>
        <v>11.149999999999999</v>
      </c>
      <c r="BO402" s="78">
        <f t="shared" si="66"/>
        <v>2.1367521367521368E-2</v>
      </c>
      <c r="BP402" s="78">
        <f t="shared" si="67"/>
        <v>2.1367521367521368E-2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07">
        <v>4607091389524</v>
      </c>
      <c r="E403" s="607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9"/>
      <c r="R403" s="609"/>
      <c r="S403" s="609"/>
      <c r="T403" s="610"/>
      <c r="U403" s="39" t="s">
        <v>45</v>
      </c>
      <c r="V403" s="39" t="s">
        <v>45</v>
      </c>
      <c r="W403" s="40" t="s">
        <v>0</v>
      </c>
      <c r="X403" s="58">
        <v>10.5</v>
      </c>
      <c r="Y403" s="55">
        <f t="shared" si="63"/>
        <v>10.5</v>
      </c>
      <c r="Z403" s="41">
        <f t="shared" si="68"/>
        <v>2.5100000000000001E-2</v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11.149999999999999</v>
      </c>
      <c r="BN403" s="78">
        <f t="shared" si="65"/>
        <v>11.149999999999999</v>
      </c>
      <c r="BO403" s="78">
        <f t="shared" si="66"/>
        <v>2.1367521367521368E-2</v>
      </c>
      <c r="BP403" s="78">
        <f t="shared" si="67"/>
        <v>2.1367521367521368E-2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07">
        <v>4680115883161</v>
      </c>
      <c r="E404" s="607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9"/>
      <c r="R404" s="609"/>
      <c r="S404" s="609"/>
      <c r="T404" s="61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07">
        <v>4607091389531</v>
      </c>
      <c r="E405" s="607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9"/>
      <c r="R405" s="609"/>
      <c r="S405" s="609"/>
      <c r="T405" s="610"/>
      <c r="U405" s="39" t="s">
        <v>45</v>
      </c>
      <c r="V405" s="39" t="s">
        <v>45</v>
      </c>
      <c r="W405" s="40" t="s">
        <v>0</v>
      </c>
      <c r="X405" s="58">
        <v>10.5</v>
      </c>
      <c r="Y405" s="55">
        <f t="shared" si="63"/>
        <v>10.5</v>
      </c>
      <c r="Z405" s="41">
        <f t="shared" si="68"/>
        <v>2.5100000000000001E-2</v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11.149999999999999</v>
      </c>
      <c r="BN405" s="78">
        <f t="shared" si="65"/>
        <v>11.149999999999999</v>
      </c>
      <c r="BO405" s="78">
        <f t="shared" si="66"/>
        <v>2.1367521367521368E-2</v>
      </c>
      <c r="BP405" s="78">
        <f t="shared" si="67"/>
        <v>2.1367521367521368E-2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07">
        <v>4607091384345</v>
      </c>
      <c r="E406" s="60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9"/>
      <c r="R406" s="609"/>
      <c r="S406" s="609"/>
      <c r="T406" s="610"/>
      <c r="U406" s="39" t="s">
        <v>45</v>
      </c>
      <c r="V406" s="39" t="s">
        <v>45</v>
      </c>
      <c r="W406" s="40" t="s">
        <v>0</v>
      </c>
      <c r="X406" s="58">
        <v>10.5</v>
      </c>
      <c r="Y406" s="55">
        <f t="shared" si="63"/>
        <v>10.5</v>
      </c>
      <c r="Z406" s="41">
        <f t="shared" si="68"/>
        <v>2.5100000000000001E-2</v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11.149999999999999</v>
      </c>
      <c r="BN406" s="78">
        <f t="shared" si="65"/>
        <v>11.149999999999999</v>
      </c>
      <c r="BO406" s="78">
        <f t="shared" si="66"/>
        <v>2.1367521367521368E-2</v>
      </c>
      <c r="BP406" s="78">
        <f t="shared" si="67"/>
        <v>2.1367521367521368E-2</v>
      </c>
    </row>
    <row r="407" spans="1:68" x14ac:dyDescent="0.2">
      <c r="A407" s="598"/>
      <c r="B407" s="598"/>
      <c r="C407" s="598"/>
      <c r="D407" s="598"/>
      <c r="E407" s="598"/>
      <c r="F407" s="598"/>
      <c r="G407" s="598"/>
      <c r="H407" s="598"/>
      <c r="I407" s="598"/>
      <c r="J407" s="598"/>
      <c r="K407" s="598"/>
      <c r="L407" s="598"/>
      <c r="M407" s="598"/>
      <c r="N407" s="598"/>
      <c r="O407" s="604"/>
      <c r="P407" s="601" t="s">
        <v>40</v>
      </c>
      <c r="Q407" s="602"/>
      <c r="R407" s="602"/>
      <c r="S407" s="602"/>
      <c r="T407" s="602"/>
      <c r="U407" s="602"/>
      <c r="V407" s="603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35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35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0.23570000000000005</v>
      </c>
      <c r="AA407" s="67"/>
      <c r="AB407" s="67"/>
      <c r="AC407" s="67"/>
    </row>
    <row r="408" spans="1:68" x14ac:dyDescent="0.2">
      <c r="A408" s="598"/>
      <c r="B408" s="598"/>
      <c r="C408" s="598"/>
      <c r="D408" s="598"/>
      <c r="E408" s="598"/>
      <c r="F408" s="598"/>
      <c r="G408" s="598"/>
      <c r="H408" s="598"/>
      <c r="I408" s="598"/>
      <c r="J408" s="598"/>
      <c r="K408" s="598"/>
      <c r="L408" s="598"/>
      <c r="M408" s="598"/>
      <c r="N408" s="598"/>
      <c r="O408" s="604"/>
      <c r="P408" s="601" t="s">
        <v>40</v>
      </c>
      <c r="Q408" s="602"/>
      <c r="R408" s="602"/>
      <c r="S408" s="602"/>
      <c r="T408" s="602"/>
      <c r="U408" s="602"/>
      <c r="V408" s="603"/>
      <c r="W408" s="42" t="s">
        <v>0</v>
      </c>
      <c r="X408" s="43">
        <f>IFERROR(SUM(X397:X406),"0")</f>
        <v>123</v>
      </c>
      <c r="Y408" s="43">
        <f>IFERROR(SUM(Y397:Y406),"0")</f>
        <v>123</v>
      </c>
      <c r="Z408" s="42"/>
      <c r="AA408" s="67"/>
      <c r="AB408" s="67"/>
      <c r="AC408" s="67"/>
    </row>
    <row r="409" spans="1:68" ht="14.25" customHeight="1" x14ac:dyDescent="0.25">
      <c r="A409" s="606" t="s">
        <v>85</v>
      </c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  <c r="V409" s="606"/>
      <c r="W409" s="606"/>
      <c r="X409" s="606"/>
      <c r="Y409" s="606"/>
      <c r="Z409" s="606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07">
        <v>4607091384352</v>
      </c>
      <c r="E410" s="607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9"/>
      <c r="R410" s="609"/>
      <c r="S410" s="609"/>
      <c r="T410" s="610"/>
      <c r="U410" s="39" t="s">
        <v>45</v>
      </c>
      <c r="V410" s="39" t="s">
        <v>45</v>
      </c>
      <c r="W410" s="40" t="s">
        <v>0</v>
      </c>
      <c r="X410" s="58">
        <v>4.8</v>
      </c>
      <c r="Y410" s="55">
        <f>IFERROR(IF(X410="",0,CEILING((X410/$H410),1)*$H410),"")</f>
        <v>4.8</v>
      </c>
      <c r="Z410" s="41">
        <f>IFERROR(IF(Y410=0,"",ROUNDUP(Y410/H410,0)*0.00902),"")</f>
        <v>1.804E-2</v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5.2919999999999998</v>
      </c>
      <c r="BN410" s="78">
        <f>IFERROR(Y410*I410/H410,"0")</f>
        <v>5.2919999999999998</v>
      </c>
      <c r="BO410" s="78">
        <f>IFERROR(1/J410*(X410/H410),"0")</f>
        <v>1.5151515151515152E-2</v>
      </c>
      <c r="BP410" s="78">
        <f>IFERROR(1/J410*(Y410/H410),"0")</f>
        <v>1.5151515151515152E-2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07">
        <v>4607091389654</v>
      </c>
      <c r="E411" s="607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9"/>
      <c r="R411" s="609"/>
      <c r="S411" s="609"/>
      <c r="T411" s="61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4"/>
      <c r="P412" s="601" t="s">
        <v>40</v>
      </c>
      <c r="Q412" s="602"/>
      <c r="R412" s="602"/>
      <c r="S412" s="602"/>
      <c r="T412" s="602"/>
      <c r="U412" s="602"/>
      <c r="V412" s="603"/>
      <c r="W412" s="42" t="s">
        <v>39</v>
      </c>
      <c r="X412" s="43">
        <f>IFERROR(X410/H410,"0")+IFERROR(X411/H411,"0")</f>
        <v>2</v>
      </c>
      <c r="Y412" s="43">
        <f>IFERROR(Y410/H410,"0")+IFERROR(Y411/H411,"0")</f>
        <v>2</v>
      </c>
      <c r="Z412" s="43">
        <f>IFERROR(IF(Z410="",0,Z410),"0")+IFERROR(IF(Z411="",0,Z411),"0")</f>
        <v>1.804E-2</v>
      </c>
      <c r="AA412" s="67"/>
      <c r="AB412" s="67"/>
      <c r="AC412" s="67"/>
    </row>
    <row r="413" spans="1:68" x14ac:dyDescent="0.2">
      <c r="A413" s="598"/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604"/>
      <c r="P413" s="601" t="s">
        <v>40</v>
      </c>
      <c r="Q413" s="602"/>
      <c r="R413" s="602"/>
      <c r="S413" s="602"/>
      <c r="T413" s="602"/>
      <c r="U413" s="602"/>
      <c r="V413" s="603"/>
      <c r="W413" s="42" t="s">
        <v>0</v>
      </c>
      <c r="X413" s="43">
        <f>IFERROR(SUM(X410:X411),"0")</f>
        <v>4.8</v>
      </c>
      <c r="Y413" s="43">
        <f>IFERROR(SUM(Y410:Y411),"0")</f>
        <v>4.8</v>
      </c>
      <c r="Z413" s="42"/>
      <c r="AA413" s="67"/>
      <c r="AB413" s="67"/>
      <c r="AC413" s="67"/>
    </row>
    <row r="414" spans="1:68" ht="16.5" customHeight="1" x14ac:dyDescent="0.25">
      <c r="A414" s="605" t="s">
        <v>656</v>
      </c>
      <c r="B414" s="605"/>
      <c r="C414" s="605"/>
      <c r="D414" s="605"/>
      <c r="E414" s="605"/>
      <c r="F414" s="605"/>
      <c r="G414" s="605"/>
      <c r="H414" s="605"/>
      <c r="I414" s="605"/>
      <c r="J414" s="605"/>
      <c r="K414" s="605"/>
      <c r="L414" s="605"/>
      <c r="M414" s="605"/>
      <c r="N414" s="605"/>
      <c r="O414" s="605"/>
      <c r="P414" s="605"/>
      <c r="Q414" s="605"/>
      <c r="R414" s="605"/>
      <c r="S414" s="605"/>
      <c r="T414" s="605"/>
      <c r="U414" s="605"/>
      <c r="V414" s="605"/>
      <c r="W414" s="605"/>
      <c r="X414" s="605"/>
      <c r="Y414" s="605"/>
      <c r="Z414" s="605"/>
      <c r="AA414" s="65"/>
      <c r="AB414" s="65"/>
      <c r="AC414" s="79"/>
    </row>
    <row r="415" spans="1:68" ht="14.25" customHeight="1" x14ac:dyDescent="0.25">
      <c r="A415" s="606" t="s">
        <v>150</v>
      </c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  <c r="V415" s="606"/>
      <c r="W415" s="606"/>
      <c r="X415" s="606"/>
      <c r="Y415" s="606"/>
      <c r="Z415" s="606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07">
        <v>4680115885240</v>
      </c>
      <c r="E416" s="607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9"/>
      <c r="R416" s="609"/>
      <c r="S416" s="609"/>
      <c r="T416" s="610"/>
      <c r="U416" s="39" t="s">
        <v>45</v>
      </c>
      <c r="V416" s="39" t="s">
        <v>45</v>
      </c>
      <c r="W416" s="40" t="s">
        <v>0</v>
      </c>
      <c r="X416" s="58">
        <v>16.8</v>
      </c>
      <c r="Y416" s="55">
        <f>IFERROR(IF(X416="",0,CEILING((X416/$H416),1)*$H416),"")</f>
        <v>16.8</v>
      </c>
      <c r="Z416" s="41">
        <f>IFERROR(IF(Y416=0,"",ROUNDUP(Y416/H416,0)*0.00651),"")</f>
        <v>5.2080000000000001E-2</v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18.48</v>
      </c>
      <c r="BN416" s="78">
        <f>IFERROR(Y416*I416/H416,"0")</f>
        <v>18.48</v>
      </c>
      <c r="BO416" s="78">
        <f>IFERROR(1/J416*(X416/H416),"0")</f>
        <v>4.3956043956043959E-2</v>
      </c>
      <c r="BP416" s="78">
        <f>IFERROR(1/J416*(Y416/H416),"0")</f>
        <v>4.3956043956043959E-2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07">
        <v>4607091389364</v>
      </c>
      <c r="E417" s="607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9"/>
      <c r="R417" s="609"/>
      <c r="S417" s="609"/>
      <c r="T417" s="610"/>
      <c r="U417" s="39" t="s">
        <v>45</v>
      </c>
      <c r="V417" s="39" t="s">
        <v>45</v>
      </c>
      <c r="W417" s="40" t="s">
        <v>0</v>
      </c>
      <c r="X417" s="58">
        <v>7.56</v>
      </c>
      <c r="Y417" s="55">
        <f>IFERROR(IF(X417="",0,CEILING((X417/$H417),1)*$H417),"")</f>
        <v>7.5600000000000005</v>
      </c>
      <c r="Z417" s="41">
        <f>IFERROR(IF(Y417=0,"",ROUNDUP(Y417/H417,0)*0.00651),"")</f>
        <v>1.9529999999999999E-2</v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8.19</v>
      </c>
      <c r="BN417" s="78">
        <f>IFERROR(Y417*I417/H417,"0")</f>
        <v>8.19</v>
      </c>
      <c r="BO417" s="78">
        <f>IFERROR(1/J417*(X417/H417),"0")</f>
        <v>1.6483516483516484E-2</v>
      </c>
      <c r="BP417" s="78">
        <f>IFERROR(1/J417*(Y417/H417),"0")</f>
        <v>1.6483516483516484E-2</v>
      </c>
    </row>
    <row r="418" spans="1:68" x14ac:dyDescent="0.2">
      <c r="A418" s="598"/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604"/>
      <c r="P418" s="601" t="s">
        <v>40</v>
      </c>
      <c r="Q418" s="602"/>
      <c r="R418" s="602"/>
      <c r="S418" s="602"/>
      <c r="T418" s="602"/>
      <c r="U418" s="602"/>
      <c r="V418" s="603"/>
      <c r="W418" s="42" t="s">
        <v>39</v>
      </c>
      <c r="X418" s="43">
        <f>IFERROR(X416/H416,"0")+IFERROR(X417/H417,"0")</f>
        <v>11</v>
      </c>
      <c r="Y418" s="43">
        <f>IFERROR(Y416/H416,"0")+IFERROR(Y417/H417,"0")</f>
        <v>11</v>
      </c>
      <c r="Z418" s="43">
        <f>IFERROR(IF(Z416="",0,Z416),"0")+IFERROR(IF(Z417="",0,Z417),"0")</f>
        <v>7.1610000000000007E-2</v>
      </c>
      <c r="AA418" s="67"/>
      <c r="AB418" s="67"/>
      <c r="AC418" s="67"/>
    </row>
    <row r="419" spans="1:68" x14ac:dyDescent="0.2">
      <c r="A419" s="598"/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604"/>
      <c r="P419" s="601" t="s">
        <v>40</v>
      </c>
      <c r="Q419" s="602"/>
      <c r="R419" s="602"/>
      <c r="S419" s="602"/>
      <c r="T419" s="602"/>
      <c r="U419" s="602"/>
      <c r="V419" s="603"/>
      <c r="W419" s="42" t="s">
        <v>0</v>
      </c>
      <c r="X419" s="43">
        <f>IFERROR(SUM(X416:X417),"0")</f>
        <v>24.36</v>
      </c>
      <c r="Y419" s="43">
        <f>IFERROR(SUM(Y416:Y417),"0")</f>
        <v>24.36</v>
      </c>
      <c r="Z419" s="42"/>
      <c r="AA419" s="67"/>
      <c r="AB419" s="67"/>
      <c r="AC419" s="67"/>
    </row>
    <row r="420" spans="1:68" ht="14.25" customHeight="1" x14ac:dyDescent="0.25">
      <c r="A420" s="606" t="s">
        <v>78</v>
      </c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  <c r="V420" s="606"/>
      <c r="W420" s="606"/>
      <c r="X420" s="606"/>
      <c r="Y420" s="606"/>
      <c r="Z420" s="606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07">
        <v>4680115886094</v>
      </c>
      <c r="E421" s="607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9"/>
      <c r="R421" s="609"/>
      <c r="S421" s="609"/>
      <c r="T421" s="610"/>
      <c r="U421" s="39" t="s">
        <v>45</v>
      </c>
      <c r="V421" s="39" t="s">
        <v>45</v>
      </c>
      <c r="W421" s="40" t="s">
        <v>0</v>
      </c>
      <c r="X421" s="58">
        <v>32.4</v>
      </c>
      <c r="Y421" s="55">
        <f>IFERROR(IF(X421="",0,CEILING((X421/$H421),1)*$H421),"")</f>
        <v>32.400000000000006</v>
      </c>
      <c r="Z421" s="41">
        <f>IFERROR(IF(Y421=0,"",ROUNDUP(Y421/H421,0)*0.00902),"")</f>
        <v>5.4120000000000001E-2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33.659999999999997</v>
      </c>
      <c r="BN421" s="78">
        <f>IFERROR(Y421*I421/H421,"0")</f>
        <v>33.660000000000004</v>
      </c>
      <c r="BO421" s="78">
        <f>IFERROR(1/J421*(X421/H421),"0")</f>
        <v>4.5454545454545449E-2</v>
      </c>
      <c r="BP421" s="78">
        <f>IFERROR(1/J421*(Y421/H421),"0")</f>
        <v>4.5454545454545463E-2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07">
        <v>4607091389425</v>
      </c>
      <c r="E422" s="607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9"/>
      <c r="R422" s="609"/>
      <c r="S422" s="609"/>
      <c r="T422" s="610"/>
      <c r="U422" s="39" t="s">
        <v>45</v>
      </c>
      <c r="V422" s="39" t="s">
        <v>45</v>
      </c>
      <c r="W422" s="40" t="s">
        <v>0</v>
      </c>
      <c r="X422" s="58">
        <v>10.5</v>
      </c>
      <c r="Y422" s="55">
        <f>IFERROR(IF(X422="",0,CEILING((X422/$H422),1)*$H422),"")</f>
        <v>10.5</v>
      </c>
      <c r="Z422" s="41">
        <f>IFERROR(IF(Y422=0,"",ROUNDUP(Y422/H422,0)*0.00502),"")</f>
        <v>2.5100000000000001E-2</v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11.149999999999999</v>
      </c>
      <c r="BN422" s="78">
        <f>IFERROR(Y422*I422/H422,"0")</f>
        <v>11.149999999999999</v>
      </c>
      <c r="BO422" s="78">
        <f>IFERROR(1/J422*(X422/H422),"0")</f>
        <v>2.1367521367521368E-2</v>
      </c>
      <c r="BP422" s="78">
        <f>IFERROR(1/J422*(Y422/H422),"0")</f>
        <v>2.1367521367521368E-2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07">
        <v>4680115880771</v>
      </c>
      <c r="E423" s="607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9"/>
      <c r="R423" s="609"/>
      <c r="S423" s="609"/>
      <c r="T423" s="61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07">
        <v>4607091389500</v>
      </c>
      <c r="E424" s="607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9"/>
      <c r="R424" s="609"/>
      <c r="S424" s="609"/>
      <c r="T424" s="610"/>
      <c r="U424" s="39" t="s">
        <v>45</v>
      </c>
      <c r="V424" s="39" t="s">
        <v>45</v>
      </c>
      <c r="W424" s="40" t="s">
        <v>0</v>
      </c>
      <c r="X424" s="58">
        <v>10.5</v>
      </c>
      <c r="Y424" s="55">
        <f>IFERROR(IF(X424="",0,CEILING((X424/$H424),1)*$H424),"")</f>
        <v>10.5</v>
      </c>
      <c r="Z424" s="41">
        <f>IFERROR(IF(Y424=0,"",ROUNDUP(Y424/H424,0)*0.00502),"")</f>
        <v>2.5100000000000001E-2</v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11.149999999999999</v>
      </c>
      <c r="BN424" s="78">
        <f>IFERROR(Y424*I424/H424,"0")</f>
        <v>11.149999999999999</v>
      </c>
      <c r="BO424" s="78">
        <f>IFERROR(1/J424*(X424/H424),"0")</f>
        <v>2.1367521367521368E-2</v>
      </c>
      <c r="BP424" s="78">
        <f>IFERROR(1/J424*(Y424/H424),"0")</f>
        <v>2.1367521367521368E-2</v>
      </c>
    </row>
    <row r="425" spans="1:68" x14ac:dyDescent="0.2">
      <c r="A425" s="598"/>
      <c r="B425" s="598"/>
      <c r="C425" s="598"/>
      <c r="D425" s="598"/>
      <c r="E425" s="598"/>
      <c r="F425" s="598"/>
      <c r="G425" s="598"/>
      <c r="H425" s="598"/>
      <c r="I425" s="598"/>
      <c r="J425" s="598"/>
      <c r="K425" s="598"/>
      <c r="L425" s="598"/>
      <c r="M425" s="598"/>
      <c r="N425" s="598"/>
      <c r="O425" s="604"/>
      <c r="P425" s="601" t="s">
        <v>40</v>
      </c>
      <c r="Q425" s="602"/>
      <c r="R425" s="602"/>
      <c r="S425" s="602"/>
      <c r="T425" s="602"/>
      <c r="U425" s="602"/>
      <c r="V425" s="603"/>
      <c r="W425" s="42" t="s">
        <v>39</v>
      </c>
      <c r="X425" s="43">
        <f>IFERROR(X421/H421,"0")+IFERROR(X422/H422,"0")+IFERROR(X423/H423,"0")+IFERROR(X424/H424,"0")</f>
        <v>16</v>
      </c>
      <c r="Y425" s="43">
        <f>IFERROR(Y421/H421,"0")+IFERROR(Y422/H422,"0")+IFERROR(Y423/H423,"0")+IFERROR(Y424/H424,"0")</f>
        <v>16</v>
      </c>
      <c r="Z425" s="43">
        <f>IFERROR(IF(Z421="",0,Z421),"0")+IFERROR(IF(Z422="",0,Z422),"0")+IFERROR(IF(Z423="",0,Z423),"0")+IFERROR(IF(Z424="",0,Z424),"0")</f>
        <v>0.10432</v>
      </c>
      <c r="AA425" s="67"/>
      <c r="AB425" s="67"/>
      <c r="AC425" s="67"/>
    </row>
    <row r="426" spans="1:68" x14ac:dyDescent="0.2">
      <c r="A426" s="598"/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604"/>
      <c r="P426" s="601" t="s">
        <v>40</v>
      </c>
      <c r="Q426" s="602"/>
      <c r="R426" s="602"/>
      <c r="S426" s="602"/>
      <c r="T426" s="602"/>
      <c r="U426" s="602"/>
      <c r="V426" s="603"/>
      <c r="W426" s="42" t="s">
        <v>0</v>
      </c>
      <c r="X426" s="43">
        <f>IFERROR(SUM(X421:X424),"0")</f>
        <v>53.4</v>
      </c>
      <c r="Y426" s="43">
        <f>IFERROR(SUM(Y421:Y424),"0")</f>
        <v>53.400000000000006</v>
      </c>
      <c r="Z426" s="42"/>
      <c r="AA426" s="67"/>
      <c r="AB426" s="67"/>
      <c r="AC426" s="67"/>
    </row>
    <row r="427" spans="1:68" ht="16.5" customHeight="1" x14ac:dyDescent="0.25">
      <c r="A427" s="605" t="s">
        <v>674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65"/>
      <c r="AB427" s="65"/>
      <c r="AC427" s="79"/>
    </row>
    <row r="428" spans="1:68" ht="14.25" customHeight="1" x14ac:dyDescent="0.25">
      <c r="A428" s="606" t="s">
        <v>78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07">
        <v>4680115885110</v>
      </c>
      <c r="E429" s="607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9"/>
      <c r="R429" s="609"/>
      <c r="S429" s="609"/>
      <c r="T429" s="6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4"/>
      <c r="P430" s="601" t="s">
        <v>40</v>
      </c>
      <c r="Q430" s="602"/>
      <c r="R430" s="602"/>
      <c r="S430" s="602"/>
      <c r="T430" s="602"/>
      <c r="U430" s="602"/>
      <c r="V430" s="60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598"/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604"/>
      <c r="P431" s="601" t="s">
        <v>40</v>
      </c>
      <c r="Q431" s="602"/>
      <c r="R431" s="602"/>
      <c r="S431" s="602"/>
      <c r="T431" s="602"/>
      <c r="U431" s="602"/>
      <c r="V431" s="60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05" t="s">
        <v>678</v>
      </c>
      <c r="B432" s="605"/>
      <c r="C432" s="605"/>
      <c r="D432" s="605"/>
      <c r="E432" s="605"/>
      <c r="F432" s="605"/>
      <c r="G432" s="605"/>
      <c r="H432" s="605"/>
      <c r="I432" s="605"/>
      <c r="J432" s="605"/>
      <c r="K432" s="605"/>
      <c r="L432" s="605"/>
      <c r="M432" s="605"/>
      <c r="N432" s="605"/>
      <c r="O432" s="605"/>
      <c r="P432" s="605"/>
      <c r="Q432" s="605"/>
      <c r="R432" s="605"/>
      <c r="S432" s="605"/>
      <c r="T432" s="605"/>
      <c r="U432" s="605"/>
      <c r="V432" s="605"/>
      <c r="W432" s="605"/>
      <c r="X432" s="605"/>
      <c r="Y432" s="605"/>
      <c r="Z432" s="605"/>
      <c r="AA432" s="65"/>
      <c r="AB432" s="65"/>
      <c r="AC432" s="79"/>
    </row>
    <row r="433" spans="1:68" ht="14.25" customHeight="1" x14ac:dyDescent="0.25">
      <c r="A433" s="606" t="s">
        <v>78</v>
      </c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  <c r="V433" s="606"/>
      <c r="W433" s="606"/>
      <c r="X433" s="606"/>
      <c r="Y433" s="606"/>
      <c r="Z433" s="606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07">
        <v>4680115885103</v>
      </c>
      <c r="E434" s="607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9"/>
      <c r="R434" s="609"/>
      <c r="S434" s="609"/>
      <c r="T434" s="61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4"/>
      <c r="P435" s="601" t="s">
        <v>40</v>
      </c>
      <c r="Q435" s="602"/>
      <c r="R435" s="602"/>
      <c r="S435" s="602"/>
      <c r="T435" s="602"/>
      <c r="U435" s="602"/>
      <c r="V435" s="603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598"/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604"/>
      <c r="P436" s="601" t="s">
        <v>40</v>
      </c>
      <c r="Q436" s="602"/>
      <c r="R436" s="602"/>
      <c r="S436" s="602"/>
      <c r="T436" s="602"/>
      <c r="U436" s="602"/>
      <c r="V436" s="603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26" t="s">
        <v>682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54"/>
      <c r="AB437" s="54"/>
      <c r="AC437" s="54"/>
    </row>
    <row r="438" spans="1:68" ht="16.5" customHeight="1" x14ac:dyDescent="0.25">
      <c r="A438" s="605" t="s">
        <v>682</v>
      </c>
      <c r="B438" s="605"/>
      <c r="C438" s="605"/>
      <c r="D438" s="605"/>
      <c r="E438" s="605"/>
      <c r="F438" s="605"/>
      <c r="G438" s="605"/>
      <c r="H438" s="605"/>
      <c r="I438" s="605"/>
      <c r="J438" s="605"/>
      <c r="K438" s="605"/>
      <c r="L438" s="605"/>
      <c r="M438" s="605"/>
      <c r="N438" s="605"/>
      <c r="O438" s="605"/>
      <c r="P438" s="605"/>
      <c r="Q438" s="605"/>
      <c r="R438" s="605"/>
      <c r="S438" s="605"/>
      <c r="T438" s="605"/>
      <c r="U438" s="605"/>
      <c r="V438" s="605"/>
      <c r="W438" s="605"/>
      <c r="X438" s="605"/>
      <c r="Y438" s="605"/>
      <c r="Z438" s="605"/>
      <c r="AA438" s="65"/>
      <c r="AB438" s="65"/>
      <c r="AC438" s="79"/>
    </row>
    <row r="439" spans="1:68" ht="14.25" customHeight="1" x14ac:dyDescent="0.25">
      <c r="A439" s="606" t="s">
        <v>114</v>
      </c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  <c r="V439" s="606"/>
      <c r="W439" s="606"/>
      <c r="X439" s="606"/>
      <c r="Y439" s="606"/>
      <c r="Z439" s="606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07">
        <v>4607091389067</v>
      </c>
      <c r="E440" s="60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9"/>
      <c r="R440" s="609"/>
      <c r="S440" s="609"/>
      <c r="T440" s="6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07">
        <v>4680115885271</v>
      </c>
      <c r="E441" s="60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9"/>
      <c r="R441" s="609"/>
      <c r="S441" s="609"/>
      <c r="T441" s="610"/>
      <c r="U441" s="39" t="s">
        <v>45</v>
      </c>
      <c r="V441" s="39" t="s">
        <v>45</v>
      </c>
      <c r="W441" s="40" t="s">
        <v>0</v>
      </c>
      <c r="X441" s="58">
        <v>10.56</v>
      </c>
      <c r="Y441" s="55">
        <f t="shared" si="69"/>
        <v>10.56</v>
      </c>
      <c r="Z441" s="41">
        <f t="shared" si="70"/>
        <v>2.392E-2</v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11.28</v>
      </c>
      <c r="BN441" s="78">
        <f t="shared" si="72"/>
        <v>11.28</v>
      </c>
      <c r="BO441" s="78">
        <f t="shared" si="73"/>
        <v>1.9230769230769232E-2</v>
      </c>
      <c r="BP441" s="78">
        <f t="shared" si="74"/>
        <v>1.9230769230769232E-2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07">
        <v>4680115885226</v>
      </c>
      <c r="E442" s="60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9"/>
      <c r="R442" s="609"/>
      <c r="S442" s="609"/>
      <c r="T442" s="610"/>
      <c r="U442" s="39" t="s">
        <v>45</v>
      </c>
      <c r="V442" s="39" t="s">
        <v>45</v>
      </c>
      <c r="W442" s="40" t="s">
        <v>0</v>
      </c>
      <c r="X442" s="58">
        <v>10.56</v>
      </c>
      <c r="Y442" s="55">
        <f t="shared" si="69"/>
        <v>10.56</v>
      </c>
      <c r="Z442" s="41">
        <f t="shared" si="70"/>
        <v>2.392E-2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11.28</v>
      </c>
      <c r="BN442" s="78">
        <f t="shared" si="72"/>
        <v>11.28</v>
      </c>
      <c r="BO442" s="78">
        <f t="shared" si="73"/>
        <v>1.9230769230769232E-2</v>
      </c>
      <c r="BP442" s="78">
        <f t="shared" si="74"/>
        <v>1.9230769230769232E-2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07">
        <v>4607091383522</v>
      </c>
      <c r="E443" s="60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56" t="s">
        <v>694</v>
      </c>
      <c r="Q443" s="609"/>
      <c r="R443" s="609"/>
      <c r="S443" s="609"/>
      <c r="T443" s="610"/>
      <c r="U443" s="39" t="s">
        <v>45</v>
      </c>
      <c r="V443" s="39" t="s">
        <v>45</v>
      </c>
      <c r="W443" s="40" t="s">
        <v>0</v>
      </c>
      <c r="X443" s="58">
        <v>10.56</v>
      </c>
      <c r="Y443" s="55">
        <f t="shared" si="69"/>
        <v>10.56</v>
      </c>
      <c r="Z443" s="41">
        <f t="shared" si="70"/>
        <v>2.392E-2</v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11.28</v>
      </c>
      <c r="BN443" s="78">
        <f t="shared" si="72"/>
        <v>11.28</v>
      </c>
      <c r="BO443" s="78">
        <f t="shared" si="73"/>
        <v>1.9230769230769232E-2</v>
      </c>
      <c r="BP443" s="78">
        <f t="shared" si="74"/>
        <v>1.9230769230769232E-2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07">
        <v>4680115884502</v>
      </c>
      <c r="E444" s="60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09"/>
      <c r="R444" s="609"/>
      <c r="S444" s="609"/>
      <c r="T444" s="61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07">
        <v>4607091389104</v>
      </c>
      <c r="E445" s="60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09"/>
      <c r="R445" s="609"/>
      <c r="S445" s="609"/>
      <c r="T445" s="610"/>
      <c r="U445" s="39" t="s">
        <v>45</v>
      </c>
      <c r="V445" s="39" t="s">
        <v>45</v>
      </c>
      <c r="W445" s="40" t="s">
        <v>0</v>
      </c>
      <c r="X445" s="58">
        <v>10.56</v>
      </c>
      <c r="Y445" s="55">
        <f t="shared" si="69"/>
        <v>10.56</v>
      </c>
      <c r="Z445" s="41">
        <f t="shared" si="70"/>
        <v>2.392E-2</v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11.28</v>
      </c>
      <c r="BN445" s="78">
        <f t="shared" si="72"/>
        <v>11.28</v>
      </c>
      <c r="BO445" s="78">
        <f t="shared" si="73"/>
        <v>1.9230769230769232E-2</v>
      </c>
      <c r="BP445" s="78">
        <f t="shared" si="74"/>
        <v>1.9230769230769232E-2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07">
        <v>4680115884519</v>
      </c>
      <c r="E446" s="60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09"/>
      <c r="R446" s="609"/>
      <c r="S446" s="609"/>
      <c r="T446" s="610"/>
      <c r="U446" s="39" t="s">
        <v>45</v>
      </c>
      <c r="V446" s="39" t="s">
        <v>45</v>
      </c>
      <c r="W446" s="40" t="s">
        <v>0</v>
      </c>
      <c r="X446" s="58">
        <v>10.56</v>
      </c>
      <c r="Y446" s="55">
        <f t="shared" si="69"/>
        <v>10.56</v>
      </c>
      <c r="Z446" s="41">
        <f t="shared" si="70"/>
        <v>2.392E-2</v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11.28</v>
      </c>
      <c r="BN446" s="78">
        <f t="shared" si="72"/>
        <v>11.28</v>
      </c>
      <c r="BO446" s="78">
        <f t="shared" si="73"/>
        <v>1.9230769230769232E-2</v>
      </c>
      <c r="BP446" s="78">
        <f t="shared" si="74"/>
        <v>1.9230769230769232E-2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07">
        <v>4680115886391</v>
      </c>
      <c r="E447" s="60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6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09"/>
      <c r="R447" s="609"/>
      <c r="S447" s="609"/>
      <c r="T447" s="610"/>
      <c r="U447" s="39" t="s">
        <v>45</v>
      </c>
      <c r="V447" s="39" t="s">
        <v>45</v>
      </c>
      <c r="W447" s="40" t="s">
        <v>0</v>
      </c>
      <c r="X447" s="58">
        <v>4.8</v>
      </c>
      <c r="Y447" s="55">
        <f t="shared" si="69"/>
        <v>4.8</v>
      </c>
      <c r="Z447" s="41">
        <f>IFERROR(IF(Y447=0,"",ROUNDUP(Y447/H447,0)*0.00651),"")</f>
        <v>1.302E-2</v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5.16</v>
      </c>
      <c r="BN447" s="78">
        <f t="shared" si="72"/>
        <v>5.16</v>
      </c>
      <c r="BO447" s="78">
        <f t="shared" si="73"/>
        <v>1.098901098901099E-2</v>
      </c>
      <c r="BP447" s="78">
        <f t="shared" si="74"/>
        <v>1.098901098901099E-2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07">
        <v>4680115880603</v>
      </c>
      <c r="E448" s="60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09"/>
      <c r="R448" s="609"/>
      <c r="S448" s="609"/>
      <c r="T448" s="61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07">
        <v>4680115880603</v>
      </c>
      <c r="E449" s="607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09"/>
      <c r="R449" s="609"/>
      <c r="S449" s="609"/>
      <c r="T449" s="61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07">
        <v>4607091389999</v>
      </c>
      <c r="E450" s="607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44" t="s">
        <v>712</v>
      </c>
      <c r="Q450" s="609"/>
      <c r="R450" s="609"/>
      <c r="S450" s="609"/>
      <c r="T450" s="61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07">
        <v>4680115882782</v>
      </c>
      <c r="E451" s="607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09"/>
      <c r="R451" s="609"/>
      <c r="S451" s="609"/>
      <c r="T451" s="61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07">
        <v>4680115885479</v>
      </c>
      <c r="E452" s="607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6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09"/>
      <c r="R452" s="609"/>
      <c r="S452" s="609"/>
      <c r="T452" s="610"/>
      <c r="U452" s="39" t="s">
        <v>45</v>
      </c>
      <c r="V452" s="39" t="s">
        <v>45</v>
      </c>
      <c r="W452" s="40" t="s">
        <v>0</v>
      </c>
      <c r="X452" s="58">
        <v>4.8</v>
      </c>
      <c r="Y452" s="55">
        <f t="shared" si="69"/>
        <v>4.8</v>
      </c>
      <c r="Z452" s="41">
        <f>IFERROR(IF(Y452=0,"",ROUNDUP(Y452/H452,0)*0.00651),"")</f>
        <v>1.302E-2</v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5.16</v>
      </c>
      <c r="BN452" s="78">
        <f t="shared" si="72"/>
        <v>5.16</v>
      </c>
      <c r="BO452" s="78">
        <f t="shared" si="73"/>
        <v>1.098901098901099E-2</v>
      </c>
      <c r="BP452" s="78">
        <f t="shared" si="74"/>
        <v>1.098901098901099E-2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07">
        <v>4607091389982</v>
      </c>
      <c r="E453" s="607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09"/>
      <c r="R453" s="609"/>
      <c r="S453" s="609"/>
      <c r="T453" s="61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07">
        <v>4607091389982</v>
      </c>
      <c r="E454" s="607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09"/>
      <c r="R454" s="609"/>
      <c r="S454" s="609"/>
      <c r="T454" s="61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598"/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604"/>
      <c r="P455" s="601" t="s">
        <v>40</v>
      </c>
      <c r="Q455" s="602"/>
      <c r="R455" s="602"/>
      <c r="S455" s="602"/>
      <c r="T455" s="602"/>
      <c r="U455" s="602"/>
      <c r="V455" s="603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14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14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0.14563999999999999</v>
      </c>
      <c r="AA455" s="67"/>
      <c r="AB455" s="67"/>
      <c r="AC455" s="67"/>
    </row>
    <row r="456" spans="1:68" x14ac:dyDescent="0.2">
      <c r="A456" s="598"/>
      <c r="B456" s="598"/>
      <c r="C456" s="598"/>
      <c r="D456" s="598"/>
      <c r="E456" s="598"/>
      <c r="F456" s="598"/>
      <c r="G456" s="598"/>
      <c r="H456" s="598"/>
      <c r="I456" s="598"/>
      <c r="J456" s="598"/>
      <c r="K456" s="598"/>
      <c r="L456" s="598"/>
      <c r="M456" s="598"/>
      <c r="N456" s="598"/>
      <c r="O456" s="604"/>
      <c r="P456" s="601" t="s">
        <v>40</v>
      </c>
      <c r="Q456" s="602"/>
      <c r="R456" s="602"/>
      <c r="S456" s="602"/>
      <c r="T456" s="602"/>
      <c r="U456" s="602"/>
      <c r="V456" s="603"/>
      <c r="W456" s="42" t="s">
        <v>0</v>
      </c>
      <c r="X456" s="43">
        <f>IFERROR(SUM(X440:X454),"0")</f>
        <v>62.4</v>
      </c>
      <c r="Y456" s="43">
        <f>IFERROR(SUM(Y440:Y454),"0")</f>
        <v>62.4</v>
      </c>
      <c r="Z456" s="42"/>
      <c r="AA456" s="67"/>
      <c r="AB456" s="67"/>
      <c r="AC456" s="67"/>
    </row>
    <row r="457" spans="1:68" ht="14.25" customHeight="1" x14ac:dyDescent="0.25">
      <c r="A457" s="606" t="s">
        <v>150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07">
        <v>4607091388930</v>
      </c>
      <c r="E458" s="60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6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09"/>
      <c r="R458" s="609"/>
      <c r="S458" s="609"/>
      <c r="T458" s="610"/>
      <c r="U458" s="39" t="s">
        <v>45</v>
      </c>
      <c r="V458" s="39" t="s">
        <v>45</v>
      </c>
      <c r="W458" s="40" t="s">
        <v>0</v>
      </c>
      <c r="X458" s="58">
        <v>10.56</v>
      </c>
      <c r="Y458" s="55">
        <f>IFERROR(IF(X458="",0,CEILING((X458/$H458),1)*$H458),"")</f>
        <v>10.56</v>
      </c>
      <c r="Z458" s="41">
        <f>IFERROR(IF(Y458=0,"",ROUNDUP(Y458/H458,0)*0.01196),"")</f>
        <v>2.392E-2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11.28</v>
      </c>
      <c r="BN458" s="78">
        <f>IFERROR(Y458*I458/H458,"0")</f>
        <v>11.28</v>
      </c>
      <c r="BO458" s="78">
        <f>IFERROR(1/J458*(X458/H458),"0")</f>
        <v>1.9230769230769232E-2</v>
      </c>
      <c r="BP458" s="78">
        <f>IFERROR(1/J458*(Y458/H458),"0")</f>
        <v>1.9230769230769232E-2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07">
        <v>4680115886407</v>
      </c>
      <c r="E459" s="607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6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09"/>
      <c r="R459" s="609"/>
      <c r="S459" s="609"/>
      <c r="T459" s="610"/>
      <c r="U459" s="39" t="s">
        <v>45</v>
      </c>
      <c r="V459" s="39" t="s">
        <v>45</v>
      </c>
      <c r="W459" s="40" t="s">
        <v>0</v>
      </c>
      <c r="X459" s="58">
        <v>4.8</v>
      </c>
      <c r="Y459" s="55">
        <f>IFERROR(IF(X459="",0,CEILING((X459/$H459),1)*$H459),"")</f>
        <v>4.8</v>
      </c>
      <c r="Z459" s="41">
        <f>IFERROR(IF(Y459=0,"",ROUNDUP(Y459/H459,0)*0.00651),"")</f>
        <v>1.302E-2</v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5.16</v>
      </c>
      <c r="BN459" s="78">
        <f>IFERROR(Y459*I459/H459,"0")</f>
        <v>5.16</v>
      </c>
      <c r="BO459" s="78">
        <f>IFERROR(1/J459*(X459/H459),"0")</f>
        <v>1.098901098901099E-2</v>
      </c>
      <c r="BP459" s="78">
        <f>IFERROR(1/J459*(Y459/H459),"0")</f>
        <v>1.098901098901099E-2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07">
        <v>4680115880054</v>
      </c>
      <c r="E460" s="60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09"/>
      <c r="R460" s="609"/>
      <c r="S460" s="609"/>
      <c r="T460" s="61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598"/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604"/>
      <c r="P461" s="601" t="s">
        <v>40</v>
      </c>
      <c r="Q461" s="602"/>
      <c r="R461" s="602"/>
      <c r="S461" s="602"/>
      <c r="T461" s="602"/>
      <c r="U461" s="602"/>
      <c r="V461" s="603"/>
      <c r="W461" s="42" t="s">
        <v>39</v>
      </c>
      <c r="X461" s="43">
        <f>IFERROR(X458/H458,"0")+IFERROR(X459/H459,"0")+IFERROR(X460/H460,"0")</f>
        <v>4</v>
      </c>
      <c r="Y461" s="43">
        <f>IFERROR(Y458/H458,"0")+IFERROR(Y459/H459,"0")+IFERROR(Y460/H460,"0")</f>
        <v>4</v>
      </c>
      <c r="Z461" s="43">
        <f>IFERROR(IF(Z458="",0,Z458),"0")+IFERROR(IF(Z459="",0,Z459),"0")+IFERROR(IF(Z460="",0,Z460),"0")</f>
        <v>3.6940000000000001E-2</v>
      </c>
      <c r="AA461" s="67"/>
      <c r="AB461" s="67"/>
      <c r="AC461" s="67"/>
    </row>
    <row r="462" spans="1:68" x14ac:dyDescent="0.2">
      <c r="A462" s="598"/>
      <c r="B462" s="598"/>
      <c r="C462" s="598"/>
      <c r="D462" s="598"/>
      <c r="E462" s="598"/>
      <c r="F462" s="598"/>
      <c r="G462" s="598"/>
      <c r="H462" s="598"/>
      <c r="I462" s="598"/>
      <c r="J462" s="598"/>
      <c r="K462" s="598"/>
      <c r="L462" s="598"/>
      <c r="M462" s="598"/>
      <c r="N462" s="598"/>
      <c r="O462" s="604"/>
      <c r="P462" s="601" t="s">
        <v>40</v>
      </c>
      <c r="Q462" s="602"/>
      <c r="R462" s="602"/>
      <c r="S462" s="602"/>
      <c r="T462" s="602"/>
      <c r="U462" s="602"/>
      <c r="V462" s="603"/>
      <c r="W462" s="42" t="s">
        <v>0</v>
      </c>
      <c r="X462" s="43">
        <f>IFERROR(SUM(X458:X460),"0")</f>
        <v>15.36</v>
      </c>
      <c r="Y462" s="43">
        <f>IFERROR(SUM(Y458:Y460),"0")</f>
        <v>15.36</v>
      </c>
      <c r="Z462" s="42"/>
      <c r="AA462" s="67"/>
      <c r="AB462" s="67"/>
      <c r="AC462" s="67"/>
    </row>
    <row r="463" spans="1:68" ht="14.25" customHeight="1" x14ac:dyDescent="0.25">
      <c r="A463" s="606" t="s">
        <v>78</v>
      </c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  <c r="V463" s="606"/>
      <c r="W463" s="606"/>
      <c r="X463" s="606"/>
      <c r="Y463" s="606"/>
      <c r="Z463" s="606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07">
        <v>4680115883116</v>
      </c>
      <c r="E464" s="607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6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09"/>
      <c r="R464" s="609"/>
      <c r="S464" s="609"/>
      <c r="T464" s="610"/>
      <c r="U464" s="39" t="s">
        <v>45</v>
      </c>
      <c r="V464" s="39" t="s">
        <v>45</v>
      </c>
      <c r="W464" s="40" t="s">
        <v>0</v>
      </c>
      <c r="X464" s="58">
        <v>10.56</v>
      </c>
      <c r="Y464" s="55">
        <f t="shared" ref="Y464:Y470" si="75">IFERROR(IF(X464="",0,CEILING((X464/$H464),1)*$H464),"")</f>
        <v>10.56</v>
      </c>
      <c r="Z464" s="41">
        <f>IFERROR(IF(Y464=0,"",ROUNDUP(Y464/H464,0)*0.01196),"")</f>
        <v>2.392E-2</v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11.28</v>
      </c>
      <c r="BN464" s="78">
        <f t="shared" ref="BN464:BN470" si="77">IFERROR(Y464*I464/H464,"0")</f>
        <v>11.28</v>
      </c>
      <c r="BO464" s="78">
        <f t="shared" ref="BO464:BO470" si="78">IFERROR(1/J464*(X464/H464),"0")</f>
        <v>1.9230769230769232E-2</v>
      </c>
      <c r="BP464" s="78">
        <f t="shared" ref="BP464:BP470" si="79">IFERROR(1/J464*(Y464/H464),"0")</f>
        <v>1.9230769230769232E-2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07">
        <v>4680115883093</v>
      </c>
      <c r="E465" s="607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63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09"/>
      <c r="R465" s="609"/>
      <c r="S465" s="609"/>
      <c r="T465" s="610"/>
      <c r="U465" s="39" t="s">
        <v>45</v>
      </c>
      <c r="V465" s="39" t="s">
        <v>45</v>
      </c>
      <c r="W465" s="40" t="s">
        <v>0</v>
      </c>
      <c r="X465" s="58">
        <v>10.56</v>
      </c>
      <c r="Y465" s="55">
        <f t="shared" si="75"/>
        <v>10.56</v>
      </c>
      <c r="Z465" s="41">
        <f>IFERROR(IF(Y465=0,"",ROUNDUP(Y465/H465,0)*0.01196),"")</f>
        <v>2.392E-2</v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11.28</v>
      </c>
      <c r="BN465" s="78">
        <f t="shared" si="77"/>
        <v>11.28</v>
      </c>
      <c r="BO465" s="78">
        <f t="shared" si="78"/>
        <v>1.9230769230769232E-2</v>
      </c>
      <c r="BP465" s="78">
        <f t="shared" si="79"/>
        <v>1.9230769230769232E-2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07">
        <v>4680115883109</v>
      </c>
      <c r="E466" s="60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6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09"/>
      <c r="R466" s="609"/>
      <c r="S466" s="609"/>
      <c r="T466" s="610"/>
      <c r="U466" s="39" t="s">
        <v>45</v>
      </c>
      <c r="V466" s="39" t="s">
        <v>45</v>
      </c>
      <c r="W466" s="40" t="s">
        <v>0</v>
      </c>
      <c r="X466" s="58">
        <v>10.56</v>
      </c>
      <c r="Y466" s="55">
        <f t="shared" si="75"/>
        <v>10.56</v>
      </c>
      <c r="Z466" s="41">
        <f>IFERROR(IF(Y466=0,"",ROUNDUP(Y466/H466,0)*0.01196),"")</f>
        <v>2.392E-2</v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11.28</v>
      </c>
      <c r="BN466" s="78">
        <f t="shared" si="77"/>
        <v>11.28</v>
      </c>
      <c r="BO466" s="78">
        <f t="shared" si="78"/>
        <v>1.9230769230769232E-2</v>
      </c>
      <c r="BP466" s="78">
        <f t="shared" si="79"/>
        <v>1.9230769230769232E-2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07">
        <v>4680115882072</v>
      </c>
      <c r="E467" s="607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6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09"/>
      <c r="R467" s="609"/>
      <c r="S467" s="609"/>
      <c r="T467" s="6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07">
        <v>4680115882072</v>
      </c>
      <c r="E468" s="607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09"/>
      <c r="R468" s="609"/>
      <c r="S468" s="609"/>
      <c r="T468" s="6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07">
        <v>4680115882102</v>
      </c>
      <c r="E469" s="607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6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09"/>
      <c r="R469" s="609"/>
      <c r="S469" s="609"/>
      <c r="T469" s="6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07">
        <v>4680115882096</v>
      </c>
      <c r="E470" s="607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6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09"/>
      <c r="R470" s="609"/>
      <c r="S470" s="609"/>
      <c r="T470" s="6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598"/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604"/>
      <c r="P471" s="601" t="s">
        <v>40</v>
      </c>
      <c r="Q471" s="602"/>
      <c r="R471" s="602"/>
      <c r="S471" s="602"/>
      <c r="T471" s="602"/>
      <c r="U471" s="602"/>
      <c r="V471" s="603"/>
      <c r="W471" s="42" t="s">
        <v>39</v>
      </c>
      <c r="X471" s="43">
        <f>IFERROR(X464/H464,"0")+IFERROR(X465/H465,"0")+IFERROR(X466/H466,"0")+IFERROR(X467/H467,"0")+IFERROR(X468/H468,"0")+IFERROR(X469/H469,"0")+IFERROR(X470/H470,"0")</f>
        <v>6</v>
      </c>
      <c r="Y471" s="43">
        <f>IFERROR(Y464/H464,"0")+IFERROR(Y465/H465,"0")+IFERROR(Y466/H466,"0")+IFERROR(Y467/H467,"0")+IFERROR(Y468/H468,"0")+IFERROR(Y469/H469,"0")+IFERROR(Y470/H470,"0")</f>
        <v>6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7.1760000000000004E-2</v>
      </c>
      <c r="AA471" s="67"/>
      <c r="AB471" s="67"/>
      <c r="AC471" s="67"/>
    </row>
    <row r="472" spans="1:68" x14ac:dyDescent="0.2">
      <c r="A472" s="598"/>
      <c r="B472" s="598"/>
      <c r="C472" s="598"/>
      <c r="D472" s="598"/>
      <c r="E472" s="598"/>
      <c r="F472" s="598"/>
      <c r="G472" s="598"/>
      <c r="H472" s="598"/>
      <c r="I472" s="598"/>
      <c r="J472" s="598"/>
      <c r="K472" s="598"/>
      <c r="L472" s="598"/>
      <c r="M472" s="598"/>
      <c r="N472" s="598"/>
      <c r="O472" s="604"/>
      <c r="P472" s="601" t="s">
        <v>40</v>
      </c>
      <c r="Q472" s="602"/>
      <c r="R472" s="602"/>
      <c r="S472" s="602"/>
      <c r="T472" s="602"/>
      <c r="U472" s="602"/>
      <c r="V472" s="603"/>
      <c r="W472" s="42" t="s">
        <v>0</v>
      </c>
      <c r="X472" s="43">
        <f>IFERROR(SUM(X464:X470),"0")</f>
        <v>31.68</v>
      </c>
      <c r="Y472" s="43">
        <f>IFERROR(SUM(Y464:Y470),"0")</f>
        <v>31.68</v>
      </c>
      <c r="Z472" s="42"/>
      <c r="AA472" s="67"/>
      <c r="AB472" s="67"/>
      <c r="AC472" s="67"/>
    </row>
    <row r="473" spans="1:68" ht="14.25" customHeight="1" x14ac:dyDescent="0.25">
      <c r="A473" s="606" t="s">
        <v>85</v>
      </c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  <c r="V473" s="606"/>
      <c r="W473" s="606"/>
      <c r="X473" s="606"/>
      <c r="Y473" s="606"/>
      <c r="Z473" s="606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07">
        <v>4607091383409</v>
      </c>
      <c r="E474" s="607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09"/>
      <c r="R474" s="609"/>
      <c r="S474" s="609"/>
      <c r="T474" s="610"/>
      <c r="U474" s="39" t="s">
        <v>45</v>
      </c>
      <c r="V474" s="39" t="s">
        <v>45</v>
      </c>
      <c r="W474" s="40" t="s">
        <v>0</v>
      </c>
      <c r="X474" s="58">
        <v>7.8</v>
      </c>
      <c r="Y474" s="55">
        <f>IFERROR(IF(X474="",0,CEILING((X474/$H474),1)*$H474),"")</f>
        <v>7.8</v>
      </c>
      <c r="Z474" s="41">
        <f>IFERROR(IF(Y474=0,"",ROUNDUP(Y474/H474,0)*0.01898),"")</f>
        <v>1.898E-2</v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8.3010000000000002</v>
      </c>
      <c r="BN474" s="78">
        <f>IFERROR(Y474*I474/H474,"0")</f>
        <v>8.3010000000000002</v>
      </c>
      <c r="BO474" s="78">
        <f>IFERROR(1/J474*(X474/H474),"0")</f>
        <v>1.5625E-2</v>
      </c>
      <c r="BP474" s="78">
        <f>IFERROR(1/J474*(Y474/H474),"0")</f>
        <v>1.5625E-2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07">
        <v>4607091383416</v>
      </c>
      <c r="E475" s="607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09"/>
      <c r="R475" s="609"/>
      <c r="S475" s="609"/>
      <c r="T475" s="610"/>
      <c r="U475" s="39" t="s">
        <v>45</v>
      </c>
      <c r="V475" s="39" t="s">
        <v>45</v>
      </c>
      <c r="W475" s="40" t="s">
        <v>0</v>
      </c>
      <c r="X475" s="58">
        <v>7.8</v>
      </c>
      <c r="Y475" s="55">
        <f>IFERROR(IF(X475="",0,CEILING((X475/$H475),1)*$H475),"")</f>
        <v>7.8</v>
      </c>
      <c r="Z475" s="41">
        <f>IFERROR(IF(Y475=0,"",ROUNDUP(Y475/H475,0)*0.01898),"")</f>
        <v>1.898E-2</v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8.3010000000000002</v>
      </c>
      <c r="BN475" s="78">
        <f>IFERROR(Y475*I475/H475,"0")</f>
        <v>8.3010000000000002</v>
      </c>
      <c r="BO475" s="78">
        <f>IFERROR(1/J475*(X475/H475),"0")</f>
        <v>1.5625E-2</v>
      </c>
      <c r="BP475" s="78">
        <f>IFERROR(1/J475*(Y475/H475),"0")</f>
        <v>1.5625E-2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07">
        <v>4680115883536</v>
      </c>
      <c r="E476" s="607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09"/>
      <c r="R476" s="609"/>
      <c r="S476" s="609"/>
      <c r="T476" s="61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598"/>
      <c r="B477" s="598"/>
      <c r="C477" s="598"/>
      <c r="D477" s="598"/>
      <c r="E477" s="598"/>
      <c r="F477" s="598"/>
      <c r="G477" s="598"/>
      <c r="H477" s="598"/>
      <c r="I477" s="598"/>
      <c r="J477" s="598"/>
      <c r="K477" s="598"/>
      <c r="L477" s="598"/>
      <c r="M477" s="598"/>
      <c r="N477" s="598"/>
      <c r="O477" s="604"/>
      <c r="P477" s="601" t="s">
        <v>40</v>
      </c>
      <c r="Q477" s="602"/>
      <c r="R477" s="602"/>
      <c r="S477" s="602"/>
      <c r="T477" s="602"/>
      <c r="U477" s="602"/>
      <c r="V477" s="603"/>
      <c r="W477" s="42" t="s">
        <v>39</v>
      </c>
      <c r="X477" s="43">
        <f>IFERROR(X474/H474,"0")+IFERROR(X475/H475,"0")+IFERROR(X476/H476,"0")</f>
        <v>2</v>
      </c>
      <c r="Y477" s="43">
        <f>IFERROR(Y474/H474,"0")+IFERROR(Y475/H475,"0")+IFERROR(Y476/H476,"0")</f>
        <v>2</v>
      </c>
      <c r="Z477" s="43">
        <f>IFERROR(IF(Z474="",0,Z474),"0")+IFERROR(IF(Z475="",0,Z475),"0")+IFERROR(IF(Z476="",0,Z476),"0")</f>
        <v>3.7960000000000001E-2</v>
      </c>
      <c r="AA477" s="67"/>
      <c r="AB477" s="67"/>
      <c r="AC477" s="67"/>
    </row>
    <row r="478" spans="1:68" x14ac:dyDescent="0.2">
      <c r="A478" s="598"/>
      <c r="B478" s="598"/>
      <c r="C478" s="598"/>
      <c r="D478" s="598"/>
      <c r="E478" s="598"/>
      <c r="F478" s="598"/>
      <c r="G478" s="598"/>
      <c r="H478" s="598"/>
      <c r="I478" s="598"/>
      <c r="J478" s="598"/>
      <c r="K478" s="598"/>
      <c r="L478" s="598"/>
      <c r="M478" s="598"/>
      <c r="N478" s="598"/>
      <c r="O478" s="604"/>
      <c r="P478" s="601" t="s">
        <v>40</v>
      </c>
      <c r="Q478" s="602"/>
      <c r="R478" s="602"/>
      <c r="S478" s="602"/>
      <c r="T478" s="602"/>
      <c r="U478" s="602"/>
      <c r="V478" s="603"/>
      <c r="W478" s="42" t="s">
        <v>0</v>
      </c>
      <c r="X478" s="43">
        <f>IFERROR(SUM(X474:X476),"0")</f>
        <v>15.6</v>
      </c>
      <c r="Y478" s="43">
        <f>IFERROR(SUM(Y474:Y476),"0")</f>
        <v>15.6</v>
      </c>
      <c r="Z478" s="42"/>
      <c r="AA478" s="67"/>
      <c r="AB478" s="67"/>
      <c r="AC478" s="67"/>
    </row>
    <row r="479" spans="1:68" ht="27.75" customHeight="1" x14ac:dyDescent="0.2">
      <c r="A479" s="626" t="s">
        <v>752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54"/>
      <c r="AB479" s="54"/>
      <c r="AC479" s="54"/>
    </row>
    <row r="480" spans="1:68" ht="16.5" customHeight="1" x14ac:dyDescent="0.25">
      <c r="A480" s="605" t="s">
        <v>752</v>
      </c>
      <c r="B480" s="605"/>
      <c r="C480" s="605"/>
      <c r="D480" s="605"/>
      <c r="E480" s="605"/>
      <c r="F480" s="605"/>
      <c r="G480" s="605"/>
      <c r="H480" s="605"/>
      <c r="I480" s="605"/>
      <c r="J480" s="605"/>
      <c r="K480" s="605"/>
      <c r="L480" s="605"/>
      <c r="M480" s="605"/>
      <c r="N480" s="605"/>
      <c r="O480" s="605"/>
      <c r="P480" s="605"/>
      <c r="Q480" s="605"/>
      <c r="R480" s="605"/>
      <c r="S480" s="605"/>
      <c r="T480" s="605"/>
      <c r="U480" s="605"/>
      <c r="V480" s="605"/>
      <c r="W480" s="605"/>
      <c r="X480" s="605"/>
      <c r="Y480" s="605"/>
      <c r="Z480" s="605"/>
      <c r="AA480" s="65"/>
      <c r="AB480" s="65"/>
      <c r="AC480" s="79"/>
    </row>
    <row r="481" spans="1:68" ht="14.25" customHeight="1" x14ac:dyDescent="0.25">
      <c r="A481" s="606" t="s">
        <v>114</v>
      </c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  <c r="V481" s="606"/>
      <c r="W481" s="606"/>
      <c r="X481" s="606"/>
      <c r="Y481" s="606"/>
      <c r="Z481" s="606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07">
        <v>4640242181011</v>
      </c>
      <c r="E482" s="607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627" t="s">
        <v>755</v>
      </c>
      <c r="Q482" s="609"/>
      <c r="R482" s="609"/>
      <c r="S482" s="609"/>
      <c r="T482" s="6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07">
        <v>4640242180441</v>
      </c>
      <c r="E483" s="607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28" t="s">
        <v>759</v>
      </c>
      <c r="Q483" s="609"/>
      <c r="R483" s="609"/>
      <c r="S483" s="609"/>
      <c r="T483" s="61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07">
        <v>4640242180564</v>
      </c>
      <c r="E484" s="607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23" t="s">
        <v>763</v>
      </c>
      <c r="Q484" s="609"/>
      <c r="R484" s="609"/>
      <c r="S484" s="609"/>
      <c r="T484" s="610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07">
        <v>4640242181189</v>
      </c>
      <c r="E485" s="607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624" t="s">
        <v>767</v>
      </c>
      <c r="Q485" s="609"/>
      <c r="R485" s="609"/>
      <c r="S485" s="609"/>
      <c r="T485" s="61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98"/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604"/>
      <c r="P486" s="601" t="s">
        <v>40</v>
      </c>
      <c r="Q486" s="602"/>
      <c r="R486" s="602"/>
      <c r="S486" s="602"/>
      <c r="T486" s="602"/>
      <c r="U486" s="602"/>
      <c r="V486" s="603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598"/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604"/>
      <c r="P487" s="601" t="s">
        <v>40</v>
      </c>
      <c r="Q487" s="602"/>
      <c r="R487" s="602"/>
      <c r="S487" s="602"/>
      <c r="T487" s="602"/>
      <c r="U487" s="602"/>
      <c r="V487" s="603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06" t="s">
        <v>150</v>
      </c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  <c r="V488" s="606"/>
      <c r="W488" s="606"/>
      <c r="X488" s="606"/>
      <c r="Y488" s="606"/>
      <c r="Z488" s="606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07">
        <v>4640242180519</v>
      </c>
      <c r="E489" s="607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25" t="s">
        <v>770</v>
      </c>
      <c r="Q489" s="609"/>
      <c r="R489" s="609"/>
      <c r="S489" s="609"/>
      <c r="T489" s="61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07">
        <v>4640242180519</v>
      </c>
      <c r="E490" s="60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20" t="s">
        <v>773</v>
      </c>
      <c r="Q490" s="609"/>
      <c r="R490" s="609"/>
      <c r="S490" s="609"/>
      <c r="T490" s="61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07">
        <v>4640242180526</v>
      </c>
      <c r="E491" s="607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21" t="s">
        <v>777</v>
      </c>
      <c r="Q491" s="609"/>
      <c r="R491" s="609"/>
      <c r="S491" s="609"/>
      <c r="T491" s="61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07">
        <v>4640242181363</v>
      </c>
      <c r="E492" s="607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22" t="s">
        <v>780</v>
      </c>
      <c r="Q492" s="609"/>
      <c r="R492" s="609"/>
      <c r="S492" s="609"/>
      <c r="T492" s="6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598"/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604"/>
      <c r="P493" s="601" t="s">
        <v>40</v>
      </c>
      <c r="Q493" s="602"/>
      <c r="R493" s="602"/>
      <c r="S493" s="602"/>
      <c r="T493" s="602"/>
      <c r="U493" s="602"/>
      <c r="V493" s="603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598"/>
      <c r="B494" s="598"/>
      <c r="C494" s="598"/>
      <c r="D494" s="598"/>
      <c r="E494" s="598"/>
      <c r="F494" s="598"/>
      <c r="G494" s="598"/>
      <c r="H494" s="598"/>
      <c r="I494" s="598"/>
      <c r="J494" s="598"/>
      <c r="K494" s="598"/>
      <c r="L494" s="598"/>
      <c r="M494" s="598"/>
      <c r="N494" s="598"/>
      <c r="O494" s="604"/>
      <c r="P494" s="601" t="s">
        <v>40</v>
      </c>
      <c r="Q494" s="602"/>
      <c r="R494" s="602"/>
      <c r="S494" s="602"/>
      <c r="T494" s="602"/>
      <c r="U494" s="602"/>
      <c r="V494" s="603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06" t="s">
        <v>78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07">
        <v>4640242180816</v>
      </c>
      <c r="E496" s="607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18" t="s">
        <v>784</v>
      </c>
      <c r="Q496" s="609"/>
      <c r="R496" s="609"/>
      <c r="S496" s="609"/>
      <c r="T496" s="61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07">
        <v>4640242180595</v>
      </c>
      <c r="E497" s="607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9" t="s">
        <v>788</v>
      </c>
      <c r="Q497" s="609"/>
      <c r="R497" s="609"/>
      <c r="S497" s="609"/>
      <c r="T497" s="61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598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4"/>
      <c r="P498" s="601" t="s">
        <v>40</v>
      </c>
      <c r="Q498" s="602"/>
      <c r="R498" s="602"/>
      <c r="S498" s="602"/>
      <c r="T498" s="602"/>
      <c r="U498" s="602"/>
      <c r="V498" s="603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4"/>
      <c r="P499" s="601" t="s">
        <v>40</v>
      </c>
      <c r="Q499" s="602"/>
      <c r="R499" s="602"/>
      <c r="S499" s="602"/>
      <c r="T499" s="602"/>
      <c r="U499" s="602"/>
      <c r="V499" s="603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06" t="s">
        <v>85</v>
      </c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  <c r="V500" s="606"/>
      <c r="W500" s="606"/>
      <c r="X500" s="606"/>
      <c r="Y500" s="606"/>
      <c r="Z500" s="606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07">
        <v>4640242180533</v>
      </c>
      <c r="E501" s="607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15" t="s">
        <v>792</v>
      </c>
      <c r="Q501" s="609"/>
      <c r="R501" s="609"/>
      <c r="S501" s="609"/>
      <c r="T501" s="6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07">
        <v>4640242180533</v>
      </c>
      <c r="E502" s="607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16" t="s">
        <v>792</v>
      </c>
      <c r="Q502" s="609"/>
      <c r="R502" s="609"/>
      <c r="S502" s="609"/>
      <c r="T502" s="610"/>
      <c r="U502" s="39" t="s">
        <v>45</v>
      </c>
      <c r="V502" s="39" t="s">
        <v>45</v>
      </c>
      <c r="W502" s="40" t="s">
        <v>0</v>
      </c>
      <c r="X502" s="58">
        <v>46.8</v>
      </c>
      <c r="Y502" s="55">
        <f>IFERROR(IF(X502="",0,CEILING((X502/$H502),1)*$H502),"")</f>
        <v>46.8</v>
      </c>
      <c r="Z502" s="41">
        <f>IFERROR(IF(Y502=0,"",ROUNDUP(Y502/H502,0)*0.01898),"")</f>
        <v>0.11388000000000001</v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49.914000000000001</v>
      </c>
      <c r="BN502" s="78">
        <f>IFERROR(Y502*I502/H502,"0")</f>
        <v>49.914000000000001</v>
      </c>
      <c r="BO502" s="78">
        <f>IFERROR(1/J502*(X502/H502),"0")</f>
        <v>9.375E-2</v>
      </c>
      <c r="BP502" s="78">
        <f>IFERROR(1/J502*(Y502/H502),"0")</f>
        <v>9.375E-2</v>
      </c>
    </row>
    <row r="503" spans="1:68" ht="27" customHeight="1" x14ac:dyDescent="0.25">
      <c r="A503" s="63" t="s">
        <v>795</v>
      </c>
      <c r="B503" s="63" t="s">
        <v>796</v>
      </c>
      <c r="C503" s="36">
        <v>4301051920</v>
      </c>
      <c r="D503" s="607">
        <v>4640242181233</v>
      </c>
      <c r="E503" s="607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617" t="s">
        <v>797</v>
      </c>
      <c r="Q503" s="609"/>
      <c r="R503" s="609"/>
      <c r="S503" s="609"/>
      <c r="T503" s="61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4"/>
      <c r="P504" s="601" t="s">
        <v>40</v>
      </c>
      <c r="Q504" s="602"/>
      <c r="R504" s="602"/>
      <c r="S504" s="602"/>
      <c r="T504" s="602"/>
      <c r="U504" s="602"/>
      <c r="V504" s="603"/>
      <c r="W504" s="42" t="s">
        <v>39</v>
      </c>
      <c r="X504" s="43">
        <f>IFERROR(X501/H501,"0")+IFERROR(X502/H502,"0")+IFERROR(X503/H503,"0")</f>
        <v>6</v>
      </c>
      <c r="Y504" s="43">
        <f>IFERROR(Y501/H501,"0")+IFERROR(Y502/H502,"0")+IFERROR(Y503/H503,"0")</f>
        <v>6</v>
      </c>
      <c r="Z504" s="43">
        <f>IFERROR(IF(Z501="",0,Z501),"0")+IFERROR(IF(Z502="",0,Z502),"0")+IFERROR(IF(Z503="",0,Z503),"0")</f>
        <v>0.11388000000000001</v>
      </c>
      <c r="AA504" s="67"/>
      <c r="AB504" s="67"/>
      <c r="AC504" s="67"/>
    </row>
    <row r="505" spans="1:68" x14ac:dyDescent="0.2">
      <c r="A505" s="598"/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604"/>
      <c r="P505" s="601" t="s">
        <v>40</v>
      </c>
      <c r="Q505" s="602"/>
      <c r="R505" s="602"/>
      <c r="S505" s="602"/>
      <c r="T505" s="602"/>
      <c r="U505" s="602"/>
      <c r="V505" s="603"/>
      <c r="W505" s="42" t="s">
        <v>0</v>
      </c>
      <c r="X505" s="43">
        <f>IFERROR(SUM(X501:X503),"0")</f>
        <v>46.8</v>
      </c>
      <c r="Y505" s="43">
        <f>IFERROR(SUM(Y501:Y503),"0")</f>
        <v>46.8</v>
      </c>
      <c r="Z505" s="42"/>
      <c r="AA505" s="67"/>
      <c r="AB505" s="67"/>
      <c r="AC505" s="67"/>
    </row>
    <row r="506" spans="1:68" ht="14.25" customHeight="1" x14ac:dyDescent="0.25">
      <c r="A506" s="606" t="s">
        <v>185</v>
      </c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  <c r="V506" s="606"/>
      <c r="W506" s="606"/>
      <c r="X506" s="606"/>
      <c r="Y506" s="606"/>
      <c r="Z506" s="606"/>
      <c r="AA506" s="66"/>
      <c r="AB506" s="66"/>
      <c r="AC506" s="80"/>
    </row>
    <row r="507" spans="1:68" ht="27" customHeight="1" x14ac:dyDescent="0.25">
      <c r="A507" s="63" t="s">
        <v>798</v>
      </c>
      <c r="B507" s="63" t="s">
        <v>799</v>
      </c>
      <c r="C507" s="36">
        <v>4301060485</v>
      </c>
      <c r="D507" s="607">
        <v>4640242180120</v>
      </c>
      <c r="E507" s="607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611" t="s">
        <v>800</v>
      </c>
      <c r="Q507" s="609"/>
      <c r="R507" s="609"/>
      <c r="S507" s="609"/>
      <c r="T507" s="610"/>
      <c r="U507" s="39" t="s">
        <v>45</v>
      </c>
      <c r="V507" s="39" t="s">
        <v>45</v>
      </c>
      <c r="W507" s="40" t="s">
        <v>0</v>
      </c>
      <c r="X507" s="58">
        <v>23.4</v>
      </c>
      <c r="Y507" s="55">
        <f>IFERROR(IF(X507="",0,CEILING((X507/$H507),1)*$H507),"")</f>
        <v>23.4</v>
      </c>
      <c r="Z507" s="41">
        <f>IFERROR(IF(Y507=0,"",ROUNDUP(Y507/H507,0)*0.01898),"")</f>
        <v>5.6940000000000004E-2</v>
      </c>
      <c r="AA507" s="68" t="s">
        <v>45</v>
      </c>
      <c r="AB507" s="69" t="s">
        <v>45</v>
      </c>
      <c r="AC507" s="582" t="s">
        <v>801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24.704999999999998</v>
      </c>
      <c r="BN507" s="78">
        <f>IFERROR(Y507*I507/H507,"0")</f>
        <v>24.704999999999998</v>
      </c>
      <c r="BO507" s="78">
        <f>IFERROR(1/J507*(X507/H507),"0")</f>
        <v>4.6875E-2</v>
      </c>
      <c r="BP507" s="78">
        <f>IFERROR(1/J507*(Y507/H507),"0")</f>
        <v>4.6875E-2</v>
      </c>
    </row>
    <row r="508" spans="1:68" ht="27" customHeight="1" x14ac:dyDescent="0.25">
      <c r="A508" s="63" t="s">
        <v>798</v>
      </c>
      <c r="B508" s="63" t="s">
        <v>802</v>
      </c>
      <c r="C508" s="36">
        <v>4301060496</v>
      </c>
      <c r="D508" s="607">
        <v>4640242180120</v>
      </c>
      <c r="E508" s="607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612" t="s">
        <v>803</v>
      </c>
      <c r="Q508" s="609"/>
      <c r="R508" s="609"/>
      <c r="S508" s="609"/>
      <c r="T508" s="61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801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804</v>
      </c>
      <c r="B509" s="63" t="s">
        <v>805</v>
      </c>
      <c r="C509" s="36">
        <v>4301060486</v>
      </c>
      <c r="D509" s="607">
        <v>4640242180137</v>
      </c>
      <c r="E509" s="607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613" t="s">
        <v>806</v>
      </c>
      <c r="Q509" s="609"/>
      <c r="R509" s="609"/>
      <c r="S509" s="609"/>
      <c r="T509" s="610"/>
      <c r="U509" s="39" t="s">
        <v>45</v>
      </c>
      <c r="V509" s="39" t="s">
        <v>45</v>
      </c>
      <c r="W509" s="40" t="s">
        <v>0</v>
      </c>
      <c r="X509" s="58">
        <v>23.4</v>
      </c>
      <c r="Y509" s="55">
        <f>IFERROR(IF(X509="",0,CEILING((X509/$H509),1)*$H509),"")</f>
        <v>23.4</v>
      </c>
      <c r="Z509" s="41">
        <f>IFERROR(IF(Y509=0,"",ROUNDUP(Y509/H509,0)*0.01898),"")</f>
        <v>5.6940000000000004E-2</v>
      </c>
      <c r="AA509" s="68" t="s">
        <v>45</v>
      </c>
      <c r="AB509" s="69" t="s">
        <v>45</v>
      </c>
      <c r="AC509" s="586" t="s">
        <v>807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24.704999999999998</v>
      </c>
      <c r="BN509" s="78">
        <f>IFERROR(Y509*I509/H509,"0")</f>
        <v>24.704999999999998</v>
      </c>
      <c r="BO509" s="78">
        <f>IFERROR(1/J509*(X509/H509),"0")</f>
        <v>4.6875E-2</v>
      </c>
      <c r="BP509" s="78">
        <f>IFERROR(1/J509*(Y509/H509),"0")</f>
        <v>4.6875E-2</v>
      </c>
    </row>
    <row r="510" spans="1:68" ht="27" customHeight="1" x14ac:dyDescent="0.25">
      <c r="A510" s="63" t="s">
        <v>804</v>
      </c>
      <c r="B510" s="63" t="s">
        <v>808</v>
      </c>
      <c r="C510" s="36">
        <v>4301060498</v>
      </c>
      <c r="D510" s="607">
        <v>4640242180137</v>
      </c>
      <c r="E510" s="607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614" t="s">
        <v>809</v>
      </c>
      <c r="Q510" s="609"/>
      <c r="R510" s="609"/>
      <c r="S510" s="609"/>
      <c r="T510" s="6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807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598"/>
      <c r="B511" s="598"/>
      <c r="C511" s="598"/>
      <c r="D511" s="598"/>
      <c r="E511" s="598"/>
      <c r="F511" s="598"/>
      <c r="G511" s="598"/>
      <c r="H511" s="598"/>
      <c r="I511" s="598"/>
      <c r="J511" s="598"/>
      <c r="K511" s="598"/>
      <c r="L511" s="598"/>
      <c r="M511" s="598"/>
      <c r="N511" s="598"/>
      <c r="O511" s="604"/>
      <c r="P511" s="601" t="s">
        <v>40</v>
      </c>
      <c r="Q511" s="602"/>
      <c r="R511" s="602"/>
      <c r="S511" s="602"/>
      <c r="T511" s="602"/>
      <c r="U511" s="602"/>
      <c r="V511" s="603"/>
      <c r="W511" s="42" t="s">
        <v>39</v>
      </c>
      <c r="X511" s="43">
        <f>IFERROR(X507/H507,"0")+IFERROR(X508/H508,"0")+IFERROR(X509/H509,"0")+IFERROR(X510/H510,"0")</f>
        <v>6</v>
      </c>
      <c r="Y511" s="43">
        <f>IFERROR(Y507/H507,"0")+IFERROR(Y508/H508,"0")+IFERROR(Y509/H509,"0")+IFERROR(Y510/H510,"0")</f>
        <v>6</v>
      </c>
      <c r="Z511" s="43">
        <f>IFERROR(IF(Z507="",0,Z507),"0")+IFERROR(IF(Z508="",0,Z508),"0")+IFERROR(IF(Z509="",0,Z509),"0")+IFERROR(IF(Z510="",0,Z510),"0")</f>
        <v>0.11388000000000001</v>
      </c>
      <c r="AA511" s="67"/>
      <c r="AB511" s="67"/>
      <c r="AC511" s="67"/>
    </row>
    <row r="512" spans="1:68" x14ac:dyDescent="0.2">
      <c r="A512" s="598"/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604"/>
      <c r="P512" s="601" t="s">
        <v>40</v>
      </c>
      <c r="Q512" s="602"/>
      <c r="R512" s="602"/>
      <c r="S512" s="602"/>
      <c r="T512" s="602"/>
      <c r="U512" s="602"/>
      <c r="V512" s="603"/>
      <c r="W512" s="42" t="s">
        <v>0</v>
      </c>
      <c r="X512" s="43">
        <f>IFERROR(SUM(X507:X510),"0")</f>
        <v>46.8</v>
      </c>
      <c r="Y512" s="43">
        <f>IFERROR(SUM(Y507:Y510),"0")</f>
        <v>46.8</v>
      </c>
      <c r="Z512" s="42"/>
      <c r="AA512" s="67"/>
      <c r="AB512" s="67"/>
      <c r="AC512" s="67"/>
    </row>
    <row r="513" spans="1:68" ht="16.5" customHeight="1" x14ac:dyDescent="0.25">
      <c r="A513" s="605" t="s">
        <v>810</v>
      </c>
      <c r="B513" s="605"/>
      <c r="C513" s="605"/>
      <c r="D513" s="605"/>
      <c r="E513" s="605"/>
      <c r="F513" s="605"/>
      <c r="G513" s="605"/>
      <c r="H513" s="605"/>
      <c r="I513" s="605"/>
      <c r="J513" s="605"/>
      <c r="K513" s="605"/>
      <c r="L513" s="605"/>
      <c r="M513" s="605"/>
      <c r="N513" s="605"/>
      <c r="O513" s="605"/>
      <c r="P513" s="605"/>
      <c r="Q513" s="605"/>
      <c r="R513" s="605"/>
      <c r="S513" s="605"/>
      <c r="T513" s="605"/>
      <c r="U513" s="605"/>
      <c r="V513" s="605"/>
      <c r="W513" s="605"/>
      <c r="X513" s="605"/>
      <c r="Y513" s="605"/>
      <c r="Z513" s="605"/>
      <c r="AA513" s="65"/>
      <c r="AB513" s="65"/>
      <c r="AC513" s="79"/>
    </row>
    <row r="514" spans="1:68" ht="14.25" customHeight="1" x14ac:dyDescent="0.25">
      <c r="A514" s="606" t="s">
        <v>150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6"/>
      <c r="AB514" s="66"/>
      <c r="AC514" s="80"/>
    </row>
    <row r="515" spans="1:68" ht="27" customHeight="1" x14ac:dyDescent="0.25">
      <c r="A515" s="63" t="s">
        <v>811</v>
      </c>
      <c r="B515" s="63" t="s">
        <v>812</v>
      </c>
      <c r="C515" s="36">
        <v>4301020314</v>
      </c>
      <c r="D515" s="607">
        <v>4640242180090</v>
      </c>
      <c r="E515" s="607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608" t="s">
        <v>813</v>
      </c>
      <c r="Q515" s="609"/>
      <c r="R515" s="609"/>
      <c r="S515" s="609"/>
      <c r="T515" s="61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814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4"/>
      <c r="P516" s="601" t="s">
        <v>40</v>
      </c>
      <c r="Q516" s="602"/>
      <c r="R516" s="602"/>
      <c r="S516" s="602"/>
      <c r="T516" s="602"/>
      <c r="U516" s="602"/>
      <c r="V516" s="60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598"/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604"/>
      <c r="P517" s="601" t="s">
        <v>40</v>
      </c>
      <c r="Q517" s="602"/>
      <c r="R517" s="602"/>
      <c r="S517" s="602"/>
      <c r="T517" s="602"/>
      <c r="U517" s="602"/>
      <c r="V517" s="60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598"/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9"/>
      <c r="P518" s="595" t="s">
        <v>33</v>
      </c>
      <c r="Q518" s="596"/>
      <c r="R518" s="596"/>
      <c r="S518" s="596"/>
      <c r="T518" s="596"/>
      <c r="U518" s="596"/>
      <c r="V518" s="59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6338.28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6351.06</v>
      </c>
      <c r="Z518" s="42"/>
      <c r="AA518" s="67"/>
      <c r="AB518" s="67"/>
      <c r="AC518" s="67"/>
    </row>
    <row r="519" spans="1:68" x14ac:dyDescent="0.2">
      <c r="A519" s="598"/>
      <c r="B519" s="598"/>
      <c r="C519" s="598"/>
      <c r="D519" s="598"/>
      <c r="E519" s="598"/>
      <c r="F519" s="598"/>
      <c r="G519" s="598"/>
      <c r="H519" s="598"/>
      <c r="I519" s="598"/>
      <c r="J519" s="598"/>
      <c r="K519" s="598"/>
      <c r="L519" s="598"/>
      <c r="M519" s="598"/>
      <c r="N519" s="598"/>
      <c r="O519" s="599"/>
      <c r="P519" s="595" t="s">
        <v>34</v>
      </c>
      <c r="Q519" s="596"/>
      <c r="R519" s="596"/>
      <c r="S519" s="596"/>
      <c r="T519" s="596"/>
      <c r="U519" s="596"/>
      <c r="V519" s="597"/>
      <c r="W519" s="42" t="s">
        <v>0</v>
      </c>
      <c r="X519" s="43">
        <f>IFERROR(SUM(BM22:BM515),"0")</f>
        <v>6644.1272800303086</v>
      </c>
      <c r="Y519" s="43">
        <f>IFERROR(SUM(BN22:BN515),"0")</f>
        <v>6657.8219999999947</v>
      </c>
      <c r="Z519" s="42"/>
      <c r="AA519" s="67"/>
      <c r="AB519" s="67"/>
      <c r="AC519" s="67"/>
    </row>
    <row r="520" spans="1:68" x14ac:dyDescent="0.2">
      <c r="A520" s="598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599"/>
      <c r="P520" s="595" t="s">
        <v>35</v>
      </c>
      <c r="Q520" s="596"/>
      <c r="R520" s="596"/>
      <c r="S520" s="596"/>
      <c r="T520" s="596"/>
      <c r="U520" s="596"/>
      <c r="V520" s="597"/>
      <c r="W520" s="42" t="s">
        <v>20</v>
      </c>
      <c r="X520" s="44">
        <f>ROUNDUP(SUM(BO22:BO515),0)</f>
        <v>11</v>
      </c>
      <c r="Y520" s="44">
        <f>ROUNDUP(SUM(BP22:BP515),0)</f>
        <v>11</v>
      </c>
      <c r="Z520" s="42"/>
      <c r="AA520" s="67"/>
      <c r="AB520" s="67"/>
      <c r="AC520" s="67"/>
    </row>
    <row r="521" spans="1:68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599"/>
      <c r="P521" s="595" t="s">
        <v>36</v>
      </c>
      <c r="Q521" s="596"/>
      <c r="R521" s="596"/>
      <c r="S521" s="596"/>
      <c r="T521" s="596"/>
      <c r="U521" s="596"/>
      <c r="V521" s="597"/>
      <c r="W521" s="42" t="s">
        <v>0</v>
      </c>
      <c r="X521" s="43">
        <f>GrossWeightTotal+PalletQtyTotal*25</f>
        <v>6919.1272800303086</v>
      </c>
      <c r="Y521" s="43">
        <f>GrossWeightTotalR+PalletQtyTotalR*25</f>
        <v>6932.8219999999947</v>
      </c>
      <c r="Z521" s="42"/>
      <c r="AA521" s="67"/>
      <c r="AB521" s="67"/>
      <c r="AC521" s="67"/>
    </row>
    <row r="522" spans="1:68" x14ac:dyDescent="0.2">
      <c r="A522" s="598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599"/>
      <c r="P522" s="595" t="s">
        <v>37</v>
      </c>
      <c r="Q522" s="596"/>
      <c r="R522" s="596"/>
      <c r="S522" s="596"/>
      <c r="T522" s="596"/>
      <c r="U522" s="596"/>
      <c r="V522" s="59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832.01807292324531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835</v>
      </c>
      <c r="Z522" s="42"/>
      <c r="AA522" s="67"/>
      <c r="AB522" s="67"/>
      <c r="AC522" s="67"/>
    </row>
    <row r="523" spans="1:68" ht="14.25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599"/>
      <c r="P523" s="595" t="s">
        <v>38</v>
      </c>
      <c r="Q523" s="596"/>
      <c r="R523" s="596"/>
      <c r="S523" s="596"/>
      <c r="T523" s="596"/>
      <c r="U523" s="596"/>
      <c r="V523" s="59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12.144879999999999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592" t="s">
        <v>112</v>
      </c>
      <c r="D525" s="592" t="s">
        <v>112</v>
      </c>
      <c r="E525" s="592" t="s">
        <v>112</v>
      </c>
      <c r="F525" s="592" t="s">
        <v>112</v>
      </c>
      <c r="G525" s="592" t="s">
        <v>112</v>
      </c>
      <c r="H525" s="592" t="s">
        <v>112</v>
      </c>
      <c r="I525" s="592" t="s">
        <v>274</v>
      </c>
      <c r="J525" s="592" t="s">
        <v>274</v>
      </c>
      <c r="K525" s="592" t="s">
        <v>274</v>
      </c>
      <c r="L525" s="592" t="s">
        <v>274</v>
      </c>
      <c r="M525" s="592" t="s">
        <v>274</v>
      </c>
      <c r="N525" s="600"/>
      <c r="O525" s="592" t="s">
        <v>274</v>
      </c>
      <c r="P525" s="592" t="s">
        <v>274</v>
      </c>
      <c r="Q525" s="592" t="s">
        <v>274</v>
      </c>
      <c r="R525" s="592" t="s">
        <v>274</v>
      </c>
      <c r="S525" s="592" t="s">
        <v>274</v>
      </c>
      <c r="T525" s="592" t="s">
        <v>566</v>
      </c>
      <c r="U525" s="592" t="s">
        <v>566</v>
      </c>
      <c r="V525" s="592" t="s">
        <v>623</v>
      </c>
      <c r="W525" s="592" t="s">
        <v>623</v>
      </c>
      <c r="X525" s="592" t="s">
        <v>623</v>
      </c>
      <c r="Y525" s="592" t="s">
        <v>623</v>
      </c>
      <c r="Z525" s="85" t="s">
        <v>682</v>
      </c>
      <c r="AA525" s="592" t="s">
        <v>752</v>
      </c>
      <c r="AB525" s="592" t="s">
        <v>752</v>
      </c>
      <c r="AC525" s="60"/>
      <c r="AF525" s="1"/>
    </row>
    <row r="526" spans="1:68" ht="14.25" customHeight="1" thickTop="1" x14ac:dyDescent="0.2">
      <c r="A526" s="593" t="s">
        <v>10</v>
      </c>
      <c r="B526" s="592" t="s">
        <v>77</v>
      </c>
      <c r="C526" s="592" t="s">
        <v>113</v>
      </c>
      <c r="D526" s="592" t="s">
        <v>130</v>
      </c>
      <c r="E526" s="592" t="s">
        <v>192</v>
      </c>
      <c r="F526" s="592" t="s">
        <v>215</v>
      </c>
      <c r="G526" s="592" t="s">
        <v>250</v>
      </c>
      <c r="H526" s="592" t="s">
        <v>112</v>
      </c>
      <c r="I526" s="592" t="s">
        <v>275</v>
      </c>
      <c r="J526" s="592" t="s">
        <v>315</v>
      </c>
      <c r="K526" s="592" t="s">
        <v>376</v>
      </c>
      <c r="L526" s="592" t="s">
        <v>419</v>
      </c>
      <c r="M526" s="592" t="s">
        <v>435</v>
      </c>
      <c r="N526" s="1"/>
      <c r="O526" s="592" t="s">
        <v>448</v>
      </c>
      <c r="P526" s="592" t="s">
        <v>458</v>
      </c>
      <c r="Q526" s="592" t="s">
        <v>465</v>
      </c>
      <c r="R526" s="592" t="s">
        <v>470</v>
      </c>
      <c r="S526" s="592" t="s">
        <v>556</v>
      </c>
      <c r="T526" s="592" t="s">
        <v>567</v>
      </c>
      <c r="U526" s="592" t="s">
        <v>601</v>
      </c>
      <c r="V526" s="592" t="s">
        <v>624</v>
      </c>
      <c r="W526" s="592" t="s">
        <v>656</v>
      </c>
      <c r="X526" s="592" t="s">
        <v>674</v>
      </c>
      <c r="Y526" s="592" t="s">
        <v>678</v>
      </c>
      <c r="Z526" s="592" t="s">
        <v>682</v>
      </c>
      <c r="AA526" s="592" t="s">
        <v>752</v>
      </c>
      <c r="AB526" s="592" t="s">
        <v>810</v>
      </c>
      <c r="AC526" s="60"/>
      <c r="AF526" s="1"/>
    </row>
    <row r="527" spans="1:68" ht="13.5" thickBot="1" x14ac:dyDescent="0.25">
      <c r="A527" s="594"/>
      <c r="B527" s="592"/>
      <c r="C527" s="592"/>
      <c r="D527" s="592"/>
      <c r="E527" s="592"/>
      <c r="F527" s="592"/>
      <c r="G527" s="592"/>
      <c r="H527" s="592"/>
      <c r="I527" s="592"/>
      <c r="J527" s="592"/>
      <c r="K527" s="592"/>
      <c r="L527" s="592"/>
      <c r="M527" s="592"/>
      <c r="N527" s="1"/>
      <c r="O527" s="592"/>
      <c r="P527" s="592"/>
      <c r="Q527" s="592"/>
      <c r="R527" s="592"/>
      <c r="S527" s="592"/>
      <c r="T527" s="592"/>
      <c r="U527" s="592"/>
      <c r="V527" s="592"/>
      <c r="W527" s="592"/>
      <c r="X527" s="592"/>
      <c r="Y527" s="592"/>
      <c r="Z527" s="592"/>
      <c r="AA527" s="592"/>
      <c r="AB527" s="592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165.6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371.24</v>
      </c>
      <c r="E528" s="52">
        <f>IFERROR(Y89*1,"0")+IFERROR(Y90*1,"0")+IFERROR(Y91*1,"0")+IFERROR(Y95*1,"0")+IFERROR(Y96*1,"0")+IFERROR(Y97*1,"0")+IFERROR(Y98*1,"0")+IFERROR(Y99*1,"0")+IFERROR(Y100*1,"0")</f>
        <v>211.86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187.56</v>
      </c>
      <c r="G528" s="52">
        <f>IFERROR(Y132*1,"0")+IFERROR(Y133*1,"0")+IFERROR(Y137*1,"0")+IFERROR(Y138*1,"0")+IFERROR(Y142*1,"0")+IFERROR(Y143*1,"0")</f>
        <v>18</v>
      </c>
      <c r="H528" s="52">
        <f>IFERROR(Y148*1,"0")+IFERROR(Y152*1,"0")+IFERROR(Y153*1,"0")+IFERROR(Y154*1,"0")</f>
        <v>86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111.24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163.50000000000003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5.9399999999999995</v>
      </c>
      <c r="L528" s="52">
        <f>IFERROR(Y256*1,"0")+IFERROR(Y257*1,"0")+IFERROR(Y258*1,"0")+IFERROR(Y259*1,"0")+IFERROR(Y260*1,"0")</f>
        <v>432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12</v>
      </c>
      <c r="P528" s="52">
        <f>IFERROR(Y280*1,"0")+IFERROR(Y284*1,"0")</f>
        <v>10.08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1732.6399999999996</v>
      </c>
      <c r="S528" s="52">
        <f>IFERROR(Y342*1,"0")+IFERROR(Y343*1,"0")+IFERROR(Y344*1,"0")</f>
        <v>106.19999999999999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2268</v>
      </c>
      <c r="U528" s="52">
        <f>IFERROR(Y375*1,"0")+IFERROR(Y376*1,"0")+IFERROR(Y377*1,"0")+IFERROR(Y378*1,"0")+IFERROR(Y382*1,"0")+IFERROR(Y386*1,"0")+IFERROR(Y387*1,"0")+IFERROR(Y391*1,"0")</f>
        <v>45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127.8</v>
      </c>
      <c r="W528" s="52">
        <f>IFERROR(Y416*1,"0")+IFERROR(Y417*1,"0")+IFERROR(Y421*1,"0")+IFERROR(Y422*1,"0")+IFERROR(Y423*1,"0")+IFERROR(Y424*1,"0")</f>
        <v>77.760000000000005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125.03999999999999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93.6</v>
      </c>
      <c r="AB528" s="52">
        <f>IFERROR(Y515*1,"0")</f>
        <v>0</v>
      </c>
      <c r="AC528" s="60"/>
      <c r="AF528" s="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9"/>
    </row>
    <row r="3" spans="2:8" x14ac:dyDescent="0.2">
      <c r="B3" s="53" t="s">
        <v>816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818</v>
      </c>
      <c r="D6" s="53" t="s">
        <v>819</v>
      </c>
      <c r="E6" s="53" t="s">
        <v>45</v>
      </c>
    </row>
    <row r="8" spans="2:8" x14ac:dyDescent="0.2">
      <c r="B8" s="53" t="s">
        <v>76</v>
      </c>
      <c r="C8" s="53" t="s">
        <v>818</v>
      </c>
      <c r="D8" s="53" t="s">
        <v>45</v>
      </c>
      <c r="E8" s="53" t="s">
        <v>45</v>
      </c>
    </row>
    <row r="10" spans="2:8" x14ac:dyDescent="0.2">
      <c r="B10" s="53" t="s">
        <v>820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830</v>
      </c>
      <c r="C20" s="53" t="s">
        <v>45</v>
      </c>
      <c r="D20" s="53" t="s">
        <v>45</v>
      </c>
      <c r="E20" s="53" t="s">
        <v>45</v>
      </c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2025-07-01T06:03:26Z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