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8A443C-A7C9-4A5E-AE7E-30CB17AA46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2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BP62" i="1" l="1"/>
  <c r="BN62" i="1"/>
  <c r="Z62" i="1"/>
  <c r="BP89" i="1"/>
  <c r="BN89" i="1"/>
  <c r="Z89" i="1"/>
  <c r="BP113" i="1"/>
  <c r="BN113" i="1"/>
  <c r="Z113" i="1"/>
  <c r="BP165" i="1"/>
  <c r="BN165" i="1"/>
  <c r="Z165" i="1"/>
  <c r="BP200" i="1"/>
  <c r="BN200" i="1"/>
  <c r="Z200" i="1"/>
  <c r="BP220" i="1"/>
  <c r="BN220" i="1"/>
  <c r="Z220" i="1"/>
  <c r="BP257" i="1"/>
  <c r="BN257" i="1"/>
  <c r="Z257" i="1"/>
  <c r="BP305" i="1"/>
  <c r="BN305" i="1"/>
  <c r="Z305" i="1"/>
  <c r="BP343" i="1"/>
  <c r="BN343" i="1"/>
  <c r="Z343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BP27" i="1"/>
  <c r="BN27" i="1"/>
  <c r="BP43" i="1"/>
  <c r="BN43" i="1"/>
  <c r="Z43" i="1"/>
  <c r="BP74" i="1"/>
  <c r="BN74" i="1"/>
  <c r="Z74" i="1"/>
  <c r="BP98" i="1"/>
  <c r="BN98" i="1"/>
  <c r="Z98" i="1"/>
  <c r="BP132" i="1"/>
  <c r="BN132" i="1"/>
  <c r="Z132" i="1"/>
  <c r="BP177" i="1"/>
  <c r="BN177" i="1"/>
  <c r="Z177" i="1"/>
  <c r="Y218" i="1"/>
  <c r="BP210" i="1"/>
  <c r="BN210" i="1"/>
  <c r="Z210" i="1"/>
  <c r="BP237" i="1"/>
  <c r="BN237" i="1"/>
  <c r="Z237" i="1"/>
  <c r="BP295" i="1"/>
  <c r="BN295" i="1"/>
  <c r="Z295" i="1"/>
  <c r="BP315" i="1"/>
  <c r="BN315" i="1"/>
  <c r="Z315" i="1"/>
  <c r="BP361" i="1"/>
  <c r="BN361" i="1"/>
  <c r="Z361" i="1"/>
  <c r="BP404" i="1"/>
  <c r="BN404" i="1"/>
  <c r="Z404" i="1"/>
  <c r="BP448" i="1"/>
  <c r="BN448" i="1"/>
  <c r="Z448" i="1"/>
  <c r="BP467" i="1"/>
  <c r="BN467" i="1"/>
  <c r="Z467" i="1"/>
  <c r="Y123" i="1"/>
  <c r="J528" i="1"/>
  <c r="K528" i="1"/>
  <c r="Y243" i="1"/>
  <c r="J9" i="1"/>
  <c r="BP303" i="1"/>
  <c r="BN303" i="1"/>
  <c r="Z303" i="1"/>
  <c r="Y319" i="1"/>
  <c r="BP313" i="1"/>
  <c r="BN313" i="1"/>
  <c r="Z313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F9" i="1"/>
  <c r="F10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F528" i="1"/>
  <c r="Z107" i="1"/>
  <c r="BN107" i="1"/>
  <c r="Y115" i="1"/>
  <c r="Z119" i="1"/>
  <c r="BN119" i="1"/>
  <c r="Z127" i="1"/>
  <c r="BN127" i="1"/>
  <c r="Z138" i="1"/>
  <c r="BN138" i="1"/>
  <c r="Y144" i="1"/>
  <c r="Z153" i="1"/>
  <c r="BN153" i="1"/>
  <c r="I528" i="1"/>
  <c r="Y173" i="1"/>
  <c r="Z167" i="1"/>
  <c r="BN167" i="1"/>
  <c r="Z171" i="1"/>
  <c r="BN171" i="1"/>
  <c r="Y179" i="1"/>
  <c r="Z188" i="1"/>
  <c r="BN188" i="1"/>
  <c r="Y194" i="1"/>
  <c r="Z198" i="1"/>
  <c r="BN198" i="1"/>
  <c r="Z202" i="1"/>
  <c r="BN202" i="1"/>
  <c r="Z208" i="1"/>
  <c r="BN208" i="1"/>
  <c r="BP208" i="1"/>
  <c r="Z212" i="1"/>
  <c r="BN212" i="1"/>
  <c r="Z216" i="1"/>
  <c r="BN216" i="1"/>
  <c r="Y222" i="1"/>
  <c r="Z227" i="1"/>
  <c r="BN227" i="1"/>
  <c r="Z231" i="1"/>
  <c r="BN231" i="1"/>
  <c r="Z241" i="1"/>
  <c r="BN241" i="1"/>
  <c r="BP241" i="1"/>
  <c r="Z250" i="1"/>
  <c r="BN250" i="1"/>
  <c r="Z259" i="1"/>
  <c r="BN259" i="1"/>
  <c r="BP274" i="1"/>
  <c r="BN274" i="1"/>
  <c r="BP297" i="1"/>
  <c r="BN297" i="1"/>
  <c r="Z297" i="1"/>
  <c r="BP307" i="1"/>
  <c r="BN307" i="1"/>
  <c r="Z307" i="1"/>
  <c r="BP317" i="1"/>
  <c r="BN317" i="1"/>
  <c r="Z317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25" i="1"/>
  <c r="Y324" i="1"/>
  <c r="Y425" i="1"/>
  <c r="Y81" i="1"/>
  <c r="Y85" i="1"/>
  <c r="Y92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Y300" i="1"/>
  <c r="BP304" i="1"/>
  <c r="BN304" i="1"/>
  <c r="Z304" i="1"/>
  <c r="BP308" i="1"/>
  <c r="BN308" i="1"/>
  <c r="Z308" i="1"/>
  <c r="BP316" i="1"/>
  <c r="BN316" i="1"/>
  <c r="Z316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BP352" i="1"/>
  <c r="BN352" i="1"/>
  <c r="Z352" i="1"/>
  <c r="BP356" i="1"/>
  <c r="BN356" i="1"/>
  <c r="Z356" i="1"/>
  <c r="Y358" i="1"/>
  <c r="Y363" i="1"/>
  <c r="BP360" i="1"/>
  <c r="BN360" i="1"/>
  <c r="Z360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24" i="1"/>
  <c r="Y32" i="1"/>
  <c r="Y44" i="1"/>
  <c r="Y59" i="1"/>
  <c r="Y65" i="1"/>
  <c r="Y71" i="1"/>
  <c r="Y101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BN90" i="1"/>
  <c r="Y93" i="1"/>
  <c r="Z95" i="1"/>
  <c r="BN95" i="1"/>
  <c r="BP95" i="1"/>
  <c r="Z97" i="1"/>
  <c r="BN97" i="1"/>
  <c r="Z99" i="1"/>
  <c r="BN99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Y310" i="1"/>
  <c r="BP314" i="1"/>
  <c r="BN314" i="1"/>
  <c r="Z314" i="1"/>
  <c r="Y318" i="1"/>
  <c r="BP322" i="1"/>
  <c r="BN322" i="1"/>
  <c r="Z322" i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Y362" i="1"/>
  <c r="BP366" i="1"/>
  <c r="BN366" i="1"/>
  <c r="Z366" i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379" i="1"/>
  <c r="Z357" i="1"/>
  <c r="Z324" i="1"/>
  <c r="Z318" i="1"/>
  <c r="Z222" i="1"/>
  <c r="Z92" i="1"/>
  <c r="Z362" i="1"/>
  <c r="Z498" i="1"/>
  <c r="Z425" i="1"/>
  <c r="Z367" i="1"/>
  <c r="Z338" i="1"/>
  <c r="Z310" i="1"/>
  <c r="Z252" i="1"/>
  <c r="Z233" i="1"/>
  <c r="Z217" i="1"/>
  <c r="Z173" i="1"/>
  <c r="Z123" i="1"/>
  <c r="Z109" i="1"/>
  <c r="Z80" i="1"/>
  <c r="Z71" i="1"/>
  <c r="Z58" i="1"/>
  <c r="Z44" i="1"/>
  <c r="Z32" i="1"/>
  <c r="Z511" i="1"/>
  <c r="Z407" i="1"/>
  <c r="Z477" i="1"/>
  <c r="Z461" i="1"/>
  <c r="Z300" i="1"/>
  <c r="Z205" i="1"/>
  <c r="Z179" i="1"/>
  <c r="Z155" i="1"/>
  <c r="Z115" i="1"/>
  <c r="Z101" i="1"/>
  <c r="Z65" i="1"/>
  <c r="Y520" i="1"/>
  <c r="Y518" i="1"/>
  <c r="Z345" i="1"/>
  <c r="Z332" i="1"/>
  <c r="Z276" i="1"/>
  <c r="Z269" i="1"/>
  <c r="Z504" i="1"/>
  <c r="Z455" i="1"/>
  <c r="Y522" i="1"/>
  <c r="Y519" i="1"/>
  <c r="Z261" i="1"/>
  <c r="Z523" i="1" l="1"/>
  <c r="Y521" i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<sst xmlns="http://schemas.openxmlformats.org/spreadsheetml/2006/main" count="2343" uniqueCount="831">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</sst>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830</v>
      </c>
      <c r="I5" s="847"/>
      <c r="J5" s="847"/>
      <c r="K5" s="847"/>
      <c r="L5" s="847"/>
      <c r="M5" s="668"/>
      <c r="N5" s="58"/>
      <c r="P5" s="24" t="s">
        <v>10</v>
      </c>
      <c r="Q5" s="907">
        <v>45841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14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Четверг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1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 t="s">
        <v>19</v>
      </c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20</v>
      </c>
      <c r="Q8" s="722">
        <v>0.54166666666666663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21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22</v>
      </c>
      <c r="Q10" s="772"/>
      <c r="R10" s="77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5"/>
      <c r="R11" s="716"/>
      <c r="U11" s="24" t="s">
        <v>27</v>
      </c>
      <c r="V11" s="86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29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30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31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32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33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36</v>
      </c>
      <c r="B17" s="631" t="s">
        <v>37</v>
      </c>
      <c r="C17" s="745" t="s">
        <v>38</v>
      </c>
      <c r="D17" s="631" t="s">
        <v>39</v>
      </c>
      <c r="E17" s="699"/>
      <c r="F17" s="631" t="s">
        <v>40</v>
      </c>
      <c r="G17" s="631" t="s">
        <v>41</v>
      </c>
      <c r="H17" s="631" t="s">
        <v>42</v>
      </c>
      <c r="I17" s="631" t="s">
        <v>43</v>
      </c>
      <c r="J17" s="631" t="s">
        <v>44</v>
      </c>
      <c r="K17" s="631" t="s">
        <v>45</v>
      </c>
      <c r="L17" s="631" t="s">
        <v>46</v>
      </c>
      <c r="M17" s="631" t="s">
        <v>47</v>
      </c>
      <c r="N17" s="631" t="s">
        <v>48</v>
      </c>
      <c r="O17" s="631" t="s">
        <v>49</v>
      </c>
      <c r="P17" s="631" t="s">
        <v>50</v>
      </c>
      <c r="Q17" s="698"/>
      <c r="R17" s="698"/>
      <c r="S17" s="698"/>
      <c r="T17" s="699"/>
      <c r="U17" s="920" t="s">
        <v>51</v>
      </c>
      <c r="V17" s="693"/>
      <c r="W17" s="631" t="s">
        <v>52</v>
      </c>
      <c r="X17" s="631" t="s">
        <v>53</v>
      </c>
      <c r="Y17" s="921" t="s">
        <v>54</v>
      </c>
      <c r="Z17" s="845" t="s">
        <v>55</v>
      </c>
      <c r="AA17" s="823" t="s">
        <v>56</v>
      </c>
      <c r="AB17" s="823" t="s">
        <v>57</v>
      </c>
      <c r="AC17" s="823" t="s">
        <v>58</v>
      </c>
      <c r="AD17" s="823" t="s">
        <v>59</v>
      </c>
      <c r="AE17" s="889"/>
      <c r="AF17" s="890"/>
      <c r="AG17" s="66"/>
      <c r="BD17" s="65" t="s">
        <v>60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63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64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41" t="s">
        <v>69</v>
      </c>
      <c r="Q22" s="590"/>
      <c r="R22" s="590"/>
      <c r="S22" s="590"/>
      <c r="T22" s="591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74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95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102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103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70</v>
      </c>
      <c r="X41" s="583">
        <v>162</v>
      </c>
      <c r="Y41" s="584">
        <f>IFERROR(IF(X41="",0,CEILING((X41/$H41),1)*$H41),"")</f>
        <v>162</v>
      </c>
      <c r="Z41" s="36">
        <f>IFERROR(IF(Y41=0,"",ROUNDUP(Y41/H41,0)*0.01898),"")</f>
        <v>0.28470000000000001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168.52499999999998</v>
      </c>
      <c r="BN41" s="64">
        <f>IFERROR(Y41*I41/H41,"0")</f>
        <v>168.52499999999998</v>
      </c>
      <c r="BO41" s="64">
        <f>IFERROR(1/J41*(X41/H41),"0")</f>
        <v>0.23437499999999997</v>
      </c>
      <c r="BP41" s="64">
        <f>IFERROR(1/J41*(Y41/H41),"0")</f>
        <v>0.23437499999999997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3">
        <v>4607091385687</v>
      </c>
      <c r="E42" s="594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0"/>
      <c r="R42" s="590"/>
      <c r="S42" s="590"/>
      <c r="T42" s="591"/>
      <c r="U42" s="34"/>
      <c r="V42" s="34"/>
      <c r="W42" s="35" t="s">
        <v>70</v>
      </c>
      <c r="X42" s="583">
        <v>40</v>
      </c>
      <c r="Y42" s="584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3">
        <v>4680115882539</v>
      </c>
      <c r="E43" s="594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0"/>
      <c r="R43" s="590"/>
      <c r="S43" s="590"/>
      <c r="T43" s="591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72</v>
      </c>
      <c r="Q44" s="598"/>
      <c r="R44" s="598"/>
      <c r="S44" s="598"/>
      <c r="T44" s="598"/>
      <c r="U44" s="598"/>
      <c r="V44" s="599"/>
      <c r="W44" s="37" t="s">
        <v>73</v>
      </c>
      <c r="X44" s="585">
        <f>IFERROR(X41/H41,"0")+IFERROR(X42/H42,"0")+IFERROR(X43/H43,"0")</f>
        <v>25</v>
      </c>
      <c r="Y44" s="585">
        <f>IFERROR(Y41/H41,"0")+IFERROR(Y42/H42,"0")+IFERROR(Y43/H43,"0")</f>
        <v>25</v>
      </c>
      <c r="Z44" s="585">
        <f>IFERROR(IF(Z41="",0,Z41),"0")+IFERROR(IF(Z42="",0,Z42),"0")+IFERROR(IF(Z43="",0,Z43),"0")</f>
        <v>0.37490000000000001</v>
      </c>
      <c r="AA44" s="586"/>
      <c r="AB44" s="586"/>
      <c r="AC44" s="586"/>
    </row>
    <row r="45" spans="1:68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72</v>
      </c>
      <c r="Q45" s="598"/>
      <c r="R45" s="598"/>
      <c r="S45" s="598"/>
      <c r="T45" s="598"/>
      <c r="U45" s="598"/>
      <c r="V45" s="599"/>
      <c r="W45" s="37" t="s">
        <v>70</v>
      </c>
      <c r="X45" s="585">
        <f>IFERROR(SUM(X41:X43),"0")</f>
        <v>202</v>
      </c>
      <c r="Y45" s="585">
        <f>IFERROR(SUM(Y41:Y43),"0")</f>
        <v>202</v>
      </c>
      <c r="Z45" s="37"/>
      <c r="AA45" s="586"/>
      <c r="AB45" s="586"/>
      <c r="AC45" s="586"/>
    </row>
    <row r="46" spans="1:68" ht="14.25" hidden="1" customHeight="1" x14ac:dyDescent="0.25">
      <c r="A46" s="595" t="s">
        <v>74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70</v>
      </c>
      <c r="X47" s="583">
        <v>3.6</v>
      </c>
      <c r="Y47" s="584">
        <f>IFERROR(IF(X47="",0,CEILING((X47/$H47),1)*$H47),"")</f>
        <v>3.6</v>
      </c>
      <c r="Z47" s="36">
        <f>IFERROR(IF(Y47=0,"",ROUNDUP(Y47/H47,0)*0.00651),"")</f>
        <v>1.302E-2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3.96</v>
      </c>
      <c r="BN47" s="64">
        <f>IFERROR(Y47*I47/H47,"0")</f>
        <v>3.96</v>
      </c>
      <c r="BO47" s="64">
        <f>IFERROR(1/J47*(X47/H47),"0")</f>
        <v>1.098901098901099E-2</v>
      </c>
      <c r="BP47" s="64">
        <f>IFERROR(1/J47*(Y47/H47),"0")</f>
        <v>1.098901098901099E-2</v>
      </c>
    </row>
    <row r="48" spans="1:68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72</v>
      </c>
      <c r="Q48" s="598"/>
      <c r="R48" s="598"/>
      <c r="S48" s="598"/>
      <c r="T48" s="598"/>
      <c r="U48" s="598"/>
      <c r="V48" s="599"/>
      <c r="W48" s="37" t="s">
        <v>73</v>
      </c>
      <c r="X48" s="585">
        <f>IFERROR(X47/H47,"0")</f>
        <v>2</v>
      </c>
      <c r="Y48" s="585">
        <f>IFERROR(Y47/H47,"0")</f>
        <v>2</v>
      </c>
      <c r="Z48" s="585">
        <f>IFERROR(IF(Z47="",0,Z47),"0")</f>
        <v>1.302E-2</v>
      </c>
      <c r="AA48" s="586"/>
      <c r="AB48" s="586"/>
      <c r="AC48" s="586"/>
    </row>
    <row r="49" spans="1:68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72</v>
      </c>
      <c r="Q49" s="598"/>
      <c r="R49" s="598"/>
      <c r="S49" s="598"/>
      <c r="T49" s="598"/>
      <c r="U49" s="598"/>
      <c r="V49" s="599"/>
      <c r="W49" s="37" t="s">
        <v>70</v>
      </c>
      <c r="X49" s="585">
        <f>IFERROR(SUM(X47:X47),"0")</f>
        <v>3.6</v>
      </c>
      <c r="Y49" s="585">
        <f>IFERROR(SUM(Y47:Y47),"0")</f>
        <v>3.6</v>
      </c>
      <c r="Z49" s="37"/>
      <c r="AA49" s="586"/>
      <c r="AB49" s="586"/>
      <c r="AC49" s="586"/>
    </row>
    <row r="50" spans="1:68" ht="16.5" hidden="1" customHeight="1" x14ac:dyDescent="0.25">
      <c r="A50" s="648" t="s">
        <v>119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103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70</v>
      </c>
      <c r="X52" s="583">
        <v>56</v>
      </c>
      <c r="Y52" s="584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58.174999999999997</v>
      </c>
      <c r="BN52" s="64">
        <f t="shared" ref="BN52:BN57" si="8">IFERROR(Y52*I52/H52,"0")</f>
        <v>58.174999999999997</v>
      </c>
      <c r="BO52" s="64">
        <f t="shared" ref="BO52:BO57" si="9">IFERROR(1/J52*(X52/H52),"0")</f>
        <v>7.8125E-2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70</v>
      </c>
      <c r="X53" s="583">
        <v>162</v>
      </c>
      <c r="Y53" s="584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168.52499999999998</v>
      </c>
      <c r="BN53" s="64">
        <f t="shared" si="8"/>
        <v>168.52499999999998</v>
      </c>
      <c r="BO53" s="64">
        <f t="shared" si="9"/>
        <v>0.23437499999999997</v>
      </c>
      <c r="BP53" s="64">
        <f t="shared" si="10"/>
        <v>0.23437499999999997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70</v>
      </c>
      <c r="X54" s="583">
        <v>19.2</v>
      </c>
      <c r="Y54" s="584">
        <f t="shared" si="6"/>
        <v>19.2</v>
      </c>
      <c r="Z54" s="36">
        <f>IFERROR(IF(Y54=0,"",ROUNDUP(Y54/H54,0)*0.00902),"")</f>
        <v>3.6080000000000001E-2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20.04</v>
      </c>
      <c r="BN54" s="64">
        <f t="shared" si="8"/>
        <v>20.04</v>
      </c>
      <c r="BO54" s="64">
        <f t="shared" si="9"/>
        <v>3.0303030303030304E-2</v>
      </c>
      <c r="BP54" s="64">
        <f t="shared" si="10"/>
        <v>3.0303030303030304E-2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70</v>
      </c>
      <c r="X57" s="583">
        <v>45</v>
      </c>
      <c r="Y57" s="58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72</v>
      </c>
      <c r="Q58" s="598"/>
      <c r="R58" s="598"/>
      <c r="S58" s="598"/>
      <c r="T58" s="598"/>
      <c r="U58" s="598"/>
      <c r="V58" s="599"/>
      <c r="W58" s="37" t="s">
        <v>73</v>
      </c>
      <c r="X58" s="585">
        <f>IFERROR(X52/H52,"0")+IFERROR(X53/H53,"0")+IFERROR(X54/H54,"0")+IFERROR(X55/H55,"0")+IFERROR(X56/H56,"0")+IFERROR(X57/H57,"0")</f>
        <v>34</v>
      </c>
      <c r="Y58" s="585">
        <f>IFERROR(Y52/H52,"0")+IFERROR(Y53/H53,"0")+IFERROR(Y54/H54,"0")+IFERROR(Y55/H55,"0")+IFERROR(Y56/H56,"0")+IFERROR(Y57/H57,"0")</f>
        <v>34</v>
      </c>
      <c r="Z58" s="585">
        <f>IFERROR(IF(Z52="",0,Z52),"0")+IFERROR(IF(Z53="",0,Z53),"0")+IFERROR(IF(Z54="",0,Z54),"0")+IFERROR(IF(Z55="",0,Z55),"0")+IFERROR(IF(Z56="",0,Z56),"0")+IFERROR(IF(Z57="",0,Z57),"0")</f>
        <v>0.50588</v>
      </c>
      <c r="AA58" s="586"/>
      <c r="AB58" s="586"/>
      <c r="AC58" s="586"/>
    </row>
    <row r="59" spans="1:68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72</v>
      </c>
      <c r="Q59" s="598"/>
      <c r="R59" s="598"/>
      <c r="S59" s="598"/>
      <c r="T59" s="598"/>
      <c r="U59" s="598"/>
      <c r="V59" s="599"/>
      <c r="W59" s="37" t="s">
        <v>70</v>
      </c>
      <c r="X59" s="585">
        <f>IFERROR(SUM(X52:X57),"0")</f>
        <v>282.2</v>
      </c>
      <c r="Y59" s="585">
        <f>IFERROR(SUM(Y52:Y57),"0")</f>
        <v>282.2</v>
      </c>
      <c r="Z59" s="37"/>
      <c r="AA59" s="586"/>
      <c r="AB59" s="586"/>
      <c r="AC59" s="586"/>
    </row>
    <row r="60" spans="1:68" ht="14.25" hidden="1" customHeight="1" x14ac:dyDescent="0.25">
      <c r="A60" s="595" t="s">
        <v>139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70</v>
      </c>
      <c r="X61" s="583">
        <v>162</v>
      </c>
      <c r="Y61" s="584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168.52499999999998</v>
      </c>
      <c r="BN61" s="64">
        <f>IFERROR(Y61*I61/H61,"0")</f>
        <v>168.52499999999998</v>
      </c>
      <c r="BO61" s="64">
        <f>IFERROR(1/J61*(X61/H61),"0")</f>
        <v>0.23437499999999997</v>
      </c>
      <c r="BP61" s="64">
        <f>IFERROR(1/J61*(Y61/H61),"0")</f>
        <v>0.23437499999999997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70</v>
      </c>
      <c r="X64" s="583">
        <v>54</v>
      </c>
      <c r="Y64" s="584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72</v>
      </c>
      <c r="Q65" s="598"/>
      <c r="R65" s="598"/>
      <c r="S65" s="598"/>
      <c r="T65" s="598"/>
      <c r="U65" s="598"/>
      <c r="V65" s="599"/>
      <c r="W65" s="37" t="s">
        <v>73</v>
      </c>
      <c r="X65" s="585">
        <f>IFERROR(X61/H61,"0")+IFERROR(X62/H62,"0")+IFERROR(X63/H63,"0")+IFERROR(X64/H64,"0")</f>
        <v>35</v>
      </c>
      <c r="Y65" s="585">
        <f>IFERROR(Y61/H61,"0")+IFERROR(Y62/H62,"0")+IFERROR(Y63/H63,"0")+IFERROR(Y64/H64,"0")</f>
        <v>35</v>
      </c>
      <c r="Z65" s="585">
        <f>IFERROR(IF(Z61="",0,Z61),"0")+IFERROR(IF(Z62="",0,Z62),"0")+IFERROR(IF(Z63="",0,Z63),"0")+IFERROR(IF(Z64="",0,Z64),"0")</f>
        <v>0.41490000000000005</v>
      </c>
      <c r="AA65" s="586"/>
      <c r="AB65" s="586"/>
      <c r="AC65" s="586"/>
    </row>
    <row r="66" spans="1:68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72</v>
      </c>
      <c r="Q66" s="598"/>
      <c r="R66" s="598"/>
      <c r="S66" s="598"/>
      <c r="T66" s="598"/>
      <c r="U66" s="598"/>
      <c r="V66" s="599"/>
      <c r="W66" s="37" t="s">
        <v>70</v>
      </c>
      <c r="X66" s="585">
        <f>IFERROR(SUM(X61:X64),"0")</f>
        <v>216</v>
      </c>
      <c r="Y66" s="585">
        <f>IFERROR(SUM(Y61:Y64),"0")</f>
        <v>216</v>
      </c>
      <c r="Z66" s="37"/>
      <c r="AA66" s="586"/>
      <c r="AB66" s="586"/>
      <c r="AC66" s="586"/>
    </row>
    <row r="67" spans="1:68" ht="14.25" hidden="1" customHeight="1" x14ac:dyDescent="0.25">
      <c r="A67" s="595" t="s">
        <v>64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70</v>
      </c>
      <c r="X68" s="583">
        <v>7.2</v>
      </c>
      <c r="Y68" s="584">
        <f>IFERROR(IF(X68="",0,CEILING((X68/$H68),1)*$H68),"")</f>
        <v>7.2</v>
      </c>
      <c r="Z68" s="36">
        <f>IFERROR(IF(Y68=0,"",ROUNDUP(Y68/H68,0)*0.00502),"")</f>
        <v>2.0080000000000001E-2</v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7.6</v>
      </c>
      <c r="BN68" s="64">
        <f>IFERROR(Y68*I68/H68,"0")</f>
        <v>7.6</v>
      </c>
      <c r="BO68" s="64">
        <f>IFERROR(1/J68*(X68/H68),"0")</f>
        <v>1.7094017094017096E-2</v>
      </c>
      <c r="BP68" s="64">
        <f>IFERROR(1/J68*(Y68/H68),"0")</f>
        <v>1.7094017094017096E-2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70</v>
      </c>
      <c r="X69" s="583">
        <v>7.2</v>
      </c>
      <c r="Y69" s="584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7.6</v>
      </c>
      <c r="BN69" s="64">
        <f>IFERROR(Y69*I69/H69,"0")</f>
        <v>7.6</v>
      </c>
      <c r="BO69" s="64">
        <f>IFERROR(1/J69*(X69/H69),"0")</f>
        <v>1.7094017094017096E-2</v>
      </c>
      <c r="BP69" s="64">
        <f>IFERROR(1/J69*(Y69/H69),"0")</f>
        <v>1.7094017094017096E-2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70</v>
      </c>
      <c r="X70" s="583">
        <v>7.2</v>
      </c>
      <c r="Y70" s="584">
        <f>IFERROR(IF(X70="",0,CEILING((X70/$H70),1)*$H70),"")</f>
        <v>7.2</v>
      </c>
      <c r="Z70" s="36">
        <f>IFERROR(IF(Y70=0,"",ROUNDUP(Y70/H70,0)*0.00502),"")</f>
        <v>2.0080000000000001E-2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7.6</v>
      </c>
      <c r="BN70" s="64">
        <f>IFERROR(Y70*I70/H70,"0")</f>
        <v>7.6</v>
      </c>
      <c r="BO70" s="64">
        <f>IFERROR(1/J70*(X70/H70),"0")</f>
        <v>1.7094017094017096E-2</v>
      </c>
      <c r="BP70" s="64">
        <f>IFERROR(1/J70*(Y70/H70),"0")</f>
        <v>1.7094017094017096E-2</v>
      </c>
    </row>
    <row r="71" spans="1:68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72</v>
      </c>
      <c r="Q71" s="598"/>
      <c r="R71" s="598"/>
      <c r="S71" s="598"/>
      <c r="T71" s="598"/>
      <c r="U71" s="598"/>
      <c r="V71" s="599"/>
      <c r="W71" s="37" t="s">
        <v>73</v>
      </c>
      <c r="X71" s="585">
        <f>IFERROR(X68/H68,"0")+IFERROR(X69/H69,"0")+IFERROR(X70/H70,"0")</f>
        <v>12</v>
      </c>
      <c r="Y71" s="585">
        <f>IFERROR(Y68/H68,"0")+IFERROR(Y69/H69,"0")+IFERROR(Y70/H70,"0")</f>
        <v>12</v>
      </c>
      <c r="Z71" s="585">
        <f>IFERROR(IF(Z68="",0,Z68),"0")+IFERROR(IF(Z69="",0,Z69),"0")+IFERROR(IF(Z70="",0,Z70),"0")</f>
        <v>6.0240000000000002E-2</v>
      </c>
      <c r="AA71" s="586"/>
      <c r="AB71" s="586"/>
      <c r="AC71" s="586"/>
    </row>
    <row r="72" spans="1:68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72</v>
      </c>
      <c r="Q72" s="598"/>
      <c r="R72" s="598"/>
      <c r="S72" s="598"/>
      <c r="T72" s="598"/>
      <c r="U72" s="598"/>
      <c r="V72" s="599"/>
      <c r="W72" s="37" t="s">
        <v>70</v>
      </c>
      <c r="X72" s="585">
        <f>IFERROR(SUM(X68:X70),"0")</f>
        <v>21.6</v>
      </c>
      <c r="Y72" s="585">
        <f>IFERROR(SUM(Y68:Y70),"0")</f>
        <v>21.6</v>
      </c>
      <c r="Z72" s="37"/>
      <c r="AA72" s="586"/>
      <c r="AB72" s="586"/>
      <c r="AC72" s="586"/>
    </row>
    <row r="73" spans="1:68" ht="14.25" hidden="1" customHeight="1" x14ac:dyDescent="0.25">
      <c r="A73" s="595" t="s">
        <v>74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70</v>
      </c>
      <c r="X74" s="583">
        <v>25.2</v>
      </c>
      <c r="Y74" s="584">
        <f t="shared" ref="Y74:Y79" si="11">IFERROR(IF(X74="",0,CEILING((X74/$H74),1)*$H74),"")</f>
        <v>25.200000000000003</v>
      </c>
      <c r="Z74" s="36">
        <f>IFERROR(IF(Y74=0,"",ROUNDUP(Y74/H74,0)*0.01898),"")</f>
        <v>5.6940000000000004E-2</v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26.757000000000001</v>
      </c>
      <c r="BN74" s="64">
        <f t="shared" ref="BN74:BN79" si="13">IFERROR(Y74*I74/H74,"0")</f>
        <v>26.757000000000001</v>
      </c>
      <c r="BO74" s="64">
        <f t="shared" ref="BO74:BO79" si="14">IFERROR(1/J74*(X74/H74),"0")</f>
        <v>4.6875E-2</v>
      </c>
      <c r="BP74" s="64">
        <f t="shared" ref="BP74:BP79" si="15">IFERROR(1/J74*(Y74/H74),"0")</f>
        <v>4.6875E-2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70</v>
      </c>
      <c r="X75" s="583">
        <v>25.2</v>
      </c>
      <c r="Y75" s="584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26.505000000000003</v>
      </c>
      <c r="BN75" s="64">
        <f t="shared" si="13"/>
        <v>26.505000000000006</v>
      </c>
      <c r="BO75" s="64">
        <f t="shared" si="14"/>
        <v>4.6875E-2</v>
      </c>
      <c r="BP75" s="64">
        <f t="shared" si="15"/>
        <v>4.6875E-2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70</v>
      </c>
      <c r="X76" s="583">
        <v>42</v>
      </c>
      <c r="Y76" s="584">
        <f t="shared" si="11"/>
        <v>42</v>
      </c>
      <c r="Z76" s="36">
        <f>IFERROR(IF(Y76=0,"",ROUNDUP(Y76/H76,0)*0.01898),"")</f>
        <v>9.4899999999999998E-2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44.534999999999997</v>
      </c>
      <c r="BN76" s="64">
        <f t="shared" si="13"/>
        <v>44.534999999999997</v>
      </c>
      <c r="BO76" s="64">
        <f t="shared" si="14"/>
        <v>7.8125E-2</v>
      </c>
      <c r="BP76" s="64">
        <f t="shared" si="15"/>
        <v>7.8125E-2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70</v>
      </c>
      <c r="X77" s="583">
        <v>3.6</v>
      </c>
      <c r="Y77" s="584">
        <f t="shared" si="11"/>
        <v>3.6</v>
      </c>
      <c r="Z77" s="36">
        <f>IFERROR(IF(Y77=0,"",ROUNDUP(Y77/H77,0)*0.00651),"")</f>
        <v>1.302E-2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4.0919999999999996</v>
      </c>
      <c r="BN77" s="64">
        <f t="shared" si="13"/>
        <v>4.0919999999999996</v>
      </c>
      <c r="BO77" s="64">
        <f t="shared" si="14"/>
        <v>1.098901098901099E-2</v>
      </c>
      <c r="BP77" s="64">
        <f t="shared" si="15"/>
        <v>1.098901098901099E-2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70</v>
      </c>
      <c r="X78" s="583">
        <v>5.04</v>
      </c>
      <c r="Y78" s="584">
        <f t="shared" si="11"/>
        <v>5.04</v>
      </c>
      <c r="Z78" s="36">
        <f>IFERROR(IF(Y78=0,"",ROUNDUP(Y78/H78,0)*0.00651),"")</f>
        <v>1.302E-2</v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5.4</v>
      </c>
      <c r="BN78" s="64">
        <f t="shared" si="13"/>
        <v>5.4</v>
      </c>
      <c r="BO78" s="64">
        <f t="shared" si="14"/>
        <v>1.098901098901099E-2</v>
      </c>
      <c r="BP78" s="64">
        <f t="shared" si="15"/>
        <v>1.098901098901099E-2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70</v>
      </c>
      <c r="X79" s="583">
        <v>3.6</v>
      </c>
      <c r="Y79" s="584">
        <f t="shared" si="11"/>
        <v>3.6</v>
      </c>
      <c r="Z79" s="36">
        <f>IFERROR(IF(Y79=0,"",ROUNDUP(Y79/H79,0)*0.00651),"")</f>
        <v>1.302E-2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3.96</v>
      </c>
      <c r="BN79" s="64">
        <f t="shared" si="13"/>
        <v>3.96</v>
      </c>
      <c r="BO79" s="64">
        <f t="shared" si="14"/>
        <v>1.098901098901099E-2</v>
      </c>
      <c r="BP79" s="64">
        <f t="shared" si="15"/>
        <v>1.098901098901099E-2</v>
      </c>
    </row>
    <row r="80" spans="1:68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72</v>
      </c>
      <c r="Q80" s="598"/>
      <c r="R80" s="598"/>
      <c r="S80" s="598"/>
      <c r="T80" s="598"/>
      <c r="U80" s="598"/>
      <c r="V80" s="599"/>
      <c r="W80" s="37" t="s">
        <v>73</v>
      </c>
      <c r="X80" s="585">
        <f>IFERROR(X74/H74,"0")+IFERROR(X75/H75,"0")+IFERROR(X76/H76,"0")+IFERROR(X77/H77,"0")+IFERROR(X78/H78,"0")+IFERROR(X79/H79,"0")</f>
        <v>17</v>
      </c>
      <c r="Y80" s="585">
        <f>IFERROR(Y74/H74,"0")+IFERROR(Y75/H75,"0")+IFERROR(Y76/H76,"0")+IFERROR(Y77/H77,"0")+IFERROR(Y78/H78,"0")+IFERROR(Y79/H79,"0")</f>
        <v>17</v>
      </c>
      <c r="Z80" s="585">
        <f>IFERROR(IF(Z74="",0,Z74),"0")+IFERROR(IF(Z75="",0,Z75),"0")+IFERROR(IF(Z76="",0,Z76),"0")+IFERROR(IF(Z77="",0,Z77),"0")+IFERROR(IF(Z78="",0,Z78),"0")+IFERROR(IF(Z79="",0,Z79),"0")</f>
        <v>0.24784000000000003</v>
      </c>
      <c r="AA80" s="586"/>
      <c r="AB80" s="586"/>
      <c r="AC80" s="586"/>
    </row>
    <row r="81" spans="1:68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72</v>
      </c>
      <c r="Q81" s="598"/>
      <c r="R81" s="598"/>
      <c r="S81" s="598"/>
      <c r="T81" s="598"/>
      <c r="U81" s="598"/>
      <c r="V81" s="599"/>
      <c r="W81" s="37" t="s">
        <v>70</v>
      </c>
      <c r="X81" s="585">
        <f>IFERROR(SUM(X74:X79),"0")</f>
        <v>104.64</v>
      </c>
      <c r="Y81" s="585">
        <f>IFERROR(SUM(Y74:Y79),"0")</f>
        <v>104.64</v>
      </c>
      <c r="Z81" s="37"/>
      <c r="AA81" s="586"/>
      <c r="AB81" s="586"/>
      <c r="AC81" s="586"/>
    </row>
    <row r="82" spans="1:68" ht="14.25" hidden="1" customHeight="1" x14ac:dyDescent="0.25">
      <c r="A82" s="595" t="s">
        <v>174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70</v>
      </c>
      <c r="X83" s="583">
        <v>7.8</v>
      </c>
      <c r="Y83" s="584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8.2349999999999994</v>
      </c>
      <c r="BN83" s="64">
        <f>IFERROR(Y83*I83/H83,"0")</f>
        <v>8.2349999999999994</v>
      </c>
      <c r="BO83" s="64">
        <f>IFERROR(1/J83*(X83/H83),"0")</f>
        <v>1.5625E-2</v>
      </c>
      <c r="BP83" s="64">
        <f>IFERROR(1/J83*(Y83/H83),"0")</f>
        <v>1.5625E-2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72</v>
      </c>
      <c r="Q85" s="598"/>
      <c r="R85" s="598"/>
      <c r="S85" s="598"/>
      <c r="T85" s="598"/>
      <c r="U85" s="598"/>
      <c r="V85" s="599"/>
      <c r="W85" s="37" t="s">
        <v>73</v>
      </c>
      <c r="X85" s="585">
        <f>IFERROR(X83/H83,"0")+IFERROR(X84/H84,"0")</f>
        <v>1</v>
      </c>
      <c r="Y85" s="585">
        <f>IFERROR(Y83/H83,"0")+IFERROR(Y84/H84,"0")</f>
        <v>1</v>
      </c>
      <c r="Z85" s="585">
        <f>IFERROR(IF(Z83="",0,Z83),"0")+IFERROR(IF(Z84="",0,Z84),"0")</f>
        <v>1.898E-2</v>
      </c>
      <c r="AA85" s="586"/>
      <c r="AB85" s="586"/>
      <c r="AC85" s="586"/>
    </row>
    <row r="86" spans="1:68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72</v>
      </c>
      <c r="Q86" s="598"/>
      <c r="R86" s="598"/>
      <c r="S86" s="598"/>
      <c r="T86" s="598"/>
      <c r="U86" s="598"/>
      <c r="V86" s="599"/>
      <c r="W86" s="37" t="s">
        <v>70</v>
      </c>
      <c r="X86" s="585">
        <f>IFERROR(SUM(X83:X84),"0")</f>
        <v>7.8</v>
      </c>
      <c r="Y86" s="585">
        <f>IFERROR(SUM(Y83:Y84),"0")</f>
        <v>7.8</v>
      </c>
      <c r="Z86" s="37"/>
      <c r="AA86" s="586"/>
      <c r="AB86" s="586"/>
      <c r="AC86" s="586"/>
    </row>
    <row r="87" spans="1:68" ht="16.5" hidden="1" customHeight="1" x14ac:dyDescent="0.25">
      <c r="A87" s="648" t="s">
        <v>181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103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70</v>
      </c>
      <c r="X89" s="583">
        <v>108</v>
      </c>
      <c r="Y89" s="58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112.34999999999998</v>
      </c>
      <c r="BN89" s="64">
        <f>IFERROR(Y89*I89/H89,"0")</f>
        <v>112.34999999999998</v>
      </c>
      <c r="BO89" s="64">
        <f>IFERROR(1/J89*(X89/H89),"0")</f>
        <v>0.15625</v>
      </c>
      <c r="BP89" s="64">
        <f>IFERROR(1/J89*(Y89/H89),"0")</f>
        <v>0.15625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70</v>
      </c>
      <c r="X91" s="583">
        <v>54</v>
      </c>
      <c r="Y91" s="584">
        <f>IFERROR(IF(X91="",0,CEILING((X91/$H91),1)*$H91),"")</f>
        <v>54</v>
      </c>
      <c r="Z91" s="36">
        <f>IFERROR(IF(Y91=0,"",ROUNDUP(Y91/H91,0)*0.00902),"")</f>
        <v>0.10824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56.52</v>
      </c>
      <c r="BN91" s="64">
        <f>IFERROR(Y91*I91/H91,"0")</f>
        <v>56.52</v>
      </c>
      <c r="BO91" s="64">
        <f>IFERROR(1/J91*(X91/H91),"0")</f>
        <v>9.0909090909090912E-2</v>
      </c>
      <c r="BP91" s="64">
        <f>IFERROR(1/J91*(Y91/H91),"0")</f>
        <v>9.0909090909090912E-2</v>
      </c>
    </row>
    <row r="92" spans="1:68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72</v>
      </c>
      <c r="Q92" s="598"/>
      <c r="R92" s="598"/>
      <c r="S92" s="598"/>
      <c r="T92" s="598"/>
      <c r="U92" s="598"/>
      <c r="V92" s="599"/>
      <c r="W92" s="37" t="s">
        <v>73</v>
      </c>
      <c r="X92" s="585">
        <f>IFERROR(X89/H89,"0")+IFERROR(X90/H90,"0")+IFERROR(X91/H91,"0")</f>
        <v>22</v>
      </c>
      <c r="Y92" s="585">
        <f>IFERROR(Y89/H89,"0")+IFERROR(Y90/H90,"0")+IFERROR(Y91/H91,"0")</f>
        <v>22</v>
      </c>
      <c r="Z92" s="585">
        <f>IFERROR(IF(Z89="",0,Z89),"0")+IFERROR(IF(Z90="",0,Z90),"0")+IFERROR(IF(Z91="",0,Z91),"0")</f>
        <v>0.29803999999999997</v>
      </c>
      <c r="AA92" s="586"/>
      <c r="AB92" s="586"/>
      <c r="AC92" s="586"/>
    </row>
    <row r="93" spans="1:68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72</v>
      </c>
      <c r="Q93" s="598"/>
      <c r="R93" s="598"/>
      <c r="S93" s="598"/>
      <c r="T93" s="598"/>
      <c r="U93" s="598"/>
      <c r="V93" s="599"/>
      <c r="W93" s="37" t="s">
        <v>70</v>
      </c>
      <c r="X93" s="585">
        <f>IFERROR(SUM(X89:X91),"0")</f>
        <v>162</v>
      </c>
      <c r="Y93" s="585">
        <f>IFERROR(SUM(Y89:Y91),"0")</f>
        <v>162</v>
      </c>
      <c r="Z93" s="37"/>
      <c r="AA93" s="586"/>
      <c r="AB93" s="586"/>
      <c r="AC93" s="586"/>
    </row>
    <row r="94" spans="1:68" ht="14.25" hidden="1" customHeight="1" x14ac:dyDescent="0.25">
      <c r="A94" s="595" t="s">
        <v>74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1" t="s">
        <v>191</v>
      </c>
      <c r="Q95" s="590"/>
      <c r="R95" s="590"/>
      <c r="S95" s="590"/>
      <c r="T95" s="591"/>
      <c r="U95" s="34"/>
      <c r="V95" s="34"/>
      <c r="W95" s="35" t="s">
        <v>70</v>
      </c>
      <c r="X95" s="583">
        <v>40.5</v>
      </c>
      <c r="Y95" s="584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43.095000000000006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7.8125E-2</v>
      </c>
      <c r="BP95" s="64">
        <f t="shared" ref="BP95:BP100" si="20">IFERROR(1/J95*(Y95/H95),"0")</f>
        <v>7.8125E-2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70</v>
      </c>
      <c r="X98" s="583">
        <v>5.4</v>
      </c>
      <c r="Y98" s="584">
        <f t="shared" si="16"/>
        <v>5.4</v>
      </c>
      <c r="Z98" s="36">
        <f>IFERROR(IF(Y98=0,"",ROUNDUP(Y98/H98,0)*0.00651),"")</f>
        <v>1.302E-2</v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5.9039999999999999</v>
      </c>
      <c r="BN98" s="64">
        <f t="shared" si="18"/>
        <v>5.9039999999999999</v>
      </c>
      <c r="BO98" s="64">
        <f t="shared" si="19"/>
        <v>1.098901098901099E-2</v>
      </c>
      <c r="BP98" s="64">
        <f t="shared" si="20"/>
        <v>1.098901098901099E-2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70</v>
      </c>
      <c r="X100" s="583">
        <v>3.96</v>
      </c>
      <c r="Y100" s="584">
        <f t="shared" si="16"/>
        <v>3.96</v>
      </c>
      <c r="Z100" s="36">
        <f>IFERROR(IF(Y100=0,"",ROUNDUP(Y100/H100,0)*0.00651),"")</f>
        <v>1.302E-2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4.476</v>
      </c>
      <c r="BN100" s="64">
        <f t="shared" si="18"/>
        <v>4.476</v>
      </c>
      <c r="BO100" s="64">
        <f t="shared" si="19"/>
        <v>1.098901098901099E-2</v>
      </c>
      <c r="BP100" s="64">
        <f t="shared" si="20"/>
        <v>1.098901098901099E-2</v>
      </c>
    </row>
    <row r="101" spans="1:68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72</v>
      </c>
      <c r="Q101" s="598"/>
      <c r="R101" s="598"/>
      <c r="S101" s="598"/>
      <c r="T101" s="598"/>
      <c r="U101" s="598"/>
      <c r="V101" s="599"/>
      <c r="W101" s="37" t="s">
        <v>73</v>
      </c>
      <c r="X101" s="585">
        <f>IFERROR(X95/H95,"0")+IFERROR(X96/H96,"0")+IFERROR(X97/H97,"0")+IFERROR(X98/H98,"0")+IFERROR(X99/H99,"0")+IFERROR(X100/H100,"0")</f>
        <v>9</v>
      </c>
      <c r="Y101" s="585">
        <f>IFERROR(Y95/H95,"0")+IFERROR(Y96/H96,"0")+IFERROR(Y97/H97,"0")+IFERROR(Y98/H98,"0")+IFERROR(Y99/H99,"0")+IFERROR(Y100/H100,"0")</f>
        <v>9</v>
      </c>
      <c r="Z101" s="585">
        <f>IFERROR(IF(Z95="",0,Z95),"0")+IFERROR(IF(Z96="",0,Z96),"0")+IFERROR(IF(Z97="",0,Z97),"0")+IFERROR(IF(Z98="",0,Z98),"0")+IFERROR(IF(Z99="",0,Z99),"0")+IFERROR(IF(Z100="",0,Z100),"0")</f>
        <v>0.12094000000000001</v>
      </c>
      <c r="AA101" s="586"/>
      <c r="AB101" s="586"/>
      <c r="AC101" s="586"/>
    </row>
    <row r="102" spans="1:68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72</v>
      </c>
      <c r="Q102" s="598"/>
      <c r="R102" s="598"/>
      <c r="S102" s="598"/>
      <c r="T102" s="598"/>
      <c r="U102" s="598"/>
      <c r="V102" s="599"/>
      <c r="W102" s="37" t="s">
        <v>70</v>
      </c>
      <c r="X102" s="585">
        <f>IFERROR(SUM(X95:X100),"0")</f>
        <v>49.86</v>
      </c>
      <c r="Y102" s="585">
        <f>IFERROR(SUM(Y95:Y100),"0")</f>
        <v>49.86</v>
      </c>
      <c r="Z102" s="37"/>
      <c r="AA102" s="586"/>
      <c r="AB102" s="586"/>
      <c r="AC102" s="586"/>
    </row>
    <row r="103" spans="1:68" ht="16.5" hidden="1" customHeight="1" x14ac:dyDescent="0.25">
      <c r="A103" s="648" t="s">
        <v>204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103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70</v>
      </c>
      <c r="X105" s="583">
        <v>54</v>
      </c>
      <c r="Y105" s="584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56.17499999999999</v>
      </c>
      <c r="BN105" s="64">
        <f>IFERROR(Y105*I105/H105,"0")</f>
        <v>56.17499999999999</v>
      </c>
      <c r="BO105" s="64">
        <f>IFERROR(1/J105*(X105/H105),"0")</f>
        <v>7.8125E-2</v>
      </c>
      <c r="BP105" s="64">
        <f>IFERROR(1/J105*(Y105/H105),"0")</f>
        <v>7.8125E-2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70</v>
      </c>
      <c r="X107" s="583">
        <v>22.5</v>
      </c>
      <c r="Y107" s="584">
        <f>IFERROR(IF(X107="",0,CEILING((X107/$H107),1)*$H107),"")</f>
        <v>22.5</v>
      </c>
      <c r="Z107" s="36">
        <f>IFERROR(IF(Y107=0,"",ROUNDUP(Y107/H107,0)*0.00902),"")</f>
        <v>4.5100000000000001E-2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23.549999999999997</v>
      </c>
      <c r="BN107" s="64">
        <f>IFERROR(Y107*I107/H107,"0")</f>
        <v>23.549999999999997</v>
      </c>
      <c r="BO107" s="64">
        <f>IFERROR(1/J107*(X107/H107),"0")</f>
        <v>3.787878787878788E-2</v>
      </c>
      <c r="BP107" s="64">
        <f>IFERROR(1/J107*(Y107/H107),"0")</f>
        <v>3.787878787878788E-2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72</v>
      </c>
      <c r="Q109" s="598"/>
      <c r="R109" s="598"/>
      <c r="S109" s="598"/>
      <c r="T109" s="598"/>
      <c r="U109" s="598"/>
      <c r="V109" s="599"/>
      <c r="W109" s="37" t="s">
        <v>73</v>
      </c>
      <c r="X109" s="585">
        <f>IFERROR(X105/H105,"0")+IFERROR(X106/H106,"0")+IFERROR(X107/H107,"0")+IFERROR(X108/H108,"0")</f>
        <v>10</v>
      </c>
      <c r="Y109" s="585">
        <f>IFERROR(Y105/H105,"0")+IFERROR(Y106/H106,"0")+IFERROR(Y107/H107,"0")+IFERROR(Y108/H108,"0")</f>
        <v>10</v>
      </c>
      <c r="Z109" s="585">
        <f>IFERROR(IF(Z105="",0,Z105),"0")+IFERROR(IF(Z106="",0,Z106),"0")+IFERROR(IF(Z107="",0,Z107),"0")+IFERROR(IF(Z108="",0,Z108),"0")</f>
        <v>0.14000000000000001</v>
      </c>
      <c r="AA109" s="586"/>
      <c r="AB109" s="586"/>
      <c r="AC109" s="586"/>
    </row>
    <row r="110" spans="1:68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72</v>
      </c>
      <c r="Q110" s="598"/>
      <c r="R110" s="598"/>
      <c r="S110" s="598"/>
      <c r="T110" s="598"/>
      <c r="U110" s="598"/>
      <c r="V110" s="599"/>
      <c r="W110" s="37" t="s">
        <v>70</v>
      </c>
      <c r="X110" s="585">
        <f>IFERROR(SUM(X105:X108),"0")</f>
        <v>76.5</v>
      </c>
      <c r="Y110" s="585">
        <f>IFERROR(SUM(Y105:Y108),"0")</f>
        <v>76.5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139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70</v>
      </c>
      <c r="X112" s="583">
        <v>54</v>
      </c>
      <c r="Y112" s="584">
        <f>IFERROR(IF(X112="",0,CEILING((X112/$H112),1)*$H112),"")</f>
        <v>54</v>
      </c>
      <c r="Z112" s="36">
        <f>IFERROR(IF(Y112=0,"",ROUNDUP(Y112/H112,0)*0.01898),"")</f>
        <v>9.4899999999999998E-2</v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56.17499999999999</v>
      </c>
      <c r="BN112" s="64">
        <f>IFERROR(Y112*I112/H112,"0")</f>
        <v>56.17499999999999</v>
      </c>
      <c r="BO112" s="64">
        <f>IFERROR(1/J112*(X112/H112),"0")</f>
        <v>7.8125E-2</v>
      </c>
      <c r="BP112" s="64">
        <f>IFERROR(1/J112*(Y112/H112),"0")</f>
        <v>7.8125E-2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70</v>
      </c>
      <c r="X113" s="583">
        <v>7.2</v>
      </c>
      <c r="Y113" s="584">
        <f>IFERROR(IF(X113="",0,CEILING((X113/$H113),1)*$H113),"")</f>
        <v>7.1999999999999993</v>
      </c>
      <c r="Z113" s="36">
        <f>IFERROR(IF(Y113=0,"",ROUNDUP(Y113/H113,0)*0.00502),"")</f>
        <v>1.506E-2</v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7.5</v>
      </c>
      <c r="BN113" s="64">
        <f>IFERROR(Y113*I113/H113,"0")</f>
        <v>7.5</v>
      </c>
      <c r="BO113" s="64">
        <f>IFERROR(1/J113*(X113/H113),"0")</f>
        <v>1.2820512820512822E-2</v>
      </c>
      <c r="BP113" s="64">
        <f>IFERROR(1/J113*(Y113/H113),"0")</f>
        <v>1.2820512820512822E-2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72</v>
      </c>
      <c r="Q115" s="598"/>
      <c r="R115" s="598"/>
      <c r="S115" s="598"/>
      <c r="T115" s="598"/>
      <c r="U115" s="598"/>
      <c r="V115" s="599"/>
      <c r="W115" s="37" t="s">
        <v>73</v>
      </c>
      <c r="X115" s="585">
        <f>IFERROR(X112/H112,"0")+IFERROR(X113/H113,"0")+IFERROR(X114/H114,"0")</f>
        <v>8</v>
      </c>
      <c r="Y115" s="585">
        <f>IFERROR(Y112/H112,"0")+IFERROR(Y113/H113,"0")+IFERROR(Y114/H114,"0")</f>
        <v>8</v>
      </c>
      <c r="Z115" s="585">
        <f>IFERROR(IF(Z112="",0,Z112),"0")+IFERROR(IF(Z113="",0,Z113),"0")+IFERROR(IF(Z114="",0,Z114),"0")</f>
        <v>0.10996</v>
      </c>
      <c r="AA115" s="586"/>
      <c r="AB115" s="586"/>
      <c r="AC115" s="586"/>
    </row>
    <row r="116" spans="1:68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72</v>
      </c>
      <c r="Q116" s="598"/>
      <c r="R116" s="598"/>
      <c r="S116" s="598"/>
      <c r="T116" s="598"/>
      <c r="U116" s="598"/>
      <c r="V116" s="599"/>
      <c r="W116" s="37" t="s">
        <v>70</v>
      </c>
      <c r="X116" s="585">
        <f>IFERROR(SUM(X112:X114),"0")</f>
        <v>61.2</v>
      </c>
      <c r="Y116" s="585">
        <f>IFERROR(SUM(Y112:Y114),"0")</f>
        <v>61.2</v>
      </c>
      <c r="Z116" s="37"/>
      <c r="AA116" s="586"/>
      <c r="AB116" s="586"/>
      <c r="AC116" s="586"/>
    </row>
    <row r="117" spans="1:68" ht="14.25" hidden="1" customHeight="1" x14ac:dyDescent="0.25">
      <c r="A117" s="595" t="s">
        <v>74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6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0"/>
      <c r="R118" s="590"/>
      <c r="S118" s="590"/>
      <c r="T118" s="591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0"/>
      <c r="R119" s="590"/>
      <c r="S119" s="590"/>
      <c r="T119" s="591"/>
      <c r="U119" s="34"/>
      <c r="V119" s="34"/>
      <c r="W119" s="35" t="s">
        <v>70</v>
      </c>
      <c r="X119" s="583">
        <v>40.5</v>
      </c>
      <c r="Y119" s="584">
        <f>IFERROR(IF(X119="",0,CEILING((X119/$H119),1)*$H119),"")</f>
        <v>40.5</v>
      </c>
      <c r="Z119" s="36">
        <f>IFERROR(IF(Y119=0,"",ROUNDUP(Y119/H119,0)*0.01898),"")</f>
        <v>9.4899999999999998E-2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43.065000000000005</v>
      </c>
      <c r="BN119" s="64">
        <f>IFERROR(Y119*I119/H119,"0")</f>
        <v>43.065000000000005</v>
      </c>
      <c r="BO119" s="64">
        <f>IFERROR(1/J119*(X119/H119),"0")</f>
        <v>7.8125E-2</v>
      </c>
      <c r="BP119" s="64">
        <f>IFERROR(1/J119*(Y119/H119),"0")</f>
        <v>7.8125E-2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70</v>
      </c>
      <c r="X121" s="583">
        <v>5.4</v>
      </c>
      <c r="Y121" s="584">
        <f>IFERROR(IF(X121="",0,CEILING((X121/$H121),1)*$H121),"")</f>
        <v>5.4</v>
      </c>
      <c r="Z121" s="36">
        <f>IFERROR(IF(Y121=0,"",ROUNDUP(Y121/H121,0)*0.00651),"")</f>
        <v>1.302E-2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5.9039999999999999</v>
      </c>
      <c r="BN121" s="64">
        <f>IFERROR(Y121*I121/H121,"0")</f>
        <v>5.9039999999999999</v>
      </c>
      <c r="BO121" s="64">
        <f>IFERROR(1/J121*(X121/H121),"0")</f>
        <v>1.098901098901099E-2</v>
      </c>
      <c r="BP121" s="64">
        <f>IFERROR(1/J121*(Y121/H121),"0")</f>
        <v>1.098901098901099E-2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72</v>
      </c>
      <c r="Q123" s="598"/>
      <c r="R123" s="598"/>
      <c r="S123" s="598"/>
      <c r="T123" s="598"/>
      <c r="U123" s="598"/>
      <c r="V123" s="599"/>
      <c r="W123" s="37" t="s">
        <v>73</v>
      </c>
      <c r="X123" s="585">
        <f>IFERROR(X118/H118,"0")+IFERROR(X119/H119,"0")+IFERROR(X120/H120,"0")+IFERROR(X121/H121,"0")+IFERROR(X122/H122,"0")</f>
        <v>7</v>
      </c>
      <c r="Y123" s="585">
        <f>IFERROR(Y118/H118,"0")+IFERROR(Y119/H119,"0")+IFERROR(Y120/H120,"0")+IFERROR(Y121/H121,"0")+IFERROR(Y122/H122,"0")</f>
        <v>7</v>
      </c>
      <c r="Z123" s="585">
        <f>IFERROR(IF(Z118="",0,Z118),"0")+IFERROR(IF(Z119="",0,Z119),"0")+IFERROR(IF(Z120="",0,Z120),"0")+IFERROR(IF(Z121="",0,Z121),"0")+IFERROR(IF(Z122="",0,Z122),"0")</f>
        <v>0.10792</v>
      </c>
      <c r="AA123" s="586"/>
      <c r="AB123" s="586"/>
      <c r="AC123" s="586"/>
    </row>
    <row r="124" spans="1:68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72</v>
      </c>
      <c r="Q124" s="598"/>
      <c r="R124" s="598"/>
      <c r="S124" s="598"/>
      <c r="T124" s="598"/>
      <c r="U124" s="598"/>
      <c r="V124" s="599"/>
      <c r="W124" s="37" t="s">
        <v>70</v>
      </c>
      <c r="X124" s="585">
        <f>IFERROR(SUM(X118:X122),"0")</f>
        <v>45.9</v>
      </c>
      <c r="Y124" s="585">
        <f>IFERROR(SUM(Y118:Y122),"0")</f>
        <v>45.9</v>
      </c>
      <c r="Z124" s="37"/>
      <c r="AA124" s="586"/>
      <c r="AB124" s="586"/>
      <c r="AC124" s="586"/>
    </row>
    <row r="125" spans="1:68" ht="14.25" hidden="1" customHeight="1" x14ac:dyDescent="0.25">
      <c r="A125" s="595" t="s">
        <v>174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70</v>
      </c>
      <c r="X127" s="583">
        <v>3.96</v>
      </c>
      <c r="Y127" s="584">
        <f>IFERROR(IF(X127="",0,CEILING((X127/$H127),1)*$H127),"")</f>
        <v>3.96</v>
      </c>
      <c r="Z127" s="36">
        <f>IFERROR(IF(Y127=0,"",ROUNDUP(Y127/H127,0)*0.00651),"")</f>
        <v>1.302E-2</v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4.476</v>
      </c>
      <c r="BN127" s="64">
        <f>IFERROR(Y127*I127/H127,"0")</f>
        <v>4.476</v>
      </c>
      <c r="BO127" s="64">
        <f>IFERROR(1/J127*(X127/H127),"0")</f>
        <v>1.098901098901099E-2</v>
      </c>
      <c r="BP127" s="64">
        <f>IFERROR(1/J127*(Y127/H127),"0")</f>
        <v>1.098901098901099E-2</v>
      </c>
    </row>
    <row r="128" spans="1:68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85">
        <f>IFERROR(X126/H126,"0")+IFERROR(X127/H127,"0")</f>
        <v>2</v>
      </c>
      <c r="Y128" s="585">
        <f>IFERROR(Y126/H126,"0")+IFERROR(Y127/H127,"0")</f>
        <v>2</v>
      </c>
      <c r="Z128" s="585">
        <f>IFERROR(IF(Z126="",0,Z126),"0")+IFERROR(IF(Z127="",0,Z127),"0")</f>
        <v>1.302E-2</v>
      </c>
      <c r="AA128" s="586"/>
      <c r="AB128" s="586"/>
      <c r="AC128" s="586"/>
    </row>
    <row r="129" spans="1:68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85">
        <f>IFERROR(SUM(X126:X127),"0")</f>
        <v>3.96</v>
      </c>
      <c r="Y129" s="585">
        <f>IFERROR(SUM(Y126:Y127),"0")</f>
        <v>3.96</v>
      </c>
      <c r="Z129" s="37"/>
      <c r="AA129" s="586"/>
      <c r="AB129" s="586"/>
      <c r="AC129" s="586"/>
    </row>
    <row r="130" spans="1:68" ht="16.5" hidden="1" customHeight="1" x14ac:dyDescent="0.25">
      <c r="A130" s="648" t="s">
        <v>239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103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70</v>
      </c>
      <c r="X132" s="583">
        <v>9.6</v>
      </c>
      <c r="Y132" s="584">
        <f>IFERROR(IF(X132="",0,CEILING((X132/$H132),1)*$H132),"")</f>
        <v>9.6000000000000014</v>
      </c>
      <c r="Z132" s="36">
        <f>IFERROR(IF(Y132=0,"",ROUNDUP(Y132/H132,0)*0.00651),"")</f>
        <v>1.9529999999999999E-2</v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10.139999999999999</v>
      </c>
      <c r="BN132" s="64">
        <f>IFERROR(Y132*I132/H132,"0")</f>
        <v>10.139999999999999</v>
      </c>
      <c r="BO132" s="64">
        <f>IFERROR(1/J132*(X132/H132),"0")</f>
        <v>1.6483516483516484E-2</v>
      </c>
      <c r="BP132" s="64">
        <f>IFERROR(1/J132*(Y132/H132),"0")</f>
        <v>1.6483516483516487E-2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72</v>
      </c>
      <c r="Q134" s="598"/>
      <c r="R134" s="598"/>
      <c r="S134" s="598"/>
      <c r="T134" s="598"/>
      <c r="U134" s="598"/>
      <c r="V134" s="599"/>
      <c r="W134" s="37" t="s">
        <v>73</v>
      </c>
      <c r="X134" s="585">
        <f>IFERROR(X132/H132,"0")+IFERROR(X133/H133,"0")</f>
        <v>2.9999999999999996</v>
      </c>
      <c r="Y134" s="585">
        <f>IFERROR(Y132/H132,"0")+IFERROR(Y133/H133,"0")</f>
        <v>3.0000000000000004</v>
      </c>
      <c r="Z134" s="585">
        <f>IFERROR(IF(Z132="",0,Z132),"0")+IFERROR(IF(Z133="",0,Z133),"0")</f>
        <v>1.9529999999999999E-2</v>
      </c>
      <c r="AA134" s="586"/>
      <c r="AB134" s="586"/>
      <c r="AC134" s="586"/>
    </row>
    <row r="135" spans="1:68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72</v>
      </c>
      <c r="Q135" s="598"/>
      <c r="R135" s="598"/>
      <c r="S135" s="598"/>
      <c r="T135" s="598"/>
      <c r="U135" s="598"/>
      <c r="V135" s="599"/>
      <c r="W135" s="37" t="s">
        <v>70</v>
      </c>
      <c r="X135" s="585">
        <f>IFERROR(SUM(X132:X133),"0")</f>
        <v>9.6</v>
      </c>
      <c r="Y135" s="585">
        <f>IFERROR(SUM(Y132:Y133),"0")</f>
        <v>9.6000000000000014</v>
      </c>
      <c r="Z135" s="37"/>
      <c r="AA135" s="586"/>
      <c r="AB135" s="586"/>
      <c r="AC135" s="586"/>
    </row>
    <row r="136" spans="1:68" ht="14.25" hidden="1" customHeight="1" x14ac:dyDescent="0.25">
      <c r="A136" s="595" t="s">
        <v>64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70</v>
      </c>
      <c r="X137" s="583">
        <v>8.4</v>
      </c>
      <c r="Y137" s="584">
        <f>IFERROR(IF(X137="",0,CEILING((X137/$H137),1)*$H137),"")</f>
        <v>8.3999999999999986</v>
      </c>
      <c r="Z137" s="36">
        <f>IFERROR(IF(Y137=0,"",ROUNDUP(Y137/H137,0)*0.00651),"")</f>
        <v>1.9529999999999999E-2</v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9.2040000000000006</v>
      </c>
      <c r="BN137" s="64">
        <f>IFERROR(Y137*I137/H137,"0")</f>
        <v>9.2039999999999988</v>
      </c>
      <c r="BO137" s="64">
        <f>IFERROR(1/J137*(X137/H137),"0")</f>
        <v>1.6483516483516487E-2</v>
      </c>
      <c r="BP137" s="64">
        <f>IFERROR(1/J137*(Y137/H137),"0")</f>
        <v>1.6483516483516484E-2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85">
        <f>IFERROR(X137/H137,"0")+IFERROR(X138/H138,"0")</f>
        <v>3.0000000000000004</v>
      </c>
      <c r="Y139" s="585">
        <f>IFERROR(Y137/H137,"0")+IFERROR(Y138/H138,"0")</f>
        <v>2.9999999999999996</v>
      </c>
      <c r="Z139" s="585">
        <f>IFERROR(IF(Z137="",0,Z137),"0")+IFERROR(IF(Z138="",0,Z138),"0")</f>
        <v>1.9529999999999999E-2</v>
      </c>
      <c r="AA139" s="586"/>
      <c r="AB139" s="586"/>
      <c r="AC139" s="586"/>
    </row>
    <row r="140" spans="1:68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85">
        <f>IFERROR(SUM(X137:X138),"0")</f>
        <v>8.4</v>
      </c>
      <c r="Y140" s="585">
        <f>IFERROR(SUM(Y137:Y138),"0")</f>
        <v>8.3999999999999986</v>
      </c>
      <c r="Z140" s="37"/>
      <c r="AA140" s="586"/>
      <c r="AB140" s="586"/>
      <c r="AC140" s="586"/>
    </row>
    <row r="141" spans="1:68" ht="14.25" hidden="1" customHeight="1" x14ac:dyDescent="0.25">
      <c r="A141" s="595" t="s">
        <v>74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101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103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70</v>
      </c>
      <c r="X148" s="583">
        <v>20</v>
      </c>
      <c r="Y148" s="584">
        <f>IFERROR(IF(X148="",0,CEILING((X148/$H148),1)*$H148),"")</f>
        <v>20</v>
      </c>
      <c r="Z148" s="36">
        <f>IFERROR(IF(Y148=0,"",ROUNDUP(Y148/H148,0)*0.00902),"")</f>
        <v>4.5100000000000001E-2</v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21.05</v>
      </c>
      <c r="BN148" s="64">
        <f>IFERROR(Y148*I148/H148,"0")</f>
        <v>21.05</v>
      </c>
      <c r="BO148" s="64">
        <f>IFERROR(1/J148*(X148/H148),"0")</f>
        <v>3.787878787878788E-2</v>
      </c>
      <c r="BP148" s="64">
        <f>IFERROR(1/J148*(Y148/H148),"0")</f>
        <v>3.787878787878788E-2</v>
      </c>
    </row>
    <row r="149" spans="1:68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85">
        <f>IFERROR(X148/H148,"0")</f>
        <v>5</v>
      </c>
      <c r="Y149" s="585">
        <f>IFERROR(Y148/H148,"0")</f>
        <v>5</v>
      </c>
      <c r="Z149" s="585">
        <f>IFERROR(IF(Z148="",0,Z148),"0")</f>
        <v>4.5100000000000001E-2</v>
      </c>
      <c r="AA149" s="586"/>
      <c r="AB149" s="586"/>
      <c r="AC149" s="586"/>
    </row>
    <row r="150" spans="1:68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85">
        <f>IFERROR(SUM(X148:X148),"0")</f>
        <v>20</v>
      </c>
      <c r="Y150" s="585">
        <f>IFERROR(SUM(Y148:Y148),"0")</f>
        <v>20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64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70</v>
      </c>
      <c r="X152" s="583">
        <v>45</v>
      </c>
      <c r="Y152" s="584">
        <f>IFERROR(IF(X152="",0,CEILING((X152/$H152),1)*$H152),"")</f>
        <v>45</v>
      </c>
      <c r="Z152" s="36">
        <f>IFERROR(IF(Y152=0,"",ROUNDUP(Y152/H152,0)*0.01898),"")</f>
        <v>9.4899999999999998E-2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47.925000000000004</v>
      </c>
      <c r="BN152" s="64">
        <f>IFERROR(Y152*I152/H152,"0")</f>
        <v>47.925000000000004</v>
      </c>
      <c r="BO152" s="64">
        <f>IFERROR(1/J152*(X152/H152),"0")</f>
        <v>7.8125E-2</v>
      </c>
      <c r="BP152" s="64">
        <f>IFERROR(1/J152*(Y152/H152),"0")</f>
        <v>7.8125E-2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70</v>
      </c>
      <c r="X153" s="583">
        <v>21</v>
      </c>
      <c r="Y153" s="584">
        <f>IFERROR(IF(X153="",0,CEILING((X153/$H153),1)*$H153),"")</f>
        <v>21</v>
      </c>
      <c r="Z153" s="36">
        <f>IFERROR(IF(Y153=0,"",ROUNDUP(Y153/H153,0)*0.00651),"")</f>
        <v>3.2550000000000003E-2</v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22.349999999999998</v>
      </c>
      <c r="BN153" s="64">
        <f>IFERROR(Y153*I153/H153,"0")</f>
        <v>22.349999999999998</v>
      </c>
      <c r="BO153" s="64">
        <f>IFERROR(1/J153*(X153/H153),"0")</f>
        <v>2.7472527472527476E-2</v>
      </c>
      <c r="BP153" s="64">
        <f>IFERROR(1/J153*(Y153/H153),"0")</f>
        <v>2.7472527472527476E-2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72</v>
      </c>
      <c r="Q155" s="598"/>
      <c r="R155" s="598"/>
      <c r="S155" s="598"/>
      <c r="T155" s="598"/>
      <c r="U155" s="598"/>
      <c r="V155" s="599"/>
      <c r="W155" s="37" t="s">
        <v>73</v>
      </c>
      <c r="X155" s="585">
        <f>IFERROR(X152/H152,"0")+IFERROR(X153/H153,"0")+IFERROR(X154/H154,"0")</f>
        <v>10</v>
      </c>
      <c r="Y155" s="585">
        <f>IFERROR(Y152/H152,"0")+IFERROR(Y153/H153,"0")+IFERROR(Y154/H154,"0")</f>
        <v>10</v>
      </c>
      <c r="Z155" s="585">
        <f>IFERROR(IF(Z152="",0,Z152),"0")+IFERROR(IF(Z153="",0,Z153),"0")+IFERROR(IF(Z154="",0,Z154),"0")</f>
        <v>0.12745000000000001</v>
      </c>
      <c r="AA155" s="586"/>
      <c r="AB155" s="586"/>
      <c r="AC155" s="586"/>
    </row>
    <row r="156" spans="1:68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72</v>
      </c>
      <c r="Q156" s="598"/>
      <c r="R156" s="598"/>
      <c r="S156" s="598"/>
      <c r="T156" s="598"/>
      <c r="U156" s="598"/>
      <c r="V156" s="599"/>
      <c r="W156" s="37" t="s">
        <v>70</v>
      </c>
      <c r="X156" s="585">
        <f>IFERROR(SUM(X152:X154),"0")</f>
        <v>66</v>
      </c>
      <c r="Y156" s="585">
        <f>IFERROR(SUM(Y152:Y154),"0")</f>
        <v>66</v>
      </c>
      <c r="Z156" s="37"/>
      <c r="AA156" s="586"/>
      <c r="AB156" s="586"/>
      <c r="AC156" s="586"/>
    </row>
    <row r="157" spans="1:68" ht="27.75" hidden="1" customHeight="1" x14ac:dyDescent="0.2">
      <c r="A157" s="616" t="s">
        <v>263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264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139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70</v>
      </c>
      <c r="X160" s="583">
        <v>5.94</v>
      </c>
      <c r="Y160" s="584">
        <f>IFERROR(IF(X160="",0,CEILING((X160/$H160),1)*$H160),"")</f>
        <v>5.9399999999999995</v>
      </c>
      <c r="Z160" s="36">
        <f>IFERROR(IF(Y160=0,"",ROUNDUP(Y160/H160,0)*0.00502),"")</f>
        <v>1.506E-2</v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6.2400000000000011</v>
      </c>
      <c r="BN160" s="64">
        <f>IFERROR(Y160*I160/H160,"0")</f>
        <v>6.24</v>
      </c>
      <c r="BO160" s="64">
        <f>IFERROR(1/J160*(X160/H160),"0")</f>
        <v>1.2820512820512824E-2</v>
      </c>
      <c r="BP160" s="64">
        <f>IFERROR(1/J160*(Y160/H160),"0")</f>
        <v>1.282051282051282E-2</v>
      </c>
    </row>
    <row r="161" spans="1:68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72</v>
      </c>
      <c r="Q161" s="598"/>
      <c r="R161" s="598"/>
      <c r="S161" s="598"/>
      <c r="T161" s="598"/>
      <c r="U161" s="598"/>
      <c r="V161" s="599"/>
      <c r="W161" s="37" t="s">
        <v>73</v>
      </c>
      <c r="X161" s="585">
        <f>IFERROR(X160/H160,"0")</f>
        <v>3.0000000000000004</v>
      </c>
      <c r="Y161" s="585">
        <f>IFERROR(Y160/H160,"0")</f>
        <v>2.9999999999999996</v>
      </c>
      <c r="Z161" s="585">
        <f>IFERROR(IF(Z160="",0,Z160),"0")</f>
        <v>1.506E-2</v>
      </c>
      <c r="AA161" s="586"/>
      <c r="AB161" s="586"/>
      <c r="AC161" s="586"/>
    </row>
    <row r="162" spans="1:68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72</v>
      </c>
      <c r="Q162" s="598"/>
      <c r="R162" s="598"/>
      <c r="S162" s="598"/>
      <c r="T162" s="598"/>
      <c r="U162" s="598"/>
      <c r="V162" s="599"/>
      <c r="W162" s="37" t="s">
        <v>70</v>
      </c>
      <c r="X162" s="585">
        <f>IFERROR(SUM(X160:X160),"0")</f>
        <v>5.94</v>
      </c>
      <c r="Y162" s="585">
        <f>IFERROR(SUM(Y160:Y160),"0")</f>
        <v>5.9399999999999995</v>
      </c>
      <c r="Z162" s="37"/>
      <c r="AA162" s="586"/>
      <c r="AB162" s="586"/>
      <c r="AC162" s="586"/>
    </row>
    <row r="163" spans="1:68" ht="14.25" hidden="1" customHeight="1" x14ac:dyDescent="0.25">
      <c r="A163" s="595" t="s">
        <v>64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70</v>
      </c>
      <c r="X164" s="583">
        <v>21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22.349999999999998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3.787878787878788E-2</v>
      </c>
      <c r="BP164" s="64">
        <f t="shared" ref="BP164:BP172" si="25">IFERROR(1/J164*(Y164/H164),"0")</f>
        <v>3.787878787878788E-2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70</v>
      </c>
      <c r="X165" s="583">
        <v>21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22.349999999999998</v>
      </c>
      <c r="BN165" s="64">
        <f t="shared" si="23"/>
        <v>22.349999999999998</v>
      </c>
      <c r="BO165" s="64">
        <f t="shared" si="24"/>
        <v>3.787878787878788E-2</v>
      </c>
      <c r="BP165" s="64">
        <f t="shared" si="25"/>
        <v>3.787878787878788E-2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70</v>
      </c>
      <c r="X166" s="583">
        <v>21</v>
      </c>
      <c r="Y166" s="584">
        <f t="shared" si="21"/>
        <v>21</v>
      </c>
      <c r="Z166" s="36">
        <f>IFERROR(IF(Y166=0,"",ROUNDUP(Y166/H166,0)*0.00902),"")</f>
        <v>4.5100000000000001E-2</v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22.049999999999997</v>
      </c>
      <c r="BN166" s="64">
        <f t="shared" si="23"/>
        <v>22.049999999999997</v>
      </c>
      <c r="BO166" s="64">
        <f t="shared" si="24"/>
        <v>3.787878787878788E-2</v>
      </c>
      <c r="BP166" s="64">
        <f t="shared" si="25"/>
        <v>3.787878787878788E-2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70</v>
      </c>
      <c r="X167" s="583">
        <v>10.5</v>
      </c>
      <c r="Y167" s="584">
        <f t="shared" si="21"/>
        <v>10.5</v>
      </c>
      <c r="Z167" s="36">
        <f>IFERROR(IF(Y167=0,"",ROUNDUP(Y167/H167,0)*0.00502),"")</f>
        <v>2.5100000000000001E-2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11.149999999999999</v>
      </c>
      <c r="BN167" s="64">
        <f t="shared" si="23"/>
        <v>11.149999999999999</v>
      </c>
      <c r="BO167" s="64">
        <f t="shared" si="24"/>
        <v>2.1367521367521368E-2</v>
      </c>
      <c r="BP167" s="64">
        <f t="shared" si="25"/>
        <v>2.1367521367521368E-2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70</v>
      </c>
      <c r="X168" s="583">
        <v>10.5</v>
      </c>
      <c r="Y168" s="584">
        <f t="shared" si="21"/>
        <v>10.5</v>
      </c>
      <c r="Z168" s="36">
        <f>IFERROR(IF(Y168=0,"",ROUNDUP(Y168/H168,0)*0.00502),"")</f>
        <v>2.5100000000000001E-2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11.149999999999999</v>
      </c>
      <c r="BN168" s="64">
        <f t="shared" si="23"/>
        <v>11.149999999999999</v>
      </c>
      <c r="BO168" s="64">
        <f t="shared" si="24"/>
        <v>2.1367521367521368E-2</v>
      </c>
      <c r="BP168" s="64">
        <f t="shared" si="25"/>
        <v>2.1367521367521368E-2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70</v>
      </c>
      <c r="X169" s="583">
        <v>10.5</v>
      </c>
      <c r="Y169" s="584">
        <f t="shared" si="21"/>
        <v>10.8</v>
      </c>
      <c r="Z169" s="36">
        <f>IFERROR(IF(Y169=0,"",ROUNDUP(Y169/H169,0)*0.00502),"")</f>
        <v>3.0120000000000001E-2</v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11.258333333333333</v>
      </c>
      <c r="BN169" s="64">
        <f t="shared" si="23"/>
        <v>11.58</v>
      </c>
      <c r="BO169" s="64">
        <f t="shared" si="24"/>
        <v>2.4928774928774929E-2</v>
      </c>
      <c r="BP169" s="64">
        <f t="shared" si="25"/>
        <v>2.5641025641025644E-2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70</v>
      </c>
      <c r="X170" s="583">
        <v>10.5</v>
      </c>
      <c r="Y170" s="584">
        <f t="shared" si="21"/>
        <v>10.5</v>
      </c>
      <c r="Z170" s="36">
        <f>IFERROR(IF(Y170=0,"",ROUNDUP(Y170/H170,0)*0.00502),"")</f>
        <v>2.5100000000000001E-2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11</v>
      </c>
      <c r="BN170" s="64">
        <f t="shared" si="23"/>
        <v>11</v>
      </c>
      <c r="BO170" s="64">
        <f t="shared" si="24"/>
        <v>2.1367521367521368E-2</v>
      </c>
      <c r="BP170" s="64">
        <f t="shared" si="25"/>
        <v>2.1367521367521368E-2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72</v>
      </c>
      <c r="Q173" s="598"/>
      <c r="R173" s="598"/>
      <c r="S173" s="598"/>
      <c r="T173" s="598"/>
      <c r="U173" s="598"/>
      <c r="V173" s="599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35.833333333333329</v>
      </c>
      <c r="Y173" s="585">
        <f>IFERROR(Y164/H164,"0")+IFERROR(Y165/H165,"0")+IFERROR(Y166/H166,"0")+IFERROR(Y167/H167,"0")+IFERROR(Y168/H168,"0")+IFERROR(Y169/H169,"0")+IFERROR(Y170/H170,"0")+IFERROR(Y171/H171,"0")+IFERROR(Y172/H172,"0")</f>
        <v>36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0.24072000000000005</v>
      </c>
      <c r="AA173" s="586"/>
      <c r="AB173" s="586"/>
      <c r="AC173" s="586"/>
    </row>
    <row r="174" spans="1:68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72</v>
      </c>
      <c r="Q174" s="598"/>
      <c r="R174" s="598"/>
      <c r="S174" s="598"/>
      <c r="T174" s="598"/>
      <c r="U174" s="598"/>
      <c r="V174" s="599"/>
      <c r="W174" s="37" t="s">
        <v>70</v>
      </c>
      <c r="X174" s="585">
        <f>IFERROR(SUM(X164:X172),"0")</f>
        <v>105</v>
      </c>
      <c r="Y174" s="585">
        <f>IFERROR(SUM(Y164:Y172),"0")</f>
        <v>105.3</v>
      </c>
      <c r="Z174" s="37"/>
      <c r="AA174" s="586"/>
      <c r="AB174" s="586"/>
      <c r="AC174" s="586"/>
    </row>
    <row r="175" spans="1:68" ht="14.25" hidden="1" customHeight="1" x14ac:dyDescent="0.25">
      <c r="A175" s="595" t="s">
        <v>95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72</v>
      </c>
      <c r="Q179" s="598"/>
      <c r="R179" s="598"/>
      <c r="S179" s="598"/>
      <c r="T179" s="598"/>
      <c r="U179" s="598"/>
      <c r="V179" s="599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72</v>
      </c>
      <c r="Q180" s="598"/>
      <c r="R180" s="598"/>
      <c r="S180" s="598"/>
      <c r="T180" s="598"/>
      <c r="U180" s="598"/>
      <c r="V180" s="599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301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72</v>
      </c>
      <c r="Q183" s="598"/>
      <c r="R183" s="598"/>
      <c r="S183" s="598"/>
      <c r="T183" s="598"/>
      <c r="U183" s="598"/>
      <c r="V183" s="599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72</v>
      </c>
      <c r="Q184" s="598"/>
      <c r="R184" s="598"/>
      <c r="S184" s="598"/>
      <c r="T184" s="598"/>
      <c r="U184" s="598"/>
      <c r="V184" s="599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304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103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72</v>
      </c>
      <c r="Q189" s="598"/>
      <c r="R189" s="598"/>
      <c r="S189" s="598"/>
      <c r="T189" s="598"/>
      <c r="U189" s="598"/>
      <c r="V189" s="599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72</v>
      </c>
      <c r="Q190" s="598"/>
      <c r="R190" s="598"/>
      <c r="S190" s="598"/>
      <c r="T190" s="598"/>
      <c r="U190" s="598"/>
      <c r="V190" s="599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139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5" t="s">
        <v>64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70</v>
      </c>
      <c r="X199" s="583">
        <v>27</v>
      </c>
      <c r="Y199" s="584">
        <f t="shared" si="26"/>
        <v>27</v>
      </c>
      <c r="Z199" s="36">
        <f>IFERROR(IF(Y199=0,"",ROUNDUP(Y199/H199,0)*0.00902),"")</f>
        <v>4.5100000000000001E-2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28.049999999999997</v>
      </c>
      <c r="BN199" s="64">
        <f t="shared" si="28"/>
        <v>28.049999999999997</v>
      </c>
      <c r="BO199" s="64">
        <f t="shared" si="29"/>
        <v>3.787878787878788E-2</v>
      </c>
      <c r="BP199" s="64">
        <f t="shared" si="30"/>
        <v>3.787878787878788E-2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70</v>
      </c>
      <c r="X200" s="583">
        <v>27</v>
      </c>
      <c r="Y200" s="584">
        <f t="shared" si="26"/>
        <v>27</v>
      </c>
      <c r="Z200" s="36">
        <f>IFERROR(IF(Y200=0,"",ROUNDUP(Y200/H200,0)*0.00902),"")</f>
        <v>4.5100000000000001E-2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28.049999999999997</v>
      </c>
      <c r="BN200" s="64">
        <f t="shared" si="28"/>
        <v>28.049999999999997</v>
      </c>
      <c r="BO200" s="64">
        <f t="shared" si="29"/>
        <v>3.787878787878788E-2</v>
      </c>
      <c r="BP200" s="64">
        <f t="shared" si="30"/>
        <v>3.787878787878788E-2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70</v>
      </c>
      <c r="X201" s="583">
        <v>5.4</v>
      </c>
      <c r="Y201" s="584">
        <f t="shared" si="26"/>
        <v>5.4</v>
      </c>
      <c r="Z201" s="36">
        <f>IFERROR(IF(Y201=0,"",ROUNDUP(Y201/H201,0)*0.00502),"")</f>
        <v>1.506E-2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5.79</v>
      </c>
      <c r="BN201" s="64">
        <f t="shared" si="28"/>
        <v>5.79</v>
      </c>
      <c r="BO201" s="64">
        <f t="shared" si="29"/>
        <v>1.2820512820512822E-2</v>
      </c>
      <c r="BP201" s="64">
        <f t="shared" si="30"/>
        <v>1.2820512820512822E-2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70</v>
      </c>
      <c r="X202" s="583">
        <v>5.4</v>
      </c>
      <c r="Y202" s="584">
        <f t="shared" si="26"/>
        <v>5.4</v>
      </c>
      <c r="Z202" s="36">
        <f>IFERROR(IF(Y202=0,"",ROUNDUP(Y202/H202,0)*0.00502),"")</f>
        <v>1.506E-2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5.7</v>
      </c>
      <c r="BN202" s="64">
        <f t="shared" si="28"/>
        <v>5.7</v>
      </c>
      <c r="BO202" s="64">
        <f t="shared" si="29"/>
        <v>1.2820512820512822E-2</v>
      </c>
      <c r="BP202" s="64">
        <f t="shared" si="30"/>
        <v>1.2820512820512822E-2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70</v>
      </c>
      <c r="X203" s="583">
        <v>5.4</v>
      </c>
      <c r="Y203" s="584">
        <f t="shared" si="26"/>
        <v>5.4</v>
      </c>
      <c r="Z203" s="36">
        <f>IFERROR(IF(Y203=0,"",ROUNDUP(Y203/H203,0)*0.00502),"")</f>
        <v>1.506E-2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5.7</v>
      </c>
      <c r="BN203" s="64">
        <f t="shared" si="28"/>
        <v>5.7</v>
      </c>
      <c r="BO203" s="64">
        <f t="shared" si="29"/>
        <v>1.2820512820512822E-2</v>
      </c>
      <c r="BP203" s="64">
        <f t="shared" si="30"/>
        <v>1.2820512820512822E-2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70</v>
      </c>
      <c r="X204" s="583">
        <v>5.4</v>
      </c>
      <c r="Y204" s="584">
        <f t="shared" si="26"/>
        <v>5.4</v>
      </c>
      <c r="Z204" s="36">
        <f>IFERROR(IF(Y204=0,"",ROUNDUP(Y204/H204,0)*0.00502),"")</f>
        <v>1.506E-2</v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5.7</v>
      </c>
      <c r="BN204" s="64">
        <f t="shared" si="28"/>
        <v>5.7</v>
      </c>
      <c r="BO204" s="64">
        <f t="shared" si="29"/>
        <v>1.2820512820512822E-2</v>
      </c>
      <c r="BP204" s="64">
        <f t="shared" si="30"/>
        <v>1.2820512820512822E-2</v>
      </c>
    </row>
    <row r="205" spans="1:68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72</v>
      </c>
      <c r="Q205" s="598"/>
      <c r="R205" s="598"/>
      <c r="S205" s="598"/>
      <c r="T205" s="598"/>
      <c r="U205" s="598"/>
      <c r="V205" s="599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22</v>
      </c>
      <c r="Y205" s="585">
        <f>IFERROR(Y197/H197,"0")+IFERROR(Y198/H198,"0")+IFERROR(Y199/H199,"0")+IFERROR(Y200/H200,"0")+IFERROR(Y201/H201,"0")+IFERROR(Y202/H202,"0")+IFERROR(Y203/H203,"0")+IFERROR(Y204/H204,"0")</f>
        <v>22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0.15043999999999999</v>
      </c>
      <c r="AA205" s="586"/>
      <c r="AB205" s="586"/>
      <c r="AC205" s="586"/>
    </row>
    <row r="206" spans="1:68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72</v>
      </c>
      <c r="Q206" s="598"/>
      <c r="R206" s="598"/>
      <c r="S206" s="598"/>
      <c r="T206" s="598"/>
      <c r="U206" s="598"/>
      <c r="V206" s="599"/>
      <c r="W206" s="37" t="s">
        <v>70</v>
      </c>
      <c r="X206" s="585">
        <f>IFERROR(SUM(X197:X204),"0")</f>
        <v>75.600000000000009</v>
      </c>
      <c r="Y206" s="585">
        <f>IFERROR(SUM(Y197:Y204),"0")</f>
        <v>75.600000000000009</v>
      </c>
      <c r="Z206" s="37"/>
      <c r="AA206" s="586"/>
      <c r="AB206" s="586"/>
      <c r="AC206" s="586"/>
    </row>
    <row r="207" spans="1:68" ht="14.25" hidden="1" customHeight="1" x14ac:dyDescent="0.25">
      <c r="A207" s="595" t="s">
        <v>74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70</v>
      </c>
      <c r="X208" s="583">
        <v>24.3</v>
      </c>
      <c r="Y208" s="584">
        <f t="shared" ref="Y208:Y216" si="31">IFERROR(IF(X208="",0,CEILING((X208/$H208),1)*$H208),"")</f>
        <v>24.299999999999997</v>
      </c>
      <c r="Z208" s="36">
        <f>IFERROR(IF(Y208=0,"",ROUNDUP(Y208/H208,0)*0.01898),"")</f>
        <v>5.6940000000000004E-2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25.856999999999999</v>
      </c>
      <c r="BN208" s="64">
        <f t="shared" ref="BN208:BN216" si="33">IFERROR(Y208*I208/H208,"0")</f>
        <v>25.856999999999996</v>
      </c>
      <c r="BO208" s="64">
        <f t="shared" ref="BO208:BO216" si="34">IFERROR(1/J208*(X208/H208),"0")</f>
        <v>4.6875E-2</v>
      </c>
      <c r="BP208" s="64">
        <f t="shared" ref="BP208:BP216" si="35">IFERROR(1/J208*(Y208/H208),"0")</f>
        <v>4.6875E-2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70</v>
      </c>
      <c r="X209" s="583">
        <v>24.3</v>
      </c>
      <c r="Y209" s="584">
        <f t="shared" si="31"/>
        <v>24.299999999999997</v>
      </c>
      <c r="Z209" s="36">
        <f>IFERROR(IF(Y209=0,"",ROUNDUP(Y209/H209,0)*0.01898),"")</f>
        <v>5.6940000000000004E-2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25.803000000000004</v>
      </c>
      <c r="BN209" s="64">
        <f t="shared" si="33"/>
        <v>25.803000000000001</v>
      </c>
      <c r="BO209" s="64">
        <f t="shared" si="34"/>
        <v>4.6875E-2</v>
      </c>
      <c r="BP209" s="64">
        <f t="shared" si="35"/>
        <v>4.6875E-2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70</v>
      </c>
      <c r="X210" s="583">
        <v>24.3</v>
      </c>
      <c r="Y210" s="584">
        <f t="shared" si="31"/>
        <v>26.099999999999998</v>
      </c>
      <c r="Z210" s="36">
        <f>IFERROR(IF(Y210=0,"",ROUNDUP(Y210/H210,0)*0.01898),"")</f>
        <v>5.6940000000000004E-2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25.749620689655174</v>
      </c>
      <c r="BN210" s="64">
        <f t="shared" si="33"/>
        <v>27.656999999999996</v>
      </c>
      <c r="BO210" s="64">
        <f t="shared" si="34"/>
        <v>4.3642241379310352E-2</v>
      </c>
      <c r="BP210" s="64">
        <f t="shared" si="35"/>
        <v>4.6875E-2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70</v>
      </c>
      <c r="X212" s="583">
        <v>3.6</v>
      </c>
      <c r="Y212" s="584">
        <f t="shared" si="31"/>
        <v>3.6</v>
      </c>
      <c r="Z212" s="36">
        <f t="shared" si="36"/>
        <v>1.302E-2</v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4.1040000000000001</v>
      </c>
      <c r="BN212" s="64">
        <f t="shared" si="33"/>
        <v>4.1040000000000001</v>
      </c>
      <c r="BO212" s="64">
        <f t="shared" si="34"/>
        <v>1.098901098901099E-2</v>
      </c>
      <c r="BP212" s="64">
        <f t="shared" si="35"/>
        <v>1.098901098901099E-2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70</v>
      </c>
      <c r="X214" s="583">
        <v>3.6</v>
      </c>
      <c r="Y214" s="584">
        <f t="shared" si="31"/>
        <v>4.8</v>
      </c>
      <c r="Z214" s="36">
        <f t="shared" si="36"/>
        <v>1.302E-2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3.9780000000000002</v>
      </c>
      <c r="BN214" s="64">
        <f t="shared" si="33"/>
        <v>5.3040000000000003</v>
      </c>
      <c r="BO214" s="64">
        <f t="shared" si="34"/>
        <v>8.241758241758242E-3</v>
      </c>
      <c r="BP214" s="64">
        <f t="shared" si="35"/>
        <v>1.098901098901099E-2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70</v>
      </c>
      <c r="X215" s="583">
        <v>3.6</v>
      </c>
      <c r="Y215" s="584">
        <f t="shared" si="31"/>
        <v>4.8</v>
      </c>
      <c r="Z215" s="36">
        <f t="shared" si="36"/>
        <v>1.302E-2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3.9780000000000002</v>
      </c>
      <c r="BN215" s="64">
        <f t="shared" si="33"/>
        <v>5.3040000000000003</v>
      </c>
      <c r="BO215" s="64">
        <f t="shared" si="34"/>
        <v>8.241758241758242E-3</v>
      </c>
      <c r="BP215" s="64">
        <f t="shared" si="35"/>
        <v>1.098901098901099E-2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72</v>
      </c>
      <c r="Q217" s="598"/>
      <c r="R217" s="598"/>
      <c r="S217" s="598"/>
      <c r="T217" s="598"/>
      <c r="U217" s="598"/>
      <c r="V217" s="599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13.793103448275863</v>
      </c>
      <c r="Y217" s="585">
        <f>IFERROR(Y208/H208,"0")+IFERROR(Y209/H209,"0")+IFERROR(Y210/H210,"0")+IFERROR(Y211/H211,"0")+IFERROR(Y212/H212,"0")+IFERROR(Y213/H213,"0")+IFERROR(Y214/H214,"0")+IFERROR(Y215/H215,"0")+IFERROR(Y216/H216,"0")</f>
        <v>15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0.20988000000000004</v>
      </c>
      <c r="AA217" s="586"/>
      <c r="AB217" s="586"/>
      <c r="AC217" s="586"/>
    </row>
    <row r="218" spans="1:68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72</v>
      </c>
      <c r="Q218" s="598"/>
      <c r="R218" s="598"/>
      <c r="S218" s="598"/>
      <c r="T218" s="598"/>
      <c r="U218" s="598"/>
      <c r="V218" s="599"/>
      <c r="W218" s="37" t="s">
        <v>70</v>
      </c>
      <c r="X218" s="585">
        <f>IFERROR(SUM(X208:X216),"0")</f>
        <v>83.699999999999989</v>
      </c>
      <c r="Y218" s="585">
        <f>IFERROR(SUM(Y208:Y216),"0")</f>
        <v>87.899999999999977</v>
      </c>
      <c r="Z218" s="37"/>
      <c r="AA218" s="586"/>
      <c r="AB218" s="586"/>
      <c r="AC218" s="586"/>
    </row>
    <row r="219" spans="1:68" ht="14.25" hidden="1" customHeight="1" x14ac:dyDescent="0.25">
      <c r="A219" s="595" t="s">
        <v>174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8" t="s">
        <v>365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103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72</v>
      </c>
      <c r="Q233" s="598"/>
      <c r="R233" s="598"/>
      <c r="S233" s="598"/>
      <c r="T233" s="598"/>
      <c r="U233" s="598"/>
      <c r="V233" s="599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72</v>
      </c>
      <c r="Q234" s="598"/>
      <c r="R234" s="598"/>
      <c r="S234" s="598"/>
      <c r="T234" s="598"/>
      <c r="U234" s="598"/>
      <c r="V234" s="599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139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70</v>
      </c>
      <c r="X236" s="583">
        <v>5.94</v>
      </c>
      <c r="Y236" s="584">
        <f>IFERROR(IF(X236="",0,CEILING((X236/$H236),1)*$H236),"")</f>
        <v>5.9399999999999995</v>
      </c>
      <c r="Z236" s="36">
        <f>IFERROR(IF(Y236=0,"",ROUNDUP(Y236/H236,0)*0.00502),"")</f>
        <v>1.506E-2</v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6.2400000000000011</v>
      </c>
      <c r="BN236" s="64">
        <f>IFERROR(Y236*I236/H236,"0")</f>
        <v>6.24</v>
      </c>
      <c r="BO236" s="64">
        <f>IFERROR(1/J236*(X236/H236),"0")</f>
        <v>1.2820512820512824E-2</v>
      </c>
      <c r="BP236" s="64">
        <f>IFERROR(1/J236*(Y236/H236),"0")</f>
        <v>1.282051282051282E-2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72</v>
      </c>
      <c r="Q238" s="598"/>
      <c r="R238" s="598"/>
      <c r="S238" s="598"/>
      <c r="T238" s="598"/>
      <c r="U238" s="598"/>
      <c r="V238" s="599"/>
      <c r="W238" s="37" t="s">
        <v>73</v>
      </c>
      <c r="X238" s="585">
        <f>IFERROR(X236/H236,"0")+IFERROR(X237/H237,"0")</f>
        <v>3.0000000000000004</v>
      </c>
      <c r="Y238" s="585">
        <f>IFERROR(Y236/H236,"0")+IFERROR(Y237/H237,"0")</f>
        <v>2.9999999999999996</v>
      </c>
      <c r="Z238" s="585">
        <f>IFERROR(IF(Z236="",0,Z236),"0")+IFERROR(IF(Z237="",0,Z237),"0")</f>
        <v>1.506E-2</v>
      </c>
      <c r="AA238" s="586"/>
      <c r="AB238" s="586"/>
      <c r="AC238" s="586"/>
    </row>
    <row r="239" spans="1:68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72</v>
      </c>
      <c r="Q239" s="598"/>
      <c r="R239" s="598"/>
      <c r="S239" s="598"/>
      <c r="T239" s="598"/>
      <c r="U239" s="598"/>
      <c r="V239" s="599"/>
      <c r="W239" s="37" t="s">
        <v>70</v>
      </c>
      <c r="X239" s="585">
        <f>IFERROR(SUM(X236:X237),"0")</f>
        <v>5.94</v>
      </c>
      <c r="Y239" s="585">
        <f>IFERROR(SUM(Y236:Y237),"0")</f>
        <v>5.9399999999999995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388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389</v>
      </c>
      <c r="B241" s="54" t="s">
        <v>390</v>
      </c>
      <c r="C241" s="31">
        <v>4301040361</v>
      </c>
      <c r="D241" s="593">
        <v>4680115886803</v>
      </c>
      <c r="E241" s="594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7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0"/>
      <c r="R241" s="590"/>
      <c r="S241" s="590"/>
      <c r="T241" s="591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93">
        <v>4680115886803</v>
      </c>
      <c r="E242" s="594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72" t="s">
        <v>393</v>
      </c>
      <c r="Q242" s="590"/>
      <c r="R242" s="590"/>
      <c r="S242" s="590"/>
      <c r="T242" s="591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72</v>
      </c>
      <c r="Q243" s="598"/>
      <c r="R243" s="598"/>
      <c r="S243" s="598"/>
      <c r="T243" s="598"/>
      <c r="U243" s="598"/>
      <c r="V243" s="599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72</v>
      </c>
      <c r="Q244" s="598"/>
      <c r="R244" s="598"/>
      <c r="S244" s="598"/>
      <c r="T244" s="598"/>
      <c r="U244" s="598"/>
      <c r="V244" s="599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5" t="s">
        <v>394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73" t="s">
        <v>400</v>
      </c>
      <c r="Q247" s="590"/>
      <c r="R247" s="590"/>
      <c r="S247" s="590"/>
      <c r="T247" s="591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72</v>
      </c>
      <c r="Q252" s="598"/>
      <c r="R252" s="598"/>
      <c r="S252" s="598"/>
      <c r="T252" s="598"/>
      <c r="U252" s="598"/>
      <c r="V252" s="599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72</v>
      </c>
      <c r="Q253" s="598"/>
      <c r="R253" s="598"/>
      <c r="S253" s="598"/>
      <c r="T253" s="598"/>
      <c r="U253" s="598"/>
      <c r="V253" s="599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408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103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70</v>
      </c>
      <c r="X256" s="583">
        <v>162</v>
      </c>
      <c r="Y256" s="584">
        <f>IFERROR(IF(X256="",0,CEILING((X256/$H256),1)*$H256),"")</f>
        <v>162</v>
      </c>
      <c r="Z256" s="36">
        <f>IFERROR(IF(Y256=0,"",ROUNDUP(Y256/H256,0)*0.01898),"")</f>
        <v>0.28470000000000001</v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168.52499999999998</v>
      </c>
      <c r="BN256" s="64">
        <f>IFERROR(Y256*I256/H256,"0")</f>
        <v>168.52499999999998</v>
      </c>
      <c r="BO256" s="64">
        <f>IFERROR(1/J256*(X256/H256),"0")</f>
        <v>0.23437499999999997</v>
      </c>
      <c r="BP256" s="64">
        <f>IFERROR(1/J256*(Y256/H256),"0")</f>
        <v>0.23437499999999997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70</v>
      </c>
      <c r="X257" s="583">
        <v>216</v>
      </c>
      <c r="Y257" s="584">
        <f>IFERROR(IF(X257="",0,CEILING((X257/$H257),1)*$H257),"")</f>
        <v>216</v>
      </c>
      <c r="Z257" s="36">
        <f>IFERROR(IF(Y257=0,"",ROUNDUP(Y257/H257,0)*0.01898),"")</f>
        <v>0.37959999999999999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224.69999999999996</v>
      </c>
      <c r="BN257" s="64">
        <f>IFERROR(Y257*I257/H257,"0")</f>
        <v>224.69999999999996</v>
      </c>
      <c r="BO257" s="64">
        <f>IFERROR(1/J257*(X257/H257),"0")</f>
        <v>0.3125</v>
      </c>
      <c r="BP257" s="64">
        <f>IFERROR(1/J257*(Y257/H257),"0")</f>
        <v>0.3125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70</v>
      </c>
      <c r="X258" s="583">
        <v>54</v>
      </c>
      <c r="Y258" s="584">
        <f>IFERROR(IF(X258="",0,CEILING((X258/$H258),1)*$H258),"")</f>
        <v>54</v>
      </c>
      <c r="Z258" s="36">
        <f>IFERROR(IF(Y258=0,"",ROUNDUP(Y258/H258,0)*0.01898),"")</f>
        <v>9.4899999999999998E-2</v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56.17499999999999</v>
      </c>
      <c r="BN258" s="64">
        <f>IFERROR(Y258*I258/H258,"0")</f>
        <v>56.17499999999999</v>
      </c>
      <c r="BO258" s="64">
        <f>IFERROR(1/J258*(X258/H258),"0")</f>
        <v>7.8125E-2</v>
      </c>
      <c r="BP258" s="64">
        <f>IFERROR(1/J258*(Y258/H258),"0")</f>
        <v>7.8125E-2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72</v>
      </c>
      <c r="Q261" s="598"/>
      <c r="R261" s="598"/>
      <c r="S261" s="598"/>
      <c r="T261" s="598"/>
      <c r="U261" s="598"/>
      <c r="V261" s="599"/>
      <c r="W261" s="37" t="s">
        <v>73</v>
      </c>
      <c r="X261" s="585">
        <f>IFERROR(X256/H256,"0")+IFERROR(X257/H257,"0")+IFERROR(X258/H258,"0")+IFERROR(X259/H259,"0")+IFERROR(X260/H260,"0")</f>
        <v>40</v>
      </c>
      <c r="Y261" s="585">
        <f>IFERROR(Y256/H256,"0")+IFERROR(Y257/H257,"0")+IFERROR(Y258/H258,"0")+IFERROR(Y259/H259,"0")+IFERROR(Y260/H260,"0")</f>
        <v>40</v>
      </c>
      <c r="Z261" s="585">
        <f>IFERROR(IF(Z256="",0,Z256),"0")+IFERROR(IF(Z257="",0,Z257),"0")+IFERROR(IF(Z258="",0,Z258),"0")+IFERROR(IF(Z259="",0,Z259),"0")+IFERROR(IF(Z260="",0,Z260),"0")</f>
        <v>0.75919999999999999</v>
      </c>
      <c r="AA261" s="586"/>
      <c r="AB261" s="586"/>
      <c r="AC261" s="586"/>
    </row>
    <row r="262" spans="1:68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72</v>
      </c>
      <c r="Q262" s="598"/>
      <c r="R262" s="598"/>
      <c r="S262" s="598"/>
      <c r="T262" s="598"/>
      <c r="U262" s="598"/>
      <c r="V262" s="599"/>
      <c r="W262" s="37" t="s">
        <v>70</v>
      </c>
      <c r="X262" s="585">
        <f>IFERROR(SUM(X256:X260),"0")</f>
        <v>432</v>
      </c>
      <c r="Y262" s="585">
        <f>IFERROR(SUM(Y256:Y260),"0")</f>
        <v>432</v>
      </c>
      <c r="Z262" s="37"/>
      <c r="AA262" s="586"/>
      <c r="AB262" s="586"/>
      <c r="AC262" s="586"/>
    </row>
    <row r="263" spans="1:68" ht="16.5" hidden="1" customHeight="1" x14ac:dyDescent="0.25">
      <c r="A263" s="648" t="s">
        <v>424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103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7" t="s">
        <v>435</v>
      </c>
      <c r="Q268" s="590"/>
      <c r="R268" s="590"/>
      <c r="S268" s="590"/>
      <c r="T268" s="591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72</v>
      </c>
      <c r="Q269" s="598"/>
      <c r="R269" s="598"/>
      <c r="S269" s="598"/>
      <c r="T269" s="598"/>
      <c r="U269" s="598"/>
      <c r="V269" s="599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72</v>
      </c>
      <c r="Q270" s="598"/>
      <c r="R270" s="598"/>
      <c r="S270" s="598"/>
      <c r="T270" s="598"/>
      <c r="U270" s="598"/>
      <c r="V270" s="599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437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74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70</v>
      </c>
      <c r="X274" s="583">
        <v>12</v>
      </c>
      <c r="Y274" s="584">
        <f>IFERROR(IF(X274="",0,CEILING((X274/$H274),1)*$H274),"")</f>
        <v>12</v>
      </c>
      <c r="Z274" s="36">
        <f>IFERROR(IF(Y274=0,"",ROUNDUP(Y274/H274,0)*0.00651),"")</f>
        <v>3.2550000000000003E-2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13.260000000000002</v>
      </c>
      <c r="BN274" s="64">
        <f>IFERROR(Y274*I274/H274,"0")</f>
        <v>13.260000000000002</v>
      </c>
      <c r="BO274" s="64">
        <f>IFERROR(1/J274*(X274/H274),"0")</f>
        <v>2.7472527472527476E-2</v>
      </c>
      <c r="BP274" s="64">
        <f>IFERROR(1/J274*(Y274/H274),"0")</f>
        <v>2.7472527472527476E-2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72</v>
      </c>
      <c r="Q276" s="598"/>
      <c r="R276" s="598"/>
      <c r="S276" s="598"/>
      <c r="T276" s="598"/>
      <c r="U276" s="598"/>
      <c r="V276" s="599"/>
      <c r="W276" s="37" t="s">
        <v>73</v>
      </c>
      <c r="X276" s="585">
        <f>IFERROR(X273/H273,"0")+IFERROR(X274/H274,"0")+IFERROR(X275/H275,"0")</f>
        <v>5</v>
      </c>
      <c r="Y276" s="585">
        <f>IFERROR(Y273/H273,"0")+IFERROR(Y274/H274,"0")+IFERROR(Y275/H275,"0")</f>
        <v>5</v>
      </c>
      <c r="Z276" s="585">
        <f>IFERROR(IF(Z273="",0,Z273),"0")+IFERROR(IF(Z274="",0,Z274),"0")+IFERROR(IF(Z275="",0,Z275),"0")</f>
        <v>3.2550000000000003E-2</v>
      </c>
      <c r="AA276" s="586"/>
      <c r="AB276" s="586"/>
      <c r="AC276" s="586"/>
    </row>
    <row r="277" spans="1:68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72</v>
      </c>
      <c r="Q277" s="598"/>
      <c r="R277" s="598"/>
      <c r="S277" s="598"/>
      <c r="T277" s="598"/>
      <c r="U277" s="598"/>
      <c r="V277" s="599"/>
      <c r="W277" s="37" t="s">
        <v>70</v>
      </c>
      <c r="X277" s="585">
        <f>IFERROR(SUM(X273:X275),"0")</f>
        <v>12</v>
      </c>
      <c r="Y277" s="585">
        <f>IFERROR(SUM(Y273:Y275),"0")</f>
        <v>12</v>
      </c>
      <c r="Z277" s="37"/>
      <c r="AA277" s="586"/>
      <c r="AB277" s="586"/>
      <c r="AC277" s="586"/>
    </row>
    <row r="278" spans="1:68" ht="16.5" hidden="1" customHeight="1" x14ac:dyDescent="0.25">
      <c r="A278" s="648" t="s">
        <v>447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64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70</v>
      </c>
      <c r="X280" s="583">
        <v>8.9</v>
      </c>
      <c r="Y280" s="584">
        <f>IFERROR(IF(X280="",0,CEILING((X280/$H280),1)*$H280),"")</f>
        <v>10.08</v>
      </c>
      <c r="Z280" s="36">
        <f>IFERROR(IF(Y280=0,"",ROUNDUP(Y280/H280,0)*0.00502),"")</f>
        <v>3.0120000000000001E-2</v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9.4297619047619055</v>
      </c>
      <c r="BN280" s="64">
        <f>IFERROR(Y280*I280/H280,"0")</f>
        <v>10.68</v>
      </c>
      <c r="BO280" s="64">
        <f>IFERROR(1/J280*(X280/H280),"0")</f>
        <v>2.2639397639397645E-2</v>
      </c>
      <c r="BP280" s="64">
        <f>IFERROR(1/J280*(Y280/H280),"0")</f>
        <v>2.5641025641025644E-2</v>
      </c>
    </row>
    <row r="281" spans="1:68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85">
        <f>IFERROR(X280/H280,"0")</f>
        <v>5.2976190476190483</v>
      </c>
      <c r="Y281" s="585">
        <f>IFERROR(Y280/H280,"0")</f>
        <v>6</v>
      </c>
      <c r="Z281" s="585">
        <f>IFERROR(IF(Z280="",0,Z280),"0")</f>
        <v>3.0120000000000001E-2</v>
      </c>
      <c r="AA281" s="586"/>
      <c r="AB281" s="586"/>
      <c r="AC281" s="586"/>
    </row>
    <row r="282" spans="1:68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85">
        <f>IFERROR(SUM(X280:X280),"0")</f>
        <v>8.9</v>
      </c>
      <c r="Y282" s="585">
        <f>IFERROR(SUM(Y280:Y280),"0")</f>
        <v>10.08</v>
      </c>
      <c r="Z282" s="37"/>
      <c r="AA282" s="586"/>
      <c r="AB282" s="586"/>
      <c r="AC282" s="586"/>
    </row>
    <row r="283" spans="1:68" ht="14.25" hidden="1" customHeight="1" x14ac:dyDescent="0.25">
      <c r="A283" s="595" t="s">
        <v>74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72</v>
      </c>
      <c r="Q285" s="598"/>
      <c r="R285" s="598"/>
      <c r="S285" s="598"/>
      <c r="T285" s="598"/>
      <c r="U285" s="598"/>
      <c r="V285" s="599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72</v>
      </c>
      <c r="Q286" s="598"/>
      <c r="R286" s="598"/>
      <c r="S286" s="598"/>
      <c r="T286" s="598"/>
      <c r="U286" s="598"/>
      <c r="V286" s="599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454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103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459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103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70</v>
      </c>
      <c r="X294" s="583">
        <v>162</v>
      </c>
      <c r="Y294" s="584">
        <f t="shared" ref="Y294:Y299" si="48">IFERROR(IF(X294="",0,CEILING((X294/$H294),1)*$H294),"")</f>
        <v>162</v>
      </c>
      <c r="Z294" s="36">
        <f>IFERROR(IF(Y294=0,"",ROUNDUP(Y294/H294,0)*0.01898),"")</f>
        <v>0.28470000000000001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168.52499999999998</v>
      </c>
      <c r="BN294" s="64">
        <f t="shared" ref="BN294:BN299" si="50">IFERROR(Y294*I294/H294,"0")</f>
        <v>168.52499999999998</v>
      </c>
      <c r="BO294" s="64">
        <f t="shared" ref="BO294:BO299" si="51">IFERROR(1/J294*(X294/H294),"0")</f>
        <v>0.23437499999999997</v>
      </c>
      <c r="BP294" s="64">
        <f t="shared" ref="BP294:BP299" si="52">IFERROR(1/J294*(Y294/H294),"0")</f>
        <v>0.23437499999999997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70</v>
      </c>
      <c r="X296" s="583">
        <v>540</v>
      </c>
      <c r="Y296" s="584">
        <f t="shared" si="48"/>
        <v>540</v>
      </c>
      <c r="Z296" s="36">
        <f>IFERROR(IF(Y296=0,"",ROUNDUP(Y296/H296,0)*0.01898),"")</f>
        <v>0.94900000000000007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561.74999999999989</v>
      </c>
      <c r="BN296" s="64">
        <f t="shared" si="50"/>
        <v>561.74999999999989</v>
      </c>
      <c r="BO296" s="64">
        <f t="shared" si="51"/>
        <v>0.78125</v>
      </c>
      <c r="BP296" s="64">
        <f t="shared" si="52"/>
        <v>0.78125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70</v>
      </c>
      <c r="X297" s="583">
        <v>54</v>
      </c>
      <c r="Y297" s="584">
        <f t="shared" si="48"/>
        <v>54</v>
      </c>
      <c r="Z297" s="36">
        <f>IFERROR(IF(Y297=0,"",ROUNDUP(Y297/H297,0)*0.01898),"")</f>
        <v>9.4899999999999998E-2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56.17499999999999</v>
      </c>
      <c r="BN297" s="64">
        <f t="shared" si="50"/>
        <v>56.17499999999999</v>
      </c>
      <c r="BO297" s="64">
        <f t="shared" si="51"/>
        <v>7.8125E-2</v>
      </c>
      <c r="BP297" s="64">
        <f t="shared" si="52"/>
        <v>7.8125E-2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70</v>
      </c>
      <c r="X298" s="583">
        <v>16</v>
      </c>
      <c r="Y298" s="584">
        <f t="shared" si="48"/>
        <v>16</v>
      </c>
      <c r="Z298" s="36">
        <f>IFERROR(IF(Y298=0,"",ROUNDUP(Y298/H298,0)*0.00902),"")</f>
        <v>3.6080000000000001E-2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16.84</v>
      </c>
      <c r="BN298" s="64">
        <f t="shared" si="50"/>
        <v>16.84</v>
      </c>
      <c r="BO298" s="64">
        <f t="shared" si="51"/>
        <v>3.0303030303030304E-2</v>
      </c>
      <c r="BP298" s="64">
        <f t="shared" si="52"/>
        <v>3.0303030303030304E-2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70</v>
      </c>
      <c r="X299" s="583">
        <v>16</v>
      </c>
      <c r="Y299" s="584">
        <f t="shared" si="48"/>
        <v>16</v>
      </c>
      <c r="Z299" s="36">
        <f>IFERROR(IF(Y299=0,"",ROUNDUP(Y299/H299,0)*0.00902),"")</f>
        <v>3.6080000000000001E-2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16.84</v>
      </c>
      <c r="BN299" s="64">
        <f t="shared" si="50"/>
        <v>16.84</v>
      </c>
      <c r="BO299" s="64">
        <f t="shared" si="51"/>
        <v>3.0303030303030304E-2</v>
      </c>
      <c r="BP299" s="64">
        <f t="shared" si="52"/>
        <v>3.0303030303030304E-2</v>
      </c>
    </row>
    <row r="300" spans="1:68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72</v>
      </c>
      <c r="Q300" s="598"/>
      <c r="R300" s="598"/>
      <c r="S300" s="598"/>
      <c r="T300" s="598"/>
      <c r="U300" s="598"/>
      <c r="V300" s="599"/>
      <c r="W300" s="37" t="s">
        <v>73</v>
      </c>
      <c r="X300" s="585">
        <f>IFERROR(X294/H294,"0")+IFERROR(X295/H295,"0")+IFERROR(X296/H296,"0")+IFERROR(X297/H297,"0")+IFERROR(X298/H298,"0")+IFERROR(X299/H299,"0")</f>
        <v>78</v>
      </c>
      <c r="Y300" s="585">
        <f>IFERROR(Y294/H294,"0")+IFERROR(Y295/H295,"0")+IFERROR(Y296/H296,"0")+IFERROR(Y297/H297,"0")+IFERROR(Y298/H298,"0")+IFERROR(Y299/H299,"0")</f>
        <v>78</v>
      </c>
      <c r="Z300" s="585">
        <f>IFERROR(IF(Z294="",0,Z294),"0")+IFERROR(IF(Z295="",0,Z295),"0")+IFERROR(IF(Z296="",0,Z296),"0")+IFERROR(IF(Z297="",0,Z297),"0")+IFERROR(IF(Z298="",0,Z298),"0")+IFERROR(IF(Z299="",0,Z299),"0")</f>
        <v>1.40076</v>
      </c>
      <c r="AA300" s="586"/>
      <c r="AB300" s="586"/>
      <c r="AC300" s="586"/>
    </row>
    <row r="301" spans="1:68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72</v>
      </c>
      <c r="Q301" s="598"/>
      <c r="R301" s="598"/>
      <c r="S301" s="598"/>
      <c r="T301" s="598"/>
      <c r="U301" s="598"/>
      <c r="V301" s="599"/>
      <c r="W301" s="37" t="s">
        <v>70</v>
      </c>
      <c r="X301" s="585">
        <f>IFERROR(SUM(X294:X299),"0")</f>
        <v>788</v>
      </c>
      <c r="Y301" s="585">
        <f>IFERROR(SUM(Y294:Y299),"0")</f>
        <v>788</v>
      </c>
      <c r="Z301" s="37"/>
      <c r="AA301" s="586"/>
      <c r="AB301" s="586"/>
      <c r="AC301" s="586"/>
    </row>
    <row r="302" spans="1:68" ht="14.25" hidden="1" customHeight="1" x14ac:dyDescent="0.25">
      <c r="A302" s="595" t="s">
        <v>64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70</v>
      </c>
      <c r="X303" s="583">
        <v>126</v>
      </c>
      <c r="Y303" s="584">
        <f t="shared" ref="Y303:Y309" si="53">IFERROR(IF(X303="",0,CEILING((X303/$H303),1)*$H303),"")</f>
        <v>126</v>
      </c>
      <c r="Z303" s="36">
        <f>IFERROR(IF(Y303=0,"",ROUNDUP(Y303/H303,0)*0.00902),"")</f>
        <v>0.27060000000000001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134.09999999999997</v>
      </c>
      <c r="BN303" s="64">
        <f t="shared" ref="BN303:BN309" si="55">IFERROR(Y303*I303/H303,"0")</f>
        <v>134.09999999999997</v>
      </c>
      <c r="BO303" s="64">
        <f t="shared" ref="BO303:BO309" si="56">IFERROR(1/J303*(X303/H303),"0")</f>
        <v>0.22727272727272729</v>
      </c>
      <c r="BP303" s="64">
        <f t="shared" ref="BP303:BP309" si="57">IFERROR(1/J303*(Y303/H303),"0")</f>
        <v>0.22727272727272729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70</v>
      </c>
      <c r="X304" s="583">
        <v>84</v>
      </c>
      <c r="Y304" s="584">
        <f t="shared" si="53"/>
        <v>84</v>
      </c>
      <c r="Z304" s="36">
        <f>IFERROR(IF(Y304=0,"",ROUNDUP(Y304/H304,0)*0.00902),"")</f>
        <v>0.1804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89.399999999999991</v>
      </c>
      <c r="BN304" s="64">
        <f t="shared" si="55"/>
        <v>89.399999999999991</v>
      </c>
      <c r="BO304" s="64">
        <f t="shared" si="56"/>
        <v>0.15151515151515152</v>
      </c>
      <c r="BP304" s="64">
        <f t="shared" si="57"/>
        <v>0.15151515151515152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70</v>
      </c>
      <c r="X305" s="583">
        <v>21.9</v>
      </c>
      <c r="Y305" s="584">
        <f t="shared" si="53"/>
        <v>21.9</v>
      </c>
      <c r="Z305" s="36">
        <f>IFERROR(IF(Y305=0,"",ROUNDUP(Y305/H305,0)*0.00902),"")</f>
        <v>4.5100000000000001E-2</v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23.250000000000004</v>
      </c>
      <c r="BN305" s="64">
        <f t="shared" si="55"/>
        <v>23.250000000000004</v>
      </c>
      <c r="BO305" s="64">
        <f t="shared" si="56"/>
        <v>3.787878787878788E-2</v>
      </c>
      <c r="BP305" s="64">
        <f t="shared" si="57"/>
        <v>3.787878787878788E-2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70</v>
      </c>
      <c r="X306" s="583">
        <v>10.5</v>
      </c>
      <c r="Y306" s="584">
        <f t="shared" si="53"/>
        <v>10.5</v>
      </c>
      <c r="Z306" s="36">
        <f>IFERROR(IF(Y306=0,"",ROUNDUP(Y306/H306,0)*0.00502),"")</f>
        <v>2.5100000000000001E-2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11.149999999999999</v>
      </c>
      <c r="BN306" s="64">
        <f t="shared" si="55"/>
        <v>11.149999999999999</v>
      </c>
      <c r="BO306" s="64">
        <f t="shared" si="56"/>
        <v>2.1367521367521368E-2</v>
      </c>
      <c r="BP306" s="64">
        <f t="shared" si="57"/>
        <v>2.1367521367521368E-2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70</v>
      </c>
      <c r="X307" s="583">
        <v>10.5</v>
      </c>
      <c r="Y307" s="584">
        <f t="shared" si="53"/>
        <v>10.5</v>
      </c>
      <c r="Z307" s="36">
        <f>IFERROR(IF(Y307=0,"",ROUNDUP(Y307/H307,0)*0.00502),"")</f>
        <v>2.5100000000000001E-2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11</v>
      </c>
      <c r="BN307" s="64">
        <f t="shared" si="55"/>
        <v>11</v>
      </c>
      <c r="BO307" s="64">
        <f t="shared" si="56"/>
        <v>2.1367521367521368E-2</v>
      </c>
      <c r="BP307" s="64">
        <f t="shared" si="57"/>
        <v>2.1367521367521368E-2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72</v>
      </c>
      <c r="Q310" s="598"/>
      <c r="R310" s="598"/>
      <c r="S310" s="598"/>
      <c r="T310" s="598"/>
      <c r="U310" s="598"/>
      <c r="V310" s="599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65</v>
      </c>
      <c r="Y310" s="585">
        <f>IFERROR(Y303/H303,"0")+IFERROR(Y304/H304,"0")+IFERROR(Y305/H305,"0")+IFERROR(Y306/H306,"0")+IFERROR(Y307/H307,"0")+IFERROR(Y308/H308,"0")+IFERROR(Y309/H309,"0")</f>
        <v>65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0.54630000000000001</v>
      </c>
      <c r="AA310" s="586"/>
      <c r="AB310" s="586"/>
      <c r="AC310" s="586"/>
    </row>
    <row r="311" spans="1:68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72</v>
      </c>
      <c r="Q311" s="598"/>
      <c r="R311" s="598"/>
      <c r="S311" s="598"/>
      <c r="T311" s="598"/>
      <c r="U311" s="598"/>
      <c r="V311" s="599"/>
      <c r="W311" s="37" t="s">
        <v>70</v>
      </c>
      <c r="X311" s="585">
        <f>IFERROR(SUM(X303:X309),"0")</f>
        <v>252.9</v>
      </c>
      <c r="Y311" s="585">
        <f>IFERROR(SUM(Y303:Y309),"0")</f>
        <v>252.9</v>
      </c>
      <c r="Z311" s="37"/>
      <c r="AA311" s="586"/>
      <c r="AB311" s="586"/>
      <c r="AC311" s="586"/>
    </row>
    <row r="312" spans="1:68" ht="14.25" hidden="1" customHeight="1" x14ac:dyDescent="0.25">
      <c r="A312" s="595" t="s">
        <v>74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70</v>
      </c>
      <c r="X313" s="583">
        <v>1000</v>
      </c>
      <c r="Y313" s="584">
        <f>IFERROR(IF(X313="",0,CEILING((X313/$H313),1)*$H313),"")</f>
        <v>1006.1999999999999</v>
      </c>
      <c r="Z313" s="36">
        <f>IFERROR(IF(Y313=0,"",ROUNDUP(Y313/H313,0)*0.01898),"")</f>
        <v>2.44842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1065.7692307692307</v>
      </c>
      <c r="BN313" s="64">
        <f>IFERROR(Y313*I313/H313,"0")</f>
        <v>1072.377</v>
      </c>
      <c r="BO313" s="64">
        <f>IFERROR(1/J313*(X313/H313),"0")</f>
        <v>2.0032051282051282</v>
      </c>
      <c r="BP313" s="64">
        <f>IFERROR(1/J313*(Y313/H313),"0")</f>
        <v>2.015625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70</v>
      </c>
      <c r="X314" s="583">
        <v>23.4</v>
      </c>
      <c r="Y314" s="584">
        <f>IFERROR(IF(X314="",0,CEILING((X314/$H314),1)*$H314),"")</f>
        <v>23.4</v>
      </c>
      <c r="Z314" s="36">
        <f>IFERROR(IF(Y314=0,"",ROUNDUP(Y314/H314,0)*0.01898),"")</f>
        <v>5.6940000000000004E-2</v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24.957000000000001</v>
      </c>
      <c r="BN314" s="64">
        <f>IFERROR(Y314*I314/H314,"0")</f>
        <v>24.957000000000001</v>
      </c>
      <c r="BO314" s="64">
        <f>IFERROR(1/J314*(X314/H314),"0")</f>
        <v>4.6875E-2</v>
      </c>
      <c r="BP314" s="64">
        <f>IFERROR(1/J314*(Y314/H314),"0")</f>
        <v>4.6875E-2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70</v>
      </c>
      <c r="X315" s="583">
        <v>23.4</v>
      </c>
      <c r="Y315" s="584">
        <f>IFERROR(IF(X315="",0,CEILING((X315/$H315),1)*$H315),"")</f>
        <v>24.299999999999997</v>
      </c>
      <c r="Z315" s="36">
        <f>IFERROR(IF(Y315=0,"",ROUNDUP(Y315/H315,0)*0.01898),"")</f>
        <v>5.6940000000000004E-2</v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24.847333333333335</v>
      </c>
      <c r="BN315" s="64">
        <f>IFERROR(Y315*I315/H315,"0")</f>
        <v>25.803000000000001</v>
      </c>
      <c r="BO315" s="64">
        <f>IFERROR(1/J315*(X315/H315),"0")</f>
        <v>4.5138888888888888E-2</v>
      </c>
      <c r="BP315" s="64">
        <f>IFERROR(1/J315*(Y315/H315),"0")</f>
        <v>4.6875E-2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70</v>
      </c>
      <c r="X316" s="583">
        <v>9</v>
      </c>
      <c r="Y316" s="584">
        <f>IFERROR(IF(X316="",0,CEILING((X316/$H316),1)*$H316),"")</f>
        <v>9</v>
      </c>
      <c r="Z316" s="36">
        <f>IFERROR(IF(Y316=0,"",ROUNDUP(Y316/H316,0)*0.00651),"")</f>
        <v>1.9529999999999999E-2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9.7379999999999995</v>
      </c>
      <c r="BN316" s="64">
        <f>IFERROR(Y316*I316/H316,"0")</f>
        <v>9.7379999999999995</v>
      </c>
      <c r="BO316" s="64">
        <f>IFERROR(1/J316*(X316/H316),"0")</f>
        <v>1.6483516483516484E-2</v>
      </c>
      <c r="BP316" s="64">
        <f>IFERROR(1/J316*(Y316/H316),"0")</f>
        <v>1.6483516483516484E-2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70</v>
      </c>
      <c r="X317" s="583">
        <v>5.4</v>
      </c>
      <c r="Y317" s="584">
        <f>IFERROR(IF(X317="",0,CEILING((X317/$H317),1)*$H317),"")</f>
        <v>5.4</v>
      </c>
      <c r="Z317" s="36">
        <f>IFERROR(IF(Y317=0,"",ROUNDUP(Y317/H317,0)*0.00651),"")</f>
        <v>1.302E-2</v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5.9160000000000004</v>
      </c>
      <c r="BN317" s="64">
        <f>IFERROR(Y317*I317/H317,"0")</f>
        <v>5.9160000000000004</v>
      </c>
      <c r="BO317" s="64">
        <f>IFERROR(1/J317*(X317/H317),"0")</f>
        <v>1.098901098901099E-2</v>
      </c>
      <c r="BP317" s="64">
        <f>IFERROR(1/J317*(Y317/H317),"0")</f>
        <v>1.098901098901099E-2</v>
      </c>
    </row>
    <row r="318" spans="1:68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72</v>
      </c>
      <c r="Q318" s="598"/>
      <c r="R318" s="598"/>
      <c r="S318" s="598"/>
      <c r="T318" s="598"/>
      <c r="U318" s="598"/>
      <c r="V318" s="599"/>
      <c r="W318" s="37" t="s">
        <v>73</v>
      </c>
      <c r="X318" s="585">
        <f>IFERROR(X313/H313,"0")+IFERROR(X314/H314,"0")+IFERROR(X315/H315,"0")+IFERROR(X316/H316,"0")+IFERROR(X317/H317,"0")</f>
        <v>139.09401709401709</v>
      </c>
      <c r="Y318" s="585">
        <f>IFERROR(Y313/H313,"0")+IFERROR(Y314/H314,"0")+IFERROR(Y315/H315,"0")+IFERROR(Y316/H316,"0")+IFERROR(Y317/H317,"0")</f>
        <v>140</v>
      </c>
      <c r="Z318" s="585">
        <f>IFERROR(IF(Z313="",0,Z313),"0")+IFERROR(IF(Z314="",0,Z314),"0")+IFERROR(IF(Z315="",0,Z315),"0")+IFERROR(IF(Z316="",0,Z316),"0")+IFERROR(IF(Z317="",0,Z317),"0")</f>
        <v>2.5948500000000001</v>
      </c>
      <c r="AA318" s="586"/>
      <c r="AB318" s="586"/>
      <c r="AC318" s="586"/>
    </row>
    <row r="319" spans="1:68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72</v>
      </c>
      <c r="Q319" s="598"/>
      <c r="R319" s="598"/>
      <c r="S319" s="598"/>
      <c r="T319" s="598"/>
      <c r="U319" s="598"/>
      <c r="V319" s="599"/>
      <c r="W319" s="37" t="s">
        <v>70</v>
      </c>
      <c r="X319" s="585">
        <f>IFERROR(SUM(X313:X317),"0")</f>
        <v>1061.2</v>
      </c>
      <c r="Y319" s="585">
        <f>IFERROR(SUM(Y313:Y317),"0")</f>
        <v>1068.3</v>
      </c>
      <c r="Z319" s="37"/>
      <c r="AA319" s="586"/>
      <c r="AB319" s="586"/>
      <c r="AC319" s="586"/>
    </row>
    <row r="320" spans="1:68" ht="14.25" hidden="1" customHeight="1" x14ac:dyDescent="0.25">
      <c r="A320" s="595" t="s">
        <v>174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70</v>
      </c>
      <c r="X321" s="583">
        <v>42</v>
      </c>
      <c r="Y321" s="584">
        <f>IFERROR(IF(X321="",0,CEILING((X321/$H321),1)*$H321),"")</f>
        <v>42</v>
      </c>
      <c r="Z321" s="36">
        <f>IFERROR(IF(Y321=0,"",ROUNDUP(Y321/H321,0)*0.01898),"")</f>
        <v>9.4899999999999998E-2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44.594999999999999</v>
      </c>
      <c r="BN321" s="64">
        <f>IFERROR(Y321*I321/H321,"0")</f>
        <v>44.594999999999999</v>
      </c>
      <c r="BO321" s="64">
        <f>IFERROR(1/J321*(X321/H321),"0")</f>
        <v>7.8125E-2</v>
      </c>
      <c r="BP321" s="64">
        <f>IFERROR(1/J321*(Y321/H321),"0")</f>
        <v>7.8125E-2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70</v>
      </c>
      <c r="X322" s="583">
        <v>39</v>
      </c>
      <c r="Y322" s="584">
        <f>IFERROR(IF(X322="",0,CEILING((X322/$H322),1)*$H322),"")</f>
        <v>39</v>
      </c>
      <c r="Z322" s="36">
        <f>IFERROR(IF(Y322=0,"",ROUNDUP(Y322/H322,0)*0.01898),"")</f>
        <v>9.4899999999999998E-2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41.595000000000006</v>
      </c>
      <c r="BN322" s="64">
        <f>IFERROR(Y322*I322/H322,"0")</f>
        <v>41.595000000000006</v>
      </c>
      <c r="BO322" s="64">
        <f>IFERROR(1/J322*(X322/H322),"0")</f>
        <v>7.8125E-2</v>
      </c>
      <c r="BP322" s="64">
        <f>IFERROR(1/J322*(Y322/H322),"0")</f>
        <v>7.8125E-2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70</v>
      </c>
      <c r="X323" s="583">
        <v>42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44.594999999999999</v>
      </c>
      <c r="BN323" s="64">
        <f>IFERROR(Y323*I323/H323,"0")</f>
        <v>44.594999999999999</v>
      </c>
      <c r="BO323" s="64">
        <f>IFERROR(1/J323*(X323/H323),"0")</f>
        <v>7.8125E-2</v>
      </c>
      <c r="BP323" s="64">
        <f>IFERROR(1/J323*(Y323/H323),"0")</f>
        <v>7.8125E-2</v>
      </c>
    </row>
    <row r="324" spans="1:68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72</v>
      </c>
      <c r="Q324" s="598"/>
      <c r="R324" s="598"/>
      <c r="S324" s="598"/>
      <c r="T324" s="598"/>
      <c r="U324" s="598"/>
      <c r="V324" s="599"/>
      <c r="W324" s="37" t="s">
        <v>73</v>
      </c>
      <c r="X324" s="585">
        <f>IFERROR(X321/H321,"0")+IFERROR(X322/H322,"0")+IFERROR(X323/H323,"0")</f>
        <v>15</v>
      </c>
      <c r="Y324" s="585">
        <f>IFERROR(Y321/H321,"0")+IFERROR(Y322/H322,"0")+IFERROR(Y323/H323,"0")</f>
        <v>15</v>
      </c>
      <c r="Z324" s="585">
        <f>IFERROR(IF(Z321="",0,Z321),"0")+IFERROR(IF(Z322="",0,Z322),"0")+IFERROR(IF(Z323="",0,Z323),"0")</f>
        <v>0.28470000000000001</v>
      </c>
      <c r="AA324" s="586"/>
      <c r="AB324" s="586"/>
      <c r="AC324" s="586"/>
    </row>
    <row r="325" spans="1:68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72</v>
      </c>
      <c r="Q325" s="598"/>
      <c r="R325" s="598"/>
      <c r="S325" s="598"/>
      <c r="T325" s="598"/>
      <c r="U325" s="598"/>
      <c r="V325" s="599"/>
      <c r="W325" s="37" t="s">
        <v>70</v>
      </c>
      <c r="X325" s="585">
        <f>IFERROR(SUM(X321:X323),"0")</f>
        <v>123</v>
      </c>
      <c r="Y325" s="585">
        <f>IFERROR(SUM(Y321:Y323),"0")</f>
        <v>123</v>
      </c>
      <c r="Z325" s="37"/>
      <c r="AA325" s="586"/>
      <c r="AB325" s="586"/>
      <c r="AC325" s="586"/>
    </row>
    <row r="326" spans="1:68" ht="14.25" hidden="1" customHeight="1" x14ac:dyDescent="0.25">
      <c r="A326" s="595" t="s">
        <v>95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20" t="s">
        <v>522</v>
      </c>
      <c r="Q327" s="590"/>
      <c r="R327" s="590"/>
      <c r="S327" s="590"/>
      <c r="T327" s="591"/>
      <c r="U327" s="34"/>
      <c r="V327" s="34"/>
      <c r="W327" s="35" t="s">
        <v>70</v>
      </c>
      <c r="X327" s="583">
        <v>6.08</v>
      </c>
      <c r="Y327" s="584">
        <f>IFERROR(IF(X327="",0,CEILING((X327/$H327),1)*$H327),"")</f>
        <v>6.08</v>
      </c>
      <c r="Z327" s="36">
        <f>IFERROR(IF(Y327=0,"",ROUNDUP(Y327/H327,0)*0.00902),"")</f>
        <v>1.804E-2</v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6.66</v>
      </c>
      <c r="BN327" s="64">
        <f>IFERROR(Y327*I327/H327,"0")</f>
        <v>6.66</v>
      </c>
      <c r="BO327" s="64">
        <f>IFERROR(1/J327*(X327/H327),"0")</f>
        <v>1.5151515151515152E-2</v>
      </c>
      <c r="BP327" s="64">
        <f>IFERROR(1/J327*(Y327/H327),"0")</f>
        <v>1.5151515151515152E-2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2" t="s">
        <v>526</v>
      </c>
      <c r="Q328" s="590"/>
      <c r="R328" s="590"/>
      <c r="S328" s="590"/>
      <c r="T328" s="591"/>
      <c r="U328" s="34"/>
      <c r="V328" s="34"/>
      <c r="W328" s="35" t="s">
        <v>70</v>
      </c>
      <c r="X328" s="583">
        <v>6.08</v>
      </c>
      <c r="Y328" s="584">
        <f>IFERROR(IF(X328="",0,CEILING((X328/$H328),1)*$H328),"")</f>
        <v>6.08</v>
      </c>
      <c r="Z328" s="36">
        <f>IFERROR(IF(Y328=0,"",ROUNDUP(Y328/H328,0)*0.00753),"")</f>
        <v>1.506E-2</v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6.6400000000000006</v>
      </c>
      <c r="BN328" s="64">
        <f>IFERROR(Y328*I328/H328,"0")</f>
        <v>6.6400000000000006</v>
      </c>
      <c r="BO328" s="64">
        <f>IFERROR(1/J328*(X328/H328),"0")</f>
        <v>1.282051282051282E-2</v>
      </c>
      <c r="BP328" s="64">
        <f>IFERROR(1/J328*(Y328/H328),"0")</f>
        <v>1.282051282051282E-2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90"/>
      <c r="R329" s="590"/>
      <c r="S329" s="590"/>
      <c r="T329" s="591"/>
      <c r="U329" s="34"/>
      <c r="V329" s="34"/>
      <c r="W329" s="35" t="s">
        <v>70</v>
      </c>
      <c r="X329" s="583">
        <v>6.08</v>
      </c>
      <c r="Y329" s="584">
        <f>IFERROR(IF(X329="",0,CEILING((X329/$H329),1)*$H329),"")</f>
        <v>6.08</v>
      </c>
      <c r="Z329" s="36">
        <f>IFERROR(IF(Y329=0,"",ROUNDUP(Y329/H329,0)*0.00902),"")</f>
        <v>1.804E-2</v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6.58</v>
      </c>
      <c r="BN329" s="64">
        <f>IFERROR(Y329*I329/H329,"0")</f>
        <v>6.58</v>
      </c>
      <c r="BO329" s="64">
        <f>IFERROR(1/J329*(X329/H329),"0")</f>
        <v>1.5151515151515152E-2</v>
      </c>
      <c r="BP329" s="64">
        <f>IFERROR(1/J329*(Y329/H329),"0")</f>
        <v>1.5151515151515152E-2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70</v>
      </c>
      <c r="X330" s="583">
        <v>5.0999999999999996</v>
      </c>
      <c r="Y330" s="584">
        <f>IFERROR(IF(X330="",0,CEILING((X330/$H330),1)*$H330),"")</f>
        <v>5.0999999999999996</v>
      </c>
      <c r="Z330" s="36">
        <f>IFERROR(IF(Y330=0,"",ROUNDUP(Y330/H330,0)*0.00651),"")</f>
        <v>1.302E-2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5.91</v>
      </c>
      <c r="BN330" s="64">
        <f>IFERROR(Y330*I330/H330,"0")</f>
        <v>5.91</v>
      </c>
      <c r="BO330" s="64">
        <f>IFERROR(1/J330*(X330/H330),"0")</f>
        <v>1.098901098901099E-2</v>
      </c>
      <c r="BP330" s="64">
        <f>IFERROR(1/J330*(Y330/H330),"0")</f>
        <v>1.098901098901099E-2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70</v>
      </c>
      <c r="X331" s="583">
        <v>5.0999999999999996</v>
      </c>
      <c r="Y331" s="584">
        <f>IFERROR(IF(X331="",0,CEILING((X331/$H331),1)*$H331),"")</f>
        <v>5.0999999999999996</v>
      </c>
      <c r="Z331" s="36">
        <f>IFERROR(IF(Y331=0,"",ROUNDUP(Y331/H331,0)*0.00651),"")</f>
        <v>1.302E-2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5.76</v>
      </c>
      <c r="BN331" s="64">
        <f>IFERROR(Y331*I331/H331,"0")</f>
        <v>5.76</v>
      </c>
      <c r="BO331" s="64">
        <f>IFERROR(1/J331*(X331/H331),"0")</f>
        <v>1.098901098901099E-2</v>
      </c>
      <c r="BP331" s="64">
        <f>IFERROR(1/J331*(Y331/H331),"0")</f>
        <v>1.098901098901099E-2</v>
      </c>
    </row>
    <row r="332" spans="1:68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72</v>
      </c>
      <c r="Q332" s="598"/>
      <c r="R332" s="598"/>
      <c r="S332" s="598"/>
      <c r="T332" s="598"/>
      <c r="U332" s="598"/>
      <c r="V332" s="599"/>
      <c r="W332" s="37" t="s">
        <v>73</v>
      </c>
      <c r="X332" s="585">
        <f>IFERROR(X327/H327,"0")+IFERROR(X328/H328,"0")+IFERROR(X329/H329,"0")+IFERROR(X330/H330,"0")+IFERROR(X331/H331,"0")</f>
        <v>10</v>
      </c>
      <c r="Y332" s="585">
        <f>IFERROR(Y327/H327,"0")+IFERROR(Y328/H328,"0")+IFERROR(Y329/H329,"0")+IFERROR(Y330/H330,"0")+IFERROR(Y331/H331,"0")</f>
        <v>10</v>
      </c>
      <c r="Z332" s="585">
        <f>IFERROR(IF(Z327="",0,Z327),"0")+IFERROR(IF(Z328="",0,Z328),"0")+IFERROR(IF(Z329="",0,Z329),"0")+IFERROR(IF(Z330="",0,Z330),"0")+IFERROR(IF(Z331="",0,Z331),"0")</f>
        <v>7.7180000000000012E-2</v>
      </c>
      <c r="AA332" s="586"/>
      <c r="AB332" s="586"/>
      <c r="AC332" s="586"/>
    </row>
    <row r="333" spans="1:68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72</v>
      </c>
      <c r="Q333" s="598"/>
      <c r="R333" s="598"/>
      <c r="S333" s="598"/>
      <c r="T333" s="598"/>
      <c r="U333" s="598"/>
      <c r="V333" s="599"/>
      <c r="W333" s="37" t="s">
        <v>70</v>
      </c>
      <c r="X333" s="585">
        <f>IFERROR(SUM(X327:X331),"0")</f>
        <v>28.440000000000005</v>
      </c>
      <c r="Y333" s="585">
        <f>IFERROR(SUM(Y327:Y331),"0")</f>
        <v>28.440000000000005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536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70</v>
      </c>
      <c r="X335" s="583">
        <v>4</v>
      </c>
      <c r="Y335" s="584">
        <f>IFERROR(IF(X335="",0,CEILING((X335/$H335),1)*$H335),"")</f>
        <v>4</v>
      </c>
      <c r="Z335" s="36">
        <f>IFERROR(IF(Y335=0,"",ROUNDUP(Y335/H335,0)*0.00474),"")</f>
        <v>9.4800000000000006E-3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4.4800000000000004</v>
      </c>
      <c r="BN335" s="64">
        <f>IFERROR(Y335*I335/H335,"0")</f>
        <v>4.4800000000000004</v>
      </c>
      <c r="BO335" s="64">
        <f>IFERROR(1/J335*(X335/H335),"0")</f>
        <v>8.4033613445378148E-3</v>
      </c>
      <c r="BP335" s="64">
        <f>IFERROR(1/J335*(Y335/H335),"0")</f>
        <v>8.4033613445378148E-3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70</v>
      </c>
      <c r="X336" s="583">
        <v>4</v>
      </c>
      <c r="Y336" s="584">
        <f>IFERROR(IF(X336="",0,CEILING((X336/$H336),1)*$H336),"")</f>
        <v>4</v>
      </c>
      <c r="Z336" s="36">
        <f>IFERROR(IF(Y336=0,"",ROUNDUP(Y336/H336,0)*0.00474),"")</f>
        <v>9.4800000000000006E-3</v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4.4800000000000004</v>
      </c>
      <c r="BN336" s="64">
        <f>IFERROR(Y336*I336/H336,"0")</f>
        <v>4.4800000000000004</v>
      </c>
      <c r="BO336" s="64">
        <f>IFERROR(1/J336*(X336/H336),"0")</f>
        <v>8.4033613445378148E-3</v>
      </c>
      <c r="BP336" s="64">
        <f>IFERROR(1/J336*(Y336/H336),"0")</f>
        <v>8.4033613445378148E-3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70</v>
      </c>
      <c r="X337" s="583">
        <v>4</v>
      </c>
      <c r="Y337" s="584">
        <f>IFERROR(IF(X337="",0,CEILING((X337/$H337),1)*$H337),"")</f>
        <v>4</v>
      </c>
      <c r="Z337" s="36">
        <f>IFERROR(IF(Y337=0,"",ROUNDUP(Y337/H337,0)*0.00474),"")</f>
        <v>9.4800000000000006E-3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4.4800000000000004</v>
      </c>
      <c r="BN337" s="64">
        <f>IFERROR(Y337*I337/H337,"0")</f>
        <v>4.4800000000000004</v>
      </c>
      <c r="BO337" s="64">
        <f>IFERROR(1/J337*(X337/H337),"0")</f>
        <v>8.4033613445378148E-3</v>
      </c>
      <c r="BP337" s="64">
        <f>IFERROR(1/J337*(Y337/H337),"0")</f>
        <v>8.4033613445378148E-3</v>
      </c>
    </row>
    <row r="338" spans="1:68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72</v>
      </c>
      <c r="Q338" s="598"/>
      <c r="R338" s="598"/>
      <c r="S338" s="598"/>
      <c r="T338" s="598"/>
      <c r="U338" s="598"/>
      <c r="V338" s="599"/>
      <c r="W338" s="37" t="s">
        <v>73</v>
      </c>
      <c r="X338" s="585">
        <f>IFERROR(X335/H335,"0")+IFERROR(X336/H336,"0")+IFERROR(X337/H337,"0")</f>
        <v>6</v>
      </c>
      <c r="Y338" s="585">
        <f>IFERROR(Y335/H335,"0")+IFERROR(Y336/H336,"0")+IFERROR(Y337/H337,"0")</f>
        <v>6</v>
      </c>
      <c r="Z338" s="585">
        <f>IFERROR(IF(Z335="",0,Z335),"0")+IFERROR(IF(Z336="",0,Z336),"0")+IFERROR(IF(Z337="",0,Z337),"0")</f>
        <v>2.844E-2</v>
      </c>
      <c r="AA338" s="586"/>
      <c r="AB338" s="586"/>
      <c r="AC338" s="586"/>
    </row>
    <row r="339" spans="1:68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72</v>
      </c>
      <c r="Q339" s="598"/>
      <c r="R339" s="598"/>
      <c r="S339" s="598"/>
      <c r="T339" s="598"/>
      <c r="U339" s="598"/>
      <c r="V339" s="599"/>
      <c r="W339" s="37" t="s">
        <v>70</v>
      </c>
      <c r="X339" s="585">
        <f>IFERROR(SUM(X335:X337),"0")</f>
        <v>12</v>
      </c>
      <c r="Y339" s="585">
        <f>IFERROR(SUM(Y335:Y337),"0")</f>
        <v>12</v>
      </c>
      <c r="Z339" s="37"/>
      <c r="AA339" s="586"/>
      <c r="AB339" s="586"/>
      <c r="AC339" s="586"/>
    </row>
    <row r="340" spans="1:68" ht="16.5" hidden="1" customHeight="1" x14ac:dyDescent="0.25">
      <c r="A340" s="648" t="s">
        <v>545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74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70</v>
      </c>
      <c r="X342" s="583">
        <v>81</v>
      </c>
      <c r="Y342" s="584">
        <f>IFERROR(IF(X342="",0,CEILING((X342/$H342),1)*$H342),"")</f>
        <v>81</v>
      </c>
      <c r="Z342" s="36">
        <f>IFERROR(IF(Y342=0,"",ROUNDUP(Y342/H342,0)*0.01898),"")</f>
        <v>0.1898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86.190000000000012</v>
      </c>
      <c r="BN342" s="64">
        <f>IFERROR(Y342*I342/H342,"0")</f>
        <v>86.190000000000012</v>
      </c>
      <c r="BO342" s="64">
        <f>IFERROR(1/J342*(X342/H342),"0")</f>
        <v>0.15625</v>
      </c>
      <c r="BP342" s="64">
        <f>IFERROR(1/J342*(Y342/H342),"0")</f>
        <v>0.15625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70</v>
      </c>
      <c r="X343" s="583">
        <v>12.6</v>
      </c>
      <c r="Y343" s="584">
        <f>IFERROR(IF(X343="",0,CEILING((X343/$H343),1)*$H343),"")</f>
        <v>12.600000000000001</v>
      </c>
      <c r="Z343" s="36">
        <f>IFERROR(IF(Y343=0,"",ROUNDUP(Y343/H343,0)*0.00651),"")</f>
        <v>3.9059999999999997E-2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14.111999999999998</v>
      </c>
      <c r="BN343" s="64">
        <f>IFERROR(Y343*I343/H343,"0")</f>
        <v>14.112</v>
      </c>
      <c r="BO343" s="64">
        <f>IFERROR(1/J343*(X343/H343),"0")</f>
        <v>3.2967032967032968E-2</v>
      </c>
      <c r="BP343" s="64">
        <f>IFERROR(1/J343*(Y343/H343),"0")</f>
        <v>3.2967032967032968E-2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70</v>
      </c>
      <c r="X344" s="583">
        <v>12.6</v>
      </c>
      <c r="Y344" s="584">
        <f>IFERROR(IF(X344="",0,CEILING((X344/$H344),1)*$H344),"")</f>
        <v>12.600000000000001</v>
      </c>
      <c r="Z344" s="36">
        <f>IFERROR(IF(Y344=0,"",ROUNDUP(Y344/H344,0)*0.00651),"")</f>
        <v>3.9059999999999997E-2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14.04</v>
      </c>
      <c r="BN344" s="64">
        <f>IFERROR(Y344*I344/H344,"0")</f>
        <v>14.040000000000001</v>
      </c>
      <c r="BO344" s="64">
        <f>IFERROR(1/J344*(X344/H344),"0")</f>
        <v>3.2967032967032968E-2</v>
      </c>
      <c r="BP344" s="64">
        <f>IFERROR(1/J344*(Y344/H344),"0")</f>
        <v>3.2967032967032968E-2</v>
      </c>
    </row>
    <row r="345" spans="1:68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72</v>
      </c>
      <c r="Q345" s="598"/>
      <c r="R345" s="598"/>
      <c r="S345" s="598"/>
      <c r="T345" s="598"/>
      <c r="U345" s="598"/>
      <c r="V345" s="599"/>
      <c r="W345" s="37" t="s">
        <v>73</v>
      </c>
      <c r="X345" s="585">
        <f>IFERROR(X342/H342,"0")+IFERROR(X343/H343,"0")+IFERROR(X344/H344,"0")</f>
        <v>22</v>
      </c>
      <c r="Y345" s="585">
        <f>IFERROR(Y342/H342,"0")+IFERROR(Y343/H343,"0")+IFERROR(Y344/H344,"0")</f>
        <v>22</v>
      </c>
      <c r="Z345" s="585">
        <f>IFERROR(IF(Z342="",0,Z342),"0")+IFERROR(IF(Z343="",0,Z343),"0")+IFERROR(IF(Z344="",0,Z344),"0")</f>
        <v>0.26791999999999999</v>
      </c>
      <c r="AA345" s="586"/>
      <c r="AB345" s="586"/>
      <c r="AC345" s="586"/>
    </row>
    <row r="346" spans="1:68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72</v>
      </c>
      <c r="Q346" s="598"/>
      <c r="R346" s="598"/>
      <c r="S346" s="598"/>
      <c r="T346" s="598"/>
      <c r="U346" s="598"/>
      <c r="V346" s="599"/>
      <c r="W346" s="37" t="s">
        <v>70</v>
      </c>
      <c r="X346" s="585">
        <f>IFERROR(SUM(X342:X344),"0")</f>
        <v>106.19999999999999</v>
      </c>
      <c r="Y346" s="585">
        <f>IFERROR(SUM(Y342:Y344),"0")</f>
        <v>106.19999999999999</v>
      </c>
      <c r="Z346" s="37"/>
      <c r="AA346" s="586"/>
      <c r="AB346" s="586"/>
      <c r="AC346" s="586"/>
    </row>
    <row r="347" spans="1:68" ht="27.75" hidden="1" customHeight="1" x14ac:dyDescent="0.2">
      <c r="A347" s="616" t="s">
        <v>555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556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103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70</v>
      </c>
      <c r="X350" s="583">
        <v>720</v>
      </c>
      <c r="Y350" s="584">
        <f t="shared" ref="Y350:Y356" si="58">IFERROR(IF(X350="",0,CEILING((X350/$H350),1)*$H350),"")</f>
        <v>720</v>
      </c>
      <c r="Z350" s="36">
        <f>IFERROR(IF(Y350=0,"",ROUNDUP(Y350/H350,0)*0.02175),"")</f>
        <v>1.044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743.04000000000008</v>
      </c>
      <c r="BN350" s="64">
        <f t="shared" ref="BN350:BN356" si="60">IFERROR(Y350*I350/H350,"0")</f>
        <v>743.04000000000008</v>
      </c>
      <c r="BO350" s="64">
        <f t="shared" ref="BO350:BO356" si="61">IFERROR(1/J350*(X350/H350),"0")</f>
        <v>1</v>
      </c>
      <c r="BP350" s="64">
        <f t="shared" ref="BP350:BP356" si="62">IFERROR(1/J350*(Y350/H350),"0")</f>
        <v>1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70</v>
      </c>
      <c r="X352" s="583">
        <v>720</v>
      </c>
      <c r="Y352" s="584">
        <f t="shared" si="58"/>
        <v>720</v>
      </c>
      <c r="Z352" s="36">
        <f>IFERROR(IF(Y352=0,"",ROUNDUP(Y352/H352,0)*0.02175),"")</f>
        <v>1.044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743.04000000000008</v>
      </c>
      <c r="BN352" s="64">
        <f t="shared" si="60"/>
        <v>743.04000000000008</v>
      </c>
      <c r="BO352" s="64">
        <f t="shared" si="61"/>
        <v>1</v>
      </c>
      <c r="BP352" s="64">
        <f t="shared" si="62"/>
        <v>1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70</v>
      </c>
      <c r="X354" s="583">
        <v>12</v>
      </c>
      <c r="Y354" s="584">
        <f t="shared" si="58"/>
        <v>12</v>
      </c>
      <c r="Z354" s="36">
        <f>IFERROR(IF(Y354=0,"",ROUNDUP(Y354/H354,0)*0.00902),"")</f>
        <v>2.7060000000000001E-2</v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12.629999999999999</v>
      </c>
      <c r="BN354" s="64">
        <f t="shared" si="60"/>
        <v>12.629999999999999</v>
      </c>
      <c r="BO354" s="64">
        <f t="shared" si="61"/>
        <v>2.2727272727272728E-2</v>
      </c>
      <c r="BP354" s="64">
        <f t="shared" si="62"/>
        <v>2.2727272727272728E-2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70</v>
      </c>
      <c r="X355" s="583">
        <v>15</v>
      </c>
      <c r="Y355" s="584">
        <f t="shared" si="58"/>
        <v>15</v>
      </c>
      <c r="Z355" s="36">
        <f>IFERROR(IF(Y355=0,"",ROUNDUP(Y355/H355,0)*0.00902),"")</f>
        <v>2.7060000000000001E-2</v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15.63</v>
      </c>
      <c r="BN355" s="64">
        <f t="shared" si="60"/>
        <v>15.63</v>
      </c>
      <c r="BO355" s="64">
        <f t="shared" si="61"/>
        <v>2.2727272727272728E-2</v>
      </c>
      <c r="BP355" s="64">
        <f t="shared" si="62"/>
        <v>2.2727272727272728E-2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70</v>
      </c>
      <c r="X356" s="583">
        <v>15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72</v>
      </c>
      <c r="Q357" s="598"/>
      <c r="R357" s="598"/>
      <c r="S357" s="598"/>
      <c r="T357" s="598"/>
      <c r="U357" s="598"/>
      <c r="V357" s="599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105</v>
      </c>
      <c r="Y357" s="585">
        <f>IFERROR(Y350/H350,"0")+IFERROR(Y351/H351,"0")+IFERROR(Y352/H352,"0")+IFERROR(Y353/H353,"0")+IFERROR(Y354/H354,"0")+IFERROR(Y355/H355,"0")+IFERROR(Y356/H356,"0")</f>
        <v>105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2.1691800000000003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72</v>
      </c>
      <c r="Q358" s="598"/>
      <c r="R358" s="598"/>
      <c r="S358" s="598"/>
      <c r="T358" s="598"/>
      <c r="U358" s="598"/>
      <c r="V358" s="599"/>
      <c r="W358" s="37" t="s">
        <v>70</v>
      </c>
      <c r="X358" s="585">
        <f>IFERROR(SUM(X350:X356),"0")</f>
        <v>1482</v>
      </c>
      <c r="Y358" s="585">
        <f>IFERROR(SUM(Y350:Y356),"0")</f>
        <v>1482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139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70</v>
      </c>
      <c r="X360" s="583">
        <v>720</v>
      </c>
      <c r="Y360" s="584">
        <f>IFERROR(IF(X360="",0,CEILING((X360/$H360),1)*$H360),"")</f>
        <v>720</v>
      </c>
      <c r="Z360" s="36">
        <f>IFERROR(IF(Y360=0,"",ROUNDUP(Y360/H360,0)*0.02175),"")</f>
        <v>1.044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743.04000000000008</v>
      </c>
      <c r="BN360" s="64">
        <f>IFERROR(Y360*I360/H360,"0")</f>
        <v>743.04000000000008</v>
      </c>
      <c r="BO360" s="64">
        <f>IFERROR(1/J360*(X360/H360),"0")</f>
        <v>1</v>
      </c>
      <c r="BP360" s="64">
        <f>IFERROR(1/J360*(Y360/H360),"0")</f>
        <v>1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70</v>
      </c>
      <c r="X361" s="583">
        <v>12</v>
      </c>
      <c r="Y361" s="584">
        <f>IFERROR(IF(X361="",0,CEILING((X361/$H361),1)*$H361),"")</f>
        <v>12</v>
      </c>
      <c r="Z361" s="36">
        <f>IFERROR(IF(Y361=0,"",ROUNDUP(Y361/H361,0)*0.00902),"")</f>
        <v>2.7060000000000001E-2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12.629999999999999</v>
      </c>
      <c r="BN361" s="64">
        <f>IFERROR(Y361*I361/H361,"0")</f>
        <v>12.629999999999999</v>
      </c>
      <c r="BO361" s="64">
        <f>IFERROR(1/J361*(X361/H361),"0")</f>
        <v>2.2727272727272728E-2</v>
      </c>
      <c r="BP361" s="64">
        <f>IFERROR(1/J361*(Y361/H361),"0")</f>
        <v>2.2727272727272728E-2</v>
      </c>
    </row>
    <row r="362" spans="1:68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72</v>
      </c>
      <c r="Q362" s="598"/>
      <c r="R362" s="598"/>
      <c r="S362" s="598"/>
      <c r="T362" s="598"/>
      <c r="U362" s="598"/>
      <c r="V362" s="599"/>
      <c r="W362" s="37" t="s">
        <v>73</v>
      </c>
      <c r="X362" s="585">
        <f>IFERROR(X360/H360,"0")+IFERROR(X361/H361,"0")</f>
        <v>51</v>
      </c>
      <c r="Y362" s="585">
        <f>IFERROR(Y360/H360,"0")+IFERROR(Y361/H361,"0")</f>
        <v>51</v>
      </c>
      <c r="Z362" s="585">
        <f>IFERROR(IF(Z360="",0,Z360),"0")+IFERROR(IF(Z361="",0,Z361),"0")</f>
        <v>1.0710600000000001</v>
      </c>
      <c r="AA362" s="586"/>
      <c r="AB362" s="586"/>
      <c r="AC362" s="586"/>
    </row>
    <row r="363" spans="1:68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72</v>
      </c>
      <c r="Q363" s="598"/>
      <c r="R363" s="598"/>
      <c r="S363" s="598"/>
      <c r="T363" s="598"/>
      <c r="U363" s="598"/>
      <c r="V363" s="599"/>
      <c r="W363" s="37" t="s">
        <v>70</v>
      </c>
      <c r="X363" s="585">
        <f>IFERROR(SUM(X360:X361),"0")</f>
        <v>732</v>
      </c>
      <c r="Y363" s="585">
        <f>IFERROR(SUM(Y360:Y361),"0")</f>
        <v>732</v>
      </c>
      <c r="Z363" s="37"/>
      <c r="AA363" s="586"/>
      <c r="AB363" s="586"/>
      <c r="AC363" s="586"/>
    </row>
    <row r="364" spans="1:68" ht="14.25" hidden="1" customHeight="1" x14ac:dyDescent="0.25">
      <c r="A364" s="595" t="s">
        <v>74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70</v>
      </c>
      <c r="X365" s="583">
        <v>27</v>
      </c>
      <c r="Y365" s="584">
        <f>IFERROR(IF(X365="",0,CEILING((X365/$H365),1)*$H365),"")</f>
        <v>27</v>
      </c>
      <c r="Z365" s="36">
        <f>IFERROR(IF(Y365=0,"",ROUNDUP(Y365/H365,0)*0.01898),"")</f>
        <v>5.6940000000000004E-2</v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28.575000000000003</v>
      </c>
      <c r="BN365" s="64">
        <f>IFERROR(Y365*I365/H365,"0")</f>
        <v>28.575000000000003</v>
      </c>
      <c r="BO365" s="64">
        <f>IFERROR(1/J365*(X365/H365),"0")</f>
        <v>4.6875E-2</v>
      </c>
      <c r="BP365" s="64">
        <f>IFERROR(1/J365*(Y365/H365),"0")</f>
        <v>4.6875E-2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70</v>
      </c>
      <c r="X366" s="583">
        <v>27</v>
      </c>
      <c r="Y366" s="584">
        <f>IFERROR(IF(X366="",0,CEILING((X366/$H366),1)*$H366),"")</f>
        <v>27</v>
      </c>
      <c r="Z366" s="36">
        <f>IFERROR(IF(Y366=0,"",ROUNDUP(Y366/H366,0)*0.01898),"")</f>
        <v>5.6940000000000004E-2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28.556999999999999</v>
      </c>
      <c r="BN366" s="64">
        <f>IFERROR(Y366*I366/H366,"0")</f>
        <v>28.556999999999999</v>
      </c>
      <c r="BO366" s="64">
        <f>IFERROR(1/J366*(X366/H366),"0")</f>
        <v>4.6875E-2</v>
      </c>
      <c r="BP366" s="64">
        <f>IFERROR(1/J366*(Y366/H366),"0")</f>
        <v>4.6875E-2</v>
      </c>
    </row>
    <row r="367" spans="1:68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72</v>
      </c>
      <c r="Q367" s="598"/>
      <c r="R367" s="598"/>
      <c r="S367" s="598"/>
      <c r="T367" s="598"/>
      <c r="U367" s="598"/>
      <c r="V367" s="599"/>
      <c r="W367" s="37" t="s">
        <v>73</v>
      </c>
      <c r="X367" s="585">
        <f>IFERROR(X365/H365,"0")+IFERROR(X366/H366,"0")</f>
        <v>6</v>
      </c>
      <c r="Y367" s="585">
        <f>IFERROR(Y365/H365,"0")+IFERROR(Y366/H366,"0")</f>
        <v>6</v>
      </c>
      <c r="Z367" s="585">
        <f>IFERROR(IF(Z365="",0,Z365),"0")+IFERROR(IF(Z366="",0,Z366),"0")</f>
        <v>0.11388000000000001</v>
      </c>
      <c r="AA367" s="586"/>
      <c r="AB367" s="586"/>
      <c r="AC367" s="586"/>
    </row>
    <row r="368" spans="1:68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72</v>
      </c>
      <c r="Q368" s="598"/>
      <c r="R368" s="598"/>
      <c r="S368" s="598"/>
      <c r="T368" s="598"/>
      <c r="U368" s="598"/>
      <c r="V368" s="599"/>
      <c r="W368" s="37" t="s">
        <v>70</v>
      </c>
      <c r="X368" s="585">
        <f>IFERROR(SUM(X365:X366),"0")</f>
        <v>54</v>
      </c>
      <c r="Y368" s="585">
        <f>IFERROR(SUM(Y365:Y366),"0")</f>
        <v>54</v>
      </c>
      <c r="Z368" s="37"/>
      <c r="AA368" s="586"/>
      <c r="AB368" s="586"/>
      <c r="AC368" s="586"/>
    </row>
    <row r="369" spans="1:68" ht="14.25" hidden="1" customHeight="1" x14ac:dyDescent="0.25">
      <c r="A369" s="595" t="s">
        <v>174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72</v>
      </c>
      <c r="Q371" s="598"/>
      <c r="R371" s="598"/>
      <c r="S371" s="598"/>
      <c r="T371" s="598"/>
      <c r="U371" s="598"/>
      <c r="V371" s="599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72</v>
      </c>
      <c r="Q372" s="598"/>
      <c r="R372" s="598"/>
      <c r="S372" s="598"/>
      <c r="T372" s="598"/>
      <c r="U372" s="598"/>
      <c r="V372" s="599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8" t="s">
        <v>590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103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72</v>
      </c>
      <c r="Q379" s="598"/>
      <c r="R379" s="598"/>
      <c r="S379" s="598"/>
      <c r="T379" s="598"/>
      <c r="U379" s="598"/>
      <c r="V379" s="599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72</v>
      </c>
      <c r="Q380" s="598"/>
      <c r="R380" s="598"/>
      <c r="S380" s="598"/>
      <c r="T380" s="598"/>
      <c r="U380" s="598"/>
      <c r="V380" s="599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64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5" t="s">
        <v>74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70</v>
      </c>
      <c r="X386" s="583">
        <v>27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28.556999999999999</v>
      </c>
      <c r="BN386" s="64">
        <f>IFERROR(Y386*I386/H386,"0")</f>
        <v>28.556999999999999</v>
      </c>
      <c r="BO386" s="64">
        <f>IFERROR(1/J386*(X386/H386),"0")</f>
        <v>4.6875E-2</v>
      </c>
      <c r="BP386" s="64">
        <f>IFERROR(1/J386*(Y386/H386),"0")</f>
        <v>4.6875E-2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72</v>
      </c>
      <c r="Q388" s="598"/>
      <c r="R388" s="598"/>
      <c r="S388" s="598"/>
      <c r="T388" s="598"/>
      <c r="U388" s="598"/>
      <c r="V388" s="599"/>
      <c r="W388" s="37" t="s">
        <v>73</v>
      </c>
      <c r="X388" s="585">
        <f>IFERROR(X386/H386,"0")+IFERROR(X387/H387,"0")</f>
        <v>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72</v>
      </c>
      <c r="Q389" s="598"/>
      <c r="R389" s="598"/>
      <c r="S389" s="598"/>
      <c r="T389" s="598"/>
      <c r="U389" s="598"/>
      <c r="V389" s="599"/>
      <c r="W389" s="37" t="s">
        <v>70</v>
      </c>
      <c r="X389" s="585">
        <f>IFERROR(SUM(X386:X387),"0")</f>
        <v>27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hidden="1" customHeight="1" x14ac:dyDescent="0.25">
      <c r="A390" s="595" t="s">
        <v>174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70</v>
      </c>
      <c r="X391" s="583">
        <v>18</v>
      </c>
      <c r="Y391" s="584">
        <f>IFERROR(IF(X391="",0,CEILING((X391/$H391),1)*$H391),"")</f>
        <v>18</v>
      </c>
      <c r="Z391" s="36">
        <f>IFERROR(IF(Y391=0,"",ROUNDUP(Y391/H391,0)*0.01898),"")</f>
        <v>3.7960000000000001E-2</v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18.87</v>
      </c>
      <c r="BN391" s="64">
        <f>IFERROR(Y391*I391/H391,"0")</f>
        <v>18.87</v>
      </c>
      <c r="BO391" s="64">
        <f>IFERROR(1/J391*(X391/H391),"0")</f>
        <v>3.125E-2</v>
      </c>
      <c r="BP391" s="64">
        <f>IFERROR(1/J391*(Y391/H391),"0")</f>
        <v>3.125E-2</v>
      </c>
    </row>
    <row r="392" spans="1:68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72</v>
      </c>
      <c r="Q392" s="598"/>
      <c r="R392" s="598"/>
      <c r="S392" s="598"/>
      <c r="T392" s="598"/>
      <c r="U392" s="598"/>
      <c r="V392" s="599"/>
      <c r="W392" s="37" t="s">
        <v>73</v>
      </c>
      <c r="X392" s="585">
        <f>IFERROR(X391/H391,"0")</f>
        <v>2</v>
      </c>
      <c r="Y392" s="585">
        <f>IFERROR(Y391/H391,"0")</f>
        <v>2</v>
      </c>
      <c r="Z392" s="585">
        <f>IFERROR(IF(Z391="",0,Z391),"0")</f>
        <v>3.7960000000000001E-2</v>
      </c>
      <c r="AA392" s="586"/>
      <c r="AB392" s="586"/>
      <c r="AC392" s="586"/>
    </row>
    <row r="393" spans="1:68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72</v>
      </c>
      <c r="Q393" s="598"/>
      <c r="R393" s="598"/>
      <c r="S393" s="598"/>
      <c r="T393" s="598"/>
      <c r="U393" s="598"/>
      <c r="V393" s="599"/>
      <c r="W393" s="37" t="s">
        <v>70</v>
      </c>
      <c r="X393" s="585">
        <f>IFERROR(SUM(X391:X391),"0")</f>
        <v>18</v>
      </c>
      <c r="Y393" s="585">
        <f>IFERROR(SUM(Y391:Y391),"0")</f>
        <v>18</v>
      </c>
      <c r="Z393" s="37"/>
      <c r="AA393" s="586"/>
      <c r="AB393" s="586"/>
      <c r="AC393" s="586"/>
    </row>
    <row r="394" spans="1:68" ht="27.75" hidden="1" customHeight="1" x14ac:dyDescent="0.2">
      <c r="A394" s="616" t="s">
        <v>612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613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64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70</v>
      </c>
      <c r="X397" s="583">
        <v>27</v>
      </c>
      <c r="Y397" s="584">
        <f t="shared" ref="Y397:Y406" si="63">IFERROR(IF(X397="",0,CEILING((X397/$H397),1)*$H397),"")</f>
        <v>27</v>
      </c>
      <c r="Z397" s="36">
        <f>IFERROR(IF(Y397=0,"",ROUNDUP(Y397/H397,0)*0.00902),"")</f>
        <v>4.5100000000000001E-2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28.049999999999997</v>
      </c>
      <c r="BN397" s="64">
        <f t="shared" ref="BN397:BN406" si="65">IFERROR(Y397*I397/H397,"0")</f>
        <v>28.049999999999997</v>
      </c>
      <c r="BO397" s="64">
        <f t="shared" ref="BO397:BO406" si="66">IFERROR(1/J397*(X397/H397),"0")</f>
        <v>3.787878787878788E-2</v>
      </c>
      <c r="BP397" s="64">
        <f t="shared" ref="BP397:BP406" si="67">IFERROR(1/J397*(Y397/H397),"0")</f>
        <v>3.787878787878788E-2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70</v>
      </c>
      <c r="X398" s="583">
        <v>27</v>
      </c>
      <c r="Y398" s="584">
        <f t="shared" si="63"/>
        <v>27</v>
      </c>
      <c r="Z398" s="36">
        <f>IFERROR(IF(Y398=0,"",ROUNDUP(Y398/H398,0)*0.00902),"")</f>
        <v>4.5100000000000001E-2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28.049999999999997</v>
      </c>
      <c r="BN398" s="64">
        <f t="shared" si="65"/>
        <v>28.049999999999997</v>
      </c>
      <c r="BO398" s="64">
        <f t="shared" si="66"/>
        <v>3.787878787878788E-2</v>
      </c>
      <c r="BP398" s="64">
        <f t="shared" si="67"/>
        <v>3.787878787878788E-2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70</v>
      </c>
      <c r="X400" s="583">
        <v>27</v>
      </c>
      <c r="Y400" s="584">
        <f t="shared" si="63"/>
        <v>27</v>
      </c>
      <c r="Z400" s="36">
        <f>IFERROR(IF(Y400=0,"",ROUNDUP(Y400/H400,0)*0.00902),"")</f>
        <v>4.5100000000000001E-2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28.049999999999997</v>
      </c>
      <c r="BN400" s="64">
        <f t="shared" si="65"/>
        <v>28.049999999999997</v>
      </c>
      <c r="BO400" s="64">
        <f t="shared" si="66"/>
        <v>3.787878787878788E-2</v>
      </c>
      <c r="BP400" s="64">
        <f t="shared" si="67"/>
        <v>3.787878787878788E-2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70</v>
      </c>
      <c r="X402" s="583">
        <v>10.5</v>
      </c>
      <c r="Y402" s="584">
        <f t="shared" si="63"/>
        <v>10.5</v>
      </c>
      <c r="Z402" s="36">
        <f t="shared" si="68"/>
        <v>2.5100000000000001E-2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11.149999999999999</v>
      </c>
      <c r="BN402" s="64">
        <f t="shared" si="65"/>
        <v>11.149999999999999</v>
      </c>
      <c r="BO402" s="64">
        <f t="shared" si="66"/>
        <v>2.1367521367521368E-2</v>
      </c>
      <c r="BP402" s="64">
        <f t="shared" si="67"/>
        <v>2.1367521367521368E-2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70</v>
      </c>
      <c r="X403" s="583">
        <v>10.5</v>
      </c>
      <c r="Y403" s="584">
        <f t="shared" si="63"/>
        <v>10.5</v>
      </c>
      <c r="Z403" s="36">
        <f t="shared" si="68"/>
        <v>2.5100000000000001E-2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11.149999999999999</v>
      </c>
      <c r="BN403" s="64">
        <f t="shared" si="65"/>
        <v>11.149999999999999</v>
      </c>
      <c r="BO403" s="64">
        <f t="shared" si="66"/>
        <v>2.1367521367521368E-2</v>
      </c>
      <c r="BP403" s="64">
        <f t="shared" si="67"/>
        <v>2.1367521367521368E-2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70</v>
      </c>
      <c r="X405" s="583">
        <v>10.5</v>
      </c>
      <c r="Y405" s="584">
        <f t="shared" si="63"/>
        <v>10.5</v>
      </c>
      <c r="Z405" s="36">
        <f t="shared" si="68"/>
        <v>2.5100000000000001E-2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11.149999999999999</v>
      </c>
      <c r="BN405" s="64">
        <f t="shared" si="65"/>
        <v>11.149999999999999</v>
      </c>
      <c r="BO405" s="64">
        <f t="shared" si="66"/>
        <v>2.1367521367521368E-2</v>
      </c>
      <c r="BP405" s="64">
        <f t="shared" si="67"/>
        <v>2.1367521367521368E-2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70</v>
      </c>
      <c r="X406" s="583">
        <v>10.5</v>
      </c>
      <c r="Y406" s="584">
        <f t="shared" si="63"/>
        <v>10.5</v>
      </c>
      <c r="Z406" s="36">
        <f t="shared" si="68"/>
        <v>2.5100000000000001E-2</v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11.149999999999999</v>
      </c>
      <c r="BN406" s="64">
        <f t="shared" si="65"/>
        <v>11.149999999999999</v>
      </c>
      <c r="BO406" s="64">
        <f t="shared" si="66"/>
        <v>2.1367521367521368E-2</v>
      </c>
      <c r="BP406" s="64">
        <f t="shared" si="67"/>
        <v>2.1367521367521368E-2</v>
      </c>
    </row>
    <row r="407" spans="1:68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72</v>
      </c>
      <c r="Q407" s="598"/>
      <c r="R407" s="598"/>
      <c r="S407" s="598"/>
      <c r="T407" s="598"/>
      <c r="U407" s="598"/>
      <c r="V407" s="599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35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35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0.23570000000000005</v>
      </c>
      <c r="AA407" s="586"/>
      <c r="AB407" s="586"/>
      <c r="AC407" s="586"/>
    </row>
    <row r="408" spans="1:68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72</v>
      </c>
      <c r="Q408" s="598"/>
      <c r="R408" s="598"/>
      <c r="S408" s="598"/>
      <c r="T408" s="598"/>
      <c r="U408" s="598"/>
      <c r="V408" s="599"/>
      <c r="W408" s="37" t="s">
        <v>70</v>
      </c>
      <c r="X408" s="585">
        <f>IFERROR(SUM(X397:X406),"0")</f>
        <v>123</v>
      </c>
      <c r="Y408" s="585">
        <f>IFERROR(SUM(Y397:Y406),"0")</f>
        <v>123</v>
      </c>
      <c r="Z408" s="37"/>
      <c r="AA408" s="586"/>
      <c r="AB408" s="586"/>
      <c r="AC408" s="586"/>
    </row>
    <row r="409" spans="1:68" ht="14.25" hidden="1" customHeight="1" x14ac:dyDescent="0.25">
      <c r="A409" s="595" t="s">
        <v>74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70</v>
      </c>
      <c r="X410" s="583">
        <v>4.8</v>
      </c>
      <c r="Y410" s="584">
        <f>IFERROR(IF(X410="",0,CEILING((X410/$H410),1)*$H410),"")</f>
        <v>4.8</v>
      </c>
      <c r="Z410" s="36">
        <f>IFERROR(IF(Y410=0,"",ROUNDUP(Y410/H410,0)*0.00902),"")</f>
        <v>1.804E-2</v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5.2919999999999998</v>
      </c>
      <c r="BN410" s="64">
        <f>IFERROR(Y410*I410/H410,"0")</f>
        <v>5.2919999999999998</v>
      </c>
      <c r="BO410" s="64">
        <f>IFERROR(1/J410*(X410/H410),"0")</f>
        <v>1.5151515151515152E-2</v>
      </c>
      <c r="BP410" s="64">
        <f>IFERROR(1/J410*(Y410/H410),"0")</f>
        <v>1.5151515151515152E-2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72</v>
      </c>
      <c r="Q412" s="598"/>
      <c r="R412" s="598"/>
      <c r="S412" s="598"/>
      <c r="T412" s="598"/>
      <c r="U412" s="598"/>
      <c r="V412" s="599"/>
      <c r="W412" s="37" t="s">
        <v>73</v>
      </c>
      <c r="X412" s="585">
        <f>IFERROR(X410/H410,"0")+IFERROR(X411/H411,"0")</f>
        <v>2</v>
      </c>
      <c r="Y412" s="585">
        <f>IFERROR(Y410/H410,"0")+IFERROR(Y411/H411,"0")</f>
        <v>2</v>
      </c>
      <c r="Z412" s="585">
        <f>IFERROR(IF(Z410="",0,Z410),"0")+IFERROR(IF(Z411="",0,Z411),"0")</f>
        <v>1.804E-2</v>
      </c>
      <c r="AA412" s="586"/>
      <c r="AB412" s="586"/>
      <c r="AC412" s="586"/>
    </row>
    <row r="413" spans="1:68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72</v>
      </c>
      <c r="Q413" s="598"/>
      <c r="R413" s="598"/>
      <c r="S413" s="598"/>
      <c r="T413" s="598"/>
      <c r="U413" s="598"/>
      <c r="V413" s="599"/>
      <c r="W413" s="37" t="s">
        <v>70</v>
      </c>
      <c r="X413" s="585">
        <f>IFERROR(SUM(X410:X411),"0")</f>
        <v>4.8</v>
      </c>
      <c r="Y413" s="585">
        <f>IFERROR(SUM(Y410:Y411),"0")</f>
        <v>4.8</v>
      </c>
      <c r="Z413" s="37"/>
      <c r="AA413" s="586"/>
      <c r="AB413" s="586"/>
      <c r="AC413" s="586"/>
    </row>
    <row r="414" spans="1:68" ht="16.5" hidden="1" customHeight="1" x14ac:dyDescent="0.25">
      <c r="A414" s="648" t="s">
        <v>645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139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70</v>
      </c>
      <c r="X416" s="583">
        <v>16.8</v>
      </c>
      <c r="Y416" s="584">
        <f>IFERROR(IF(X416="",0,CEILING((X416/$H416),1)*$H416),"")</f>
        <v>16.8</v>
      </c>
      <c r="Z416" s="36">
        <f>IFERROR(IF(Y416=0,"",ROUNDUP(Y416/H416,0)*0.00651),"")</f>
        <v>5.2080000000000001E-2</v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18.48</v>
      </c>
      <c r="BN416" s="64">
        <f>IFERROR(Y416*I416/H416,"0")</f>
        <v>18.48</v>
      </c>
      <c r="BO416" s="64">
        <f>IFERROR(1/J416*(X416/H416),"0")</f>
        <v>4.3956043956043959E-2</v>
      </c>
      <c r="BP416" s="64">
        <f>IFERROR(1/J416*(Y416/H416),"0")</f>
        <v>4.3956043956043959E-2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70</v>
      </c>
      <c r="X417" s="583">
        <v>7.56</v>
      </c>
      <c r="Y417" s="584">
        <f>IFERROR(IF(X417="",0,CEILING((X417/$H417),1)*$H417),"")</f>
        <v>7.5600000000000005</v>
      </c>
      <c r="Z417" s="36">
        <f>IFERROR(IF(Y417=0,"",ROUNDUP(Y417/H417,0)*0.00651),"")</f>
        <v>1.9529999999999999E-2</v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8.19</v>
      </c>
      <c r="BN417" s="64">
        <f>IFERROR(Y417*I417/H417,"0")</f>
        <v>8.19</v>
      </c>
      <c r="BO417" s="64">
        <f>IFERROR(1/J417*(X417/H417),"0")</f>
        <v>1.6483516483516484E-2</v>
      </c>
      <c r="BP417" s="64">
        <f>IFERROR(1/J417*(Y417/H417),"0")</f>
        <v>1.6483516483516484E-2</v>
      </c>
    </row>
    <row r="418" spans="1:68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72</v>
      </c>
      <c r="Q418" s="598"/>
      <c r="R418" s="598"/>
      <c r="S418" s="598"/>
      <c r="T418" s="598"/>
      <c r="U418" s="598"/>
      <c r="V418" s="599"/>
      <c r="W418" s="37" t="s">
        <v>73</v>
      </c>
      <c r="X418" s="585">
        <f>IFERROR(X416/H416,"0")+IFERROR(X417/H417,"0")</f>
        <v>11</v>
      </c>
      <c r="Y418" s="585">
        <f>IFERROR(Y416/H416,"0")+IFERROR(Y417/H417,"0")</f>
        <v>11</v>
      </c>
      <c r="Z418" s="585">
        <f>IFERROR(IF(Z416="",0,Z416),"0")+IFERROR(IF(Z417="",0,Z417),"0")</f>
        <v>7.1610000000000007E-2</v>
      </c>
      <c r="AA418" s="586"/>
      <c r="AB418" s="586"/>
      <c r="AC418" s="586"/>
    </row>
    <row r="419" spans="1:68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72</v>
      </c>
      <c r="Q419" s="598"/>
      <c r="R419" s="598"/>
      <c r="S419" s="598"/>
      <c r="T419" s="598"/>
      <c r="U419" s="598"/>
      <c r="V419" s="599"/>
      <c r="W419" s="37" t="s">
        <v>70</v>
      </c>
      <c r="X419" s="585">
        <f>IFERROR(SUM(X416:X417),"0")</f>
        <v>24.36</v>
      </c>
      <c r="Y419" s="585">
        <f>IFERROR(SUM(Y416:Y417),"0")</f>
        <v>24.36</v>
      </c>
      <c r="Z419" s="37"/>
      <c r="AA419" s="586"/>
      <c r="AB419" s="586"/>
      <c r="AC419" s="586"/>
    </row>
    <row r="420" spans="1:68" ht="14.25" hidden="1" customHeight="1" x14ac:dyDescent="0.25">
      <c r="A420" s="595" t="s">
        <v>64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70</v>
      </c>
      <c r="X421" s="583">
        <v>32.4</v>
      </c>
      <c r="Y421" s="584">
        <f>IFERROR(IF(X421="",0,CEILING((X421/$H421),1)*$H421),"")</f>
        <v>32.400000000000006</v>
      </c>
      <c r="Z421" s="36">
        <f>IFERROR(IF(Y421=0,"",ROUNDUP(Y421/H421,0)*0.00902),"")</f>
        <v>5.4120000000000001E-2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33.659999999999997</v>
      </c>
      <c r="BN421" s="64">
        <f>IFERROR(Y421*I421/H421,"0")</f>
        <v>33.660000000000004</v>
      </c>
      <c r="BO421" s="64">
        <f>IFERROR(1/J421*(X421/H421),"0")</f>
        <v>4.5454545454545449E-2</v>
      </c>
      <c r="BP421" s="64">
        <f>IFERROR(1/J421*(Y421/H421),"0")</f>
        <v>4.5454545454545463E-2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70</v>
      </c>
      <c r="X422" s="583">
        <v>10.5</v>
      </c>
      <c r="Y422" s="584">
        <f>IFERROR(IF(X422="",0,CEILING((X422/$H422),1)*$H422),"")</f>
        <v>10.5</v>
      </c>
      <c r="Z422" s="36">
        <f>IFERROR(IF(Y422=0,"",ROUNDUP(Y422/H422,0)*0.00502),"")</f>
        <v>2.5100000000000001E-2</v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11.149999999999999</v>
      </c>
      <c r="BN422" s="64">
        <f>IFERROR(Y422*I422/H422,"0")</f>
        <v>11.149999999999999</v>
      </c>
      <c r="BO422" s="64">
        <f>IFERROR(1/J422*(X422/H422),"0")</f>
        <v>2.1367521367521368E-2</v>
      </c>
      <c r="BP422" s="64">
        <f>IFERROR(1/J422*(Y422/H422),"0")</f>
        <v>2.1367521367521368E-2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70</v>
      </c>
      <c r="X424" s="583">
        <v>10.5</v>
      </c>
      <c r="Y424" s="584">
        <f>IFERROR(IF(X424="",0,CEILING((X424/$H424),1)*$H424),"")</f>
        <v>10.5</v>
      </c>
      <c r="Z424" s="36">
        <f>IFERROR(IF(Y424=0,"",ROUNDUP(Y424/H424,0)*0.00502),"")</f>
        <v>2.5100000000000001E-2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11.149999999999999</v>
      </c>
      <c r="BN424" s="64">
        <f>IFERROR(Y424*I424/H424,"0")</f>
        <v>11.149999999999999</v>
      </c>
      <c r="BO424" s="64">
        <f>IFERROR(1/J424*(X424/H424),"0")</f>
        <v>2.1367521367521368E-2</v>
      </c>
      <c r="BP424" s="64">
        <f>IFERROR(1/J424*(Y424/H424),"0")</f>
        <v>2.1367521367521368E-2</v>
      </c>
    </row>
    <row r="425" spans="1:68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72</v>
      </c>
      <c r="Q425" s="598"/>
      <c r="R425" s="598"/>
      <c r="S425" s="598"/>
      <c r="T425" s="598"/>
      <c r="U425" s="598"/>
      <c r="V425" s="599"/>
      <c r="W425" s="37" t="s">
        <v>73</v>
      </c>
      <c r="X425" s="585">
        <f>IFERROR(X421/H421,"0")+IFERROR(X422/H422,"0")+IFERROR(X423/H423,"0")+IFERROR(X424/H424,"0")</f>
        <v>16</v>
      </c>
      <c r="Y425" s="585">
        <f>IFERROR(Y421/H421,"0")+IFERROR(Y422/H422,"0")+IFERROR(Y423/H423,"0")+IFERROR(Y424/H424,"0")</f>
        <v>16</v>
      </c>
      <c r="Z425" s="585">
        <f>IFERROR(IF(Z421="",0,Z421),"0")+IFERROR(IF(Z422="",0,Z422),"0")+IFERROR(IF(Z423="",0,Z423),"0")+IFERROR(IF(Z424="",0,Z424),"0")</f>
        <v>0.10432</v>
      </c>
      <c r="AA425" s="586"/>
      <c r="AB425" s="586"/>
      <c r="AC425" s="586"/>
    </row>
    <row r="426" spans="1:68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72</v>
      </c>
      <c r="Q426" s="598"/>
      <c r="R426" s="598"/>
      <c r="S426" s="598"/>
      <c r="T426" s="598"/>
      <c r="U426" s="598"/>
      <c r="V426" s="599"/>
      <c r="W426" s="37" t="s">
        <v>70</v>
      </c>
      <c r="X426" s="585">
        <f>IFERROR(SUM(X421:X424),"0")</f>
        <v>53.4</v>
      </c>
      <c r="Y426" s="585">
        <f>IFERROR(SUM(Y421:Y424),"0")</f>
        <v>53.400000000000006</v>
      </c>
      <c r="Z426" s="37"/>
      <c r="AA426" s="586"/>
      <c r="AB426" s="586"/>
      <c r="AC426" s="586"/>
    </row>
    <row r="427" spans="1:68" ht="16.5" hidden="1" customHeight="1" x14ac:dyDescent="0.25">
      <c r="A427" s="648" t="s">
        <v>663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64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72</v>
      </c>
      <c r="Q430" s="598"/>
      <c r="R430" s="598"/>
      <c r="S430" s="598"/>
      <c r="T430" s="598"/>
      <c r="U430" s="598"/>
      <c r="V430" s="599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72</v>
      </c>
      <c r="Q431" s="598"/>
      <c r="R431" s="598"/>
      <c r="S431" s="598"/>
      <c r="T431" s="598"/>
      <c r="U431" s="598"/>
      <c r="V431" s="599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8" t="s">
        <v>667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64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671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671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103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70</v>
      </c>
      <c r="X441" s="583">
        <v>10.56</v>
      </c>
      <c r="Y441" s="584">
        <f t="shared" si="69"/>
        <v>10.56</v>
      </c>
      <c r="Z441" s="36">
        <f t="shared" si="70"/>
        <v>2.392E-2</v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11.28</v>
      </c>
      <c r="BN441" s="64">
        <f t="shared" si="72"/>
        <v>11.28</v>
      </c>
      <c r="BO441" s="64">
        <f t="shared" si="73"/>
        <v>1.9230769230769232E-2</v>
      </c>
      <c r="BP441" s="64">
        <f t="shared" si="74"/>
        <v>1.9230769230769232E-2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70</v>
      </c>
      <c r="X442" s="583">
        <v>10.56</v>
      </c>
      <c r="Y442" s="584">
        <f t="shared" si="69"/>
        <v>10.56</v>
      </c>
      <c r="Z442" s="36">
        <f t="shared" si="70"/>
        <v>2.392E-2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11.28</v>
      </c>
      <c r="BN442" s="64">
        <f t="shared" si="72"/>
        <v>11.28</v>
      </c>
      <c r="BO442" s="64">
        <f t="shared" si="73"/>
        <v>1.9230769230769232E-2</v>
      </c>
      <c r="BP442" s="64">
        <f t="shared" si="74"/>
        <v>1.9230769230769232E-2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0"/>
      <c r="R443" s="590"/>
      <c r="S443" s="590"/>
      <c r="T443" s="591"/>
      <c r="U443" s="34"/>
      <c r="V443" s="34"/>
      <c r="W443" s="35" t="s">
        <v>70</v>
      </c>
      <c r="X443" s="583">
        <v>10.56</v>
      </c>
      <c r="Y443" s="584">
        <f t="shared" si="69"/>
        <v>10.56</v>
      </c>
      <c r="Z443" s="36">
        <f t="shared" si="70"/>
        <v>2.392E-2</v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11.28</v>
      </c>
      <c r="BN443" s="64">
        <f t="shared" si="72"/>
        <v>11.28</v>
      </c>
      <c r="BO443" s="64">
        <f t="shared" si="73"/>
        <v>1.9230769230769232E-2</v>
      </c>
      <c r="BP443" s="64">
        <f t="shared" si="74"/>
        <v>1.9230769230769232E-2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70</v>
      </c>
      <c r="X445" s="583">
        <v>10.56</v>
      </c>
      <c r="Y445" s="584">
        <f t="shared" si="69"/>
        <v>10.56</v>
      </c>
      <c r="Z445" s="36">
        <f t="shared" si="70"/>
        <v>2.392E-2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11.28</v>
      </c>
      <c r="BN445" s="64">
        <f t="shared" si="72"/>
        <v>11.28</v>
      </c>
      <c r="BO445" s="64">
        <f t="shared" si="73"/>
        <v>1.9230769230769232E-2</v>
      </c>
      <c r="BP445" s="64">
        <f t="shared" si="74"/>
        <v>1.9230769230769232E-2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70</v>
      </c>
      <c r="X446" s="583">
        <v>10.56</v>
      </c>
      <c r="Y446" s="584">
        <f t="shared" si="69"/>
        <v>10.56</v>
      </c>
      <c r="Z446" s="36">
        <f t="shared" si="70"/>
        <v>2.392E-2</v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11.28</v>
      </c>
      <c r="BN446" s="64">
        <f t="shared" si="72"/>
        <v>11.28</v>
      </c>
      <c r="BO446" s="64">
        <f t="shared" si="73"/>
        <v>1.9230769230769232E-2</v>
      </c>
      <c r="BP446" s="64">
        <f t="shared" si="74"/>
        <v>1.9230769230769232E-2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70</v>
      </c>
      <c r="X447" s="583">
        <v>4.8</v>
      </c>
      <c r="Y447" s="584">
        <f t="shared" si="69"/>
        <v>4.8</v>
      </c>
      <c r="Z447" s="36">
        <f>IFERROR(IF(Y447=0,"",ROUNDUP(Y447/H447,0)*0.00651),"")</f>
        <v>1.302E-2</v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5.16</v>
      </c>
      <c r="BN447" s="64">
        <f t="shared" si="72"/>
        <v>5.16</v>
      </c>
      <c r="BO447" s="64">
        <f t="shared" si="73"/>
        <v>1.098901098901099E-2</v>
      </c>
      <c r="BP447" s="64">
        <f t="shared" si="74"/>
        <v>1.098901098901099E-2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1" t="s">
        <v>701</v>
      </c>
      <c r="Q450" s="590"/>
      <c r="R450" s="590"/>
      <c r="S450" s="590"/>
      <c r="T450" s="591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70</v>
      </c>
      <c r="X452" s="583">
        <v>4.8</v>
      </c>
      <c r="Y452" s="584">
        <f t="shared" si="69"/>
        <v>4.8</v>
      </c>
      <c r="Z452" s="36">
        <f>IFERROR(IF(Y452=0,"",ROUNDUP(Y452/H452,0)*0.00651),"")</f>
        <v>1.302E-2</v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5.16</v>
      </c>
      <c r="BN452" s="64">
        <f t="shared" si="72"/>
        <v>5.16</v>
      </c>
      <c r="BO452" s="64">
        <f t="shared" si="73"/>
        <v>1.098901098901099E-2</v>
      </c>
      <c r="BP452" s="64">
        <f t="shared" si="74"/>
        <v>1.098901098901099E-2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72</v>
      </c>
      <c r="Q455" s="598"/>
      <c r="R455" s="598"/>
      <c r="S455" s="598"/>
      <c r="T455" s="598"/>
      <c r="U455" s="598"/>
      <c r="V455" s="599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0.14563999999999999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72</v>
      </c>
      <c r="Q456" s="598"/>
      <c r="R456" s="598"/>
      <c r="S456" s="598"/>
      <c r="T456" s="598"/>
      <c r="U456" s="598"/>
      <c r="V456" s="599"/>
      <c r="W456" s="37" t="s">
        <v>70</v>
      </c>
      <c r="X456" s="585">
        <f>IFERROR(SUM(X440:X454),"0")</f>
        <v>62.4</v>
      </c>
      <c r="Y456" s="585">
        <f>IFERROR(SUM(Y440:Y454),"0")</f>
        <v>62.4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139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70</v>
      </c>
      <c r="X458" s="583">
        <v>10.56</v>
      </c>
      <c r="Y458" s="584">
        <f>IFERROR(IF(X458="",0,CEILING((X458/$H458),1)*$H458),"")</f>
        <v>10.56</v>
      </c>
      <c r="Z458" s="36">
        <f>IFERROR(IF(Y458=0,"",ROUNDUP(Y458/H458,0)*0.01196),"")</f>
        <v>2.392E-2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11.28</v>
      </c>
      <c r="BN458" s="64">
        <f>IFERROR(Y458*I458/H458,"0")</f>
        <v>11.28</v>
      </c>
      <c r="BO458" s="64">
        <f>IFERROR(1/J458*(X458/H458),"0")</f>
        <v>1.9230769230769232E-2</v>
      </c>
      <c r="BP458" s="64">
        <f>IFERROR(1/J458*(Y458/H458),"0")</f>
        <v>1.9230769230769232E-2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70</v>
      </c>
      <c r="X459" s="583">
        <v>4.8</v>
      </c>
      <c r="Y459" s="584">
        <f>IFERROR(IF(X459="",0,CEILING((X459/$H459),1)*$H459),"")</f>
        <v>4.8</v>
      </c>
      <c r="Z459" s="36">
        <f>IFERROR(IF(Y459=0,"",ROUNDUP(Y459/H459,0)*0.00651),"")</f>
        <v>1.302E-2</v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5.16</v>
      </c>
      <c r="BN459" s="64">
        <f>IFERROR(Y459*I459/H459,"0")</f>
        <v>5.16</v>
      </c>
      <c r="BO459" s="64">
        <f>IFERROR(1/J459*(X459/H459),"0")</f>
        <v>1.098901098901099E-2</v>
      </c>
      <c r="BP459" s="64">
        <f>IFERROR(1/J459*(Y459/H459),"0")</f>
        <v>1.098901098901099E-2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72</v>
      </c>
      <c r="Q461" s="598"/>
      <c r="R461" s="598"/>
      <c r="S461" s="598"/>
      <c r="T461" s="598"/>
      <c r="U461" s="598"/>
      <c r="V461" s="599"/>
      <c r="W461" s="37" t="s">
        <v>73</v>
      </c>
      <c r="X461" s="585">
        <f>IFERROR(X458/H458,"0")+IFERROR(X459/H459,"0")+IFERROR(X460/H460,"0")</f>
        <v>4</v>
      </c>
      <c r="Y461" s="585">
        <f>IFERROR(Y458/H458,"0")+IFERROR(Y459/H459,"0")+IFERROR(Y460/H460,"0")</f>
        <v>4</v>
      </c>
      <c r="Z461" s="585">
        <f>IFERROR(IF(Z458="",0,Z458),"0")+IFERROR(IF(Z459="",0,Z459),"0")+IFERROR(IF(Z460="",0,Z460),"0")</f>
        <v>3.6940000000000001E-2</v>
      </c>
      <c r="AA461" s="586"/>
      <c r="AB461" s="586"/>
      <c r="AC461" s="586"/>
    </row>
    <row r="462" spans="1:68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72</v>
      </c>
      <c r="Q462" s="598"/>
      <c r="R462" s="598"/>
      <c r="S462" s="598"/>
      <c r="T462" s="598"/>
      <c r="U462" s="598"/>
      <c r="V462" s="599"/>
      <c r="W462" s="37" t="s">
        <v>70</v>
      </c>
      <c r="X462" s="585">
        <f>IFERROR(SUM(X458:X460),"0")</f>
        <v>15.36</v>
      </c>
      <c r="Y462" s="585">
        <f>IFERROR(SUM(Y458:Y460),"0")</f>
        <v>15.36</v>
      </c>
      <c r="Z462" s="37"/>
      <c r="AA462" s="586"/>
      <c r="AB462" s="586"/>
      <c r="AC462" s="586"/>
    </row>
    <row r="463" spans="1:68" ht="14.25" hidden="1" customHeight="1" x14ac:dyDescent="0.25">
      <c r="A463" s="595" t="s">
        <v>64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70</v>
      </c>
      <c r="X464" s="583">
        <v>10.56</v>
      </c>
      <c r="Y464" s="584">
        <f t="shared" ref="Y464:Y470" si="75">IFERROR(IF(X464="",0,CEILING((X464/$H464),1)*$H464),"")</f>
        <v>10.56</v>
      </c>
      <c r="Z464" s="36">
        <f>IFERROR(IF(Y464=0,"",ROUNDUP(Y464/H464,0)*0.01196),"")</f>
        <v>2.392E-2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11.28</v>
      </c>
      <c r="BN464" s="64">
        <f t="shared" ref="BN464:BN470" si="77">IFERROR(Y464*I464/H464,"0")</f>
        <v>11.28</v>
      </c>
      <c r="BO464" s="64">
        <f t="shared" ref="BO464:BO470" si="78">IFERROR(1/J464*(X464/H464),"0")</f>
        <v>1.9230769230769232E-2</v>
      </c>
      <c r="BP464" s="64">
        <f t="shared" ref="BP464:BP470" si="79">IFERROR(1/J464*(Y464/H464),"0")</f>
        <v>1.9230769230769232E-2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70</v>
      </c>
      <c r="X465" s="583">
        <v>10.56</v>
      </c>
      <c r="Y465" s="584">
        <f t="shared" si="75"/>
        <v>10.56</v>
      </c>
      <c r="Z465" s="36">
        <f>IFERROR(IF(Y465=0,"",ROUNDUP(Y465/H465,0)*0.01196),"")</f>
        <v>2.392E-2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11.28</v>
      </c>
      <c r="BN465" s="64">
        <f t="shared" si="77"/>
        <v>11.28</v>
      </c>
      <c r="BO465" s="64">
        <f t="shared" si="78"/>
        <v>1.9230769230769232E-2</v>
      </c>
      <c r="BP465" s="64">
        <f t="shared" si="79"/>
        <v>1.9230769230769232E-2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70</v>
      </c>
      <c r="X466" s="583">
        <v>10.56</v>
      </c>
      <c r="Y466" s="584">
        <f t="shared" si="75"/>
        <v>10.56</v>
      </c>
      <c r="Z466" s="36">
        <f>IFERROR(IF(Y466=0,"",ROUNDUP(Y466/H466,0)*0.01196),"")</f>
        <v>2.392E-2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11.28</v>
      </c>
      <c r="BN466" s="64">
        <f t="shared" si="77"/>
        <v>11.28</v>
      </c>
      <c r="BO466" s="64">
        <f t="shared" si="78"/>
        <v>1.9230769230769232E-2</v>
      </c>
      <c r="BP466" s="64">
        <f t="shared" si="79"/>
        <v>1.9230769230769232E-2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72</v>
      </c>
      <c r="Q471" s="598"/>
      <c r="R471" s="598"/>
      <c r="S471" s="598"/>
      <c r="T471" s="598"/>
      <c r="U471" s="598"/>
      <c r="V471" s="599"/>
      <c r="W471" s="37" t="s">
        <v>73</v>
      </c>
      <c r="X471" s="585">
        <f>IFERROR(X464/H464,"0")+IFERROR(X465/H465,"0")+IFERROR(X466/H466,"0")+IFERROR(X467/H467,"0")+IFERROR(X468/H468,"0")+IFERROR(X469/H469,"0")+IFERROR(X470/H470,"0")</f>
        <v>6</v>
      </c>
      <c r="Y471" s="585">
        <f>IFERROR(Y464/H464,"0")+IFERROR(Y465/H465,"0")+IFERROR(Y466/H466,"0")+IFERROR(Y467/H467,"0")+IFERROR(Y468/H468,"0")+IFERROR(Y469/H469,"0")+IFERROR(Y470/H470,"0")</f>
        <v>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7.1760000000000004E-2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72</v>
      </c>
      <c r="Q472" s="598"/>
      <c r="R472" s="598"/>
      <c r="S472" s="598"/>
      <c r="T472" s="598"/>
      <c r="U472" s="598"/>
      <c r="V472" s="599"/>
      <c r="W472" s="37" t="s">
        <v>70</v>
      </c>
      <c r="X472" s="585">
        <f>IFERROR(SUM(X464:X470),"0")</f>
        <v>31.68</v>
      </c>
      <c r="Y472" s="585">
        <f>IFERROR(SUM(Y464:Y470),"0")</f>
        <v>31.68</v>
      </c>
      <c r="Z472" s="37"/>
      <c r="AA472" s="586"/>
      <c r="AB472" s="586"/>
      <c r="AC472" s="586"/>
    </row>
    <row r="473" spans="1:68" ht="14.25" hidden="1" customHeight="1" x14ac:dyDescent="0.25">
      <c r="A473" s="595" t="s">
        <v>74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70</v>
      </c>
      <c r="X474" s="583">
        <v>7.8</v>
      </c>
      <c r="Y474" s="584">
        <f>IFERROR(IF(X474="",0,CEILING((X474/$H474),1)*$H474),"")</f>
        <v>7.8</v>
      </c>
      <c r="Z474" s="36">
        <f>IFERROR(IF(Y474=0,"",ROUNDUP(Y474/H474,0)*0.01898),"")</f>
        <v>1.898E-2</v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8.3010000000000002</v>
      </c>
      <c r="BN474" s="64">
        <f>IFERROR(Y474*I474/H474,"0")</f>
        <v>8.3010000000000002</v>
      </c>
      <c r="BO474" s="64">
        <f>IFERROR(1/J474*(X474/H474),"0")</f>
        <v>1.5625E-2</v>
      </c>
      <c r="BP474" s="64">
        <f>IFERROR(1/J474*(Y474/H474),"0")</f>
        <v>1.5625E-2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70</v>
      </c>
      <c r="X475" s="583">
        <v>7.8</v>
      </c>
      <c r="Y475" s="584">
        <f>IFERROR(IF(X475="",0,CEILING((X475/$H475),1)*$H475),"")</f>
        <v>7.8</v>
      </c>
      <c r="Z475" s="36">
        <f>IFERROR(IF(Y475=0,"",ROUNDUP(Y475/H475,0)*0.01898),"")</f>
        <v>1.898E-2</v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8.3010000000000002</v>
      </c>
      <c r="BN475" s="64">
        <f>IFERROR(Y475*I475/H475,"0")</f>
        <v>8.3010000000000002</v>
      </c>
      <c r="BO475" s="64">
        <f>IFERROR(1/J475*(X475/H475),"0")</f>
        <v>1.5625E-2</v>
      </c>
      <c r="BP475" s="64">
        <f>IFERROR(1/J475*(Y475/H475),"0")</f>
        <v>1.5625E-2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72</v>
      </c>
      <c r="Q477" s="598"/>
      <c r="R477" s="598"/>
      <c r="S477" s="598"/>
      <c r="T477" s="598"/>
      <c r="U477" s="598"/>
      <c r="V477" s="599"/>
      <c r="W477" s="37" t="s">
        <v>73</v>
      </c>
      <c r="X477" s="585">
        <f>IFERROR(X474/H474,"0")+IFERROR(X475/H475,"0")+IFERROR(X476/H476,"0")</f>
        <v>2</v>
      </c>
      <c r="Y477" s="585">
        <f>IFERROR(Y474/H474,"0")+IFERROR(Y475/H475,"0")+IFERROR(Y476/H476,"0")</f>
        <v>2</v>
      </c>
      <c r="Z477" s="585">
        <f>IFERROR(IF(Z474="",0,Z474),"0")+IFERROR(IF(Z475="",0,Z475),"0")+IFERROR(IF(Z476="",0,Z476),"0")</f>
        <v>3.7960000000000001E-2</v>
      </c>
      <c r="AA477" s="586"/>
      <c r="AB477" s="586"/>
      <c r="AC477" s="586"/>
    </row>
    <row r="478" spans="1:68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72</v>
      </c>
      <c r="Q478" s="598"/>
      <c r="R478" s="598"/>
      <c r="S478" s="598"/>
      <c r="T478" s="598"/>
      <c r="U478" s="598"/>
      <c r="V478" s="599"/>
      <c r="W478" s="37" t="s">
        <v>70</v>
      </c>
      <c r="X478" s="585">
        <f>IFERROR(SUM(X474:X476),"0")</f>
        <v>15.6</v>
      </c>
      <c r="Y478" s="585">
        <f>IFERROR(SUM(Y474:Y476),"0")</f>
        <v>15.6</v>
      </c>
      <c r="Z478" s="37"/>
      <c r="AA478" s="586"/>
      <c r="AB478" s="586"/>
      <c r="AC478" s="586"/>
    </row>
    <row r="479" spans="1:68" ht="27.75" hidden="1" customHeight="1" x14ac:dyDescent="0.2">
      <c r="A479" s="616" t="s">
        <v>741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741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103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43" t="s">
        <v>744</v>
      </c>
      <c r="Q482" s="590"/>
      <c r="R482" s="590"/>
      <c r="S482" s="590"/>
      <c r="T482" s="591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3" t="s">
        <v>748</v>
      </c>
      <c r="Q483" s="590"/>
      <c r="R483" s="590"/>
      <c r="S483" s="590"/>
      <c r="T483" s="591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1" t="s">
        <v>752</v>
      </c>
      <c r="Q484" s="590"/>
      <c r="R484" s="590"/>
      <c r="S484" s="590"/>
      <c r="T484" s="591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26" t="s">
        <v>756</v>
      </c>
      <c r="Q485" s="590"/>
      <c r="R485" s="590"/>
      <c r="S485" s="590"/>
      <c r="T485" s="591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72</v>
      </c>
      <c r="Q486" s="598"/>
      <c r="R486" s="598"/>
      <c r="S486" s="598"/>
      <c r="T486" s="598"/>
      <c r="U486" s="598"/>
      <c r="V486" s="599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72</v>
      </c>
      <c r="Q487" s="598"/>
      <c r="R487" s="598"/>
      <c r="S487" s="598"/>
      <c r="T487" s="598"/>
      <c r="U487" s="598"/>
      <c r="V487" s="599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139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821" t="s">
        <v>759</v>
      </c>
      <c r="Q489" s="590"/>
      <c r="R489" s="590"/>
      <c r="S489" s="590"/>
      <c r="T489" s="591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2" t="s">
        <v>762</v>
      </c>
      <c r="Q490" s="590"/>
      <c r="R490" s="590"/>
      <c r="S490" s="590"/>
      <c r="T490" s="591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7" t="s">
        <v>766</v>
      </c>
      <c r="Q491" s="590"/>
      <c r="R491" s="590"/>
      <c r="S491" s="590"/>
      <c r="T491" s="591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5" t="s">
        <v>769</v>
      </c>
      <c r="Q492" s="590"/>
      <c r="R492" s="590"/>
      <c r="S492" s="590"/>
      <c r="T492" s="591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72</v>
      </c>
      <c r="Q493" s="598"/>
      <c r="R493" s="598"/>
      <c r="S493" s="598"/>
      <c r="T493" s="598"/>
      <c r="U493" s="598"/>
      <c r="V493" s="599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72</v>
      </c>
      <c r="Q494" s="598"/>
      <c r="R494" s="598"/>
      <c r="S494" s="598"/>
      <c r="T494" s="598"/>
      <c r="U494" s="598"/>
      <c r="V494" s="599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64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90"/>
      <c r="R496" s="590"/>
      <c r="S496" s="590"/>
      <c r="T496" s="591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0" t="s">
        <v>777</v>
      </c>
      <c r="Q497" s="590"/>
      <c r="R497" s="590"/>
      <c r="S497" s="590"/>
      <c r="T497" s="591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72</v>
      </c>
      <c r="Q498" s="598"/>
      <c r="R498" s="598"/>
      <c r="S498" s="598"/>
      <c r="T498" s="598"/>
      <c r="U498" s="598"/>
      <c r="V498" s="599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72</v>
      </c>
      <c r="Q499" s="598"/>
      <c r="R499" s="598"/>
      <c r="S499" s="598"/>
      <c r="T499" s="598"/>
      <c r="U499" s="598"/>
      <c r="V499" s="599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74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5" t="s">
        <v>781</v>
      </c>
      <c r="Q501" s="590"/>
      <c r="R501" s="590"/>
      <c r="S501" s="590"/>
      <c r="T501" s="591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0" t="s">
        <v>781</v>
      </c>
      <c r="Q502" s="590"/>
      <c r="R502" s="590"/>
      <c r="S502" s="590"/>
      <c r="T502" s="591"/>
      <c r="U502" s="34"/>
      <c r="V502" s="34"/>
      <c r="W502" s="35" t="s">
        <v>70</v>
      </c>
      <c r="X502" s="583">
        <v>46.8</v>
      </c>
      <c r="Y502" s="584">
        <f>IFERROR(IF(X502="",0,CEILING((X502/$H502),1)*$H502),"")</f>
        <v>46.8</v>
      </c>
      <c r="Z502" s="36">
        <f>IFERROR(IF(Y502=0,"",ROUNDUP(Y502/H502,0)*0.01898),"")</f>
        <v>0.11388000000000001</v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49.914000000000001</v>
      </c>
      <c r="BN502" s="64">
        <f>IFERROR(Y502*I502/H502,"0")</f>
        <v>49.914000000000001</v>
      </c>
      <c r="BO502" s="64">
        <f>IFERROR(1/J502*(X502/H502),"0")</f>
        <v>9.375E-2</v>
      </c>
      <c r="BP502" s="64">
        <f>IFERROR(1/J502*(Y502/H502),"0")</f>
        <v>9.375E-2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77" t="s">
        <v>786</v>
      </c>
      <c r="Q503" s="590"/>
      <c r="R503" s="590"/>
      <c r="S503" s="590"/>
      <c r="T503" s="591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72</v>
      </c>
      <c r="Q504" s="598"/>
      <c r="R504" s="598"/>
      <c r="S504" s="598"/>
      <c r="T504" s="598"/>
      <c r="U504" s="598"/>
      <c r="V504" s="599"/>
      <c r="W504" s="37" t="s">
        <v>73</v>
      </c>
      <c r="X504" s="585">
        <f>IFERROR(X501/H501,"0")+IFERROR(X502/H502,"0")+IFERROR(X503/H503,"0")</f>
        <v>6</v>
      </c>
      <c r="Y504" s="585">
        <f>IFERROR(Y501/H501,"0")+IFERROR(Y502/H502,"0")+IFERROR(Y503/H503,"0")</f>
        <v>6</v>
      </c>
      <c r="Z504" s="585">
        <f>IFERROR(IF(Z501="",0,Z501),"0")+IFERROR(IF(Z502="",0,Z502),"0")+IFERROR(IF(Z503="",0,Z503),"0")</f>
        <v>0.11388000000000001</v>
      </c>
      <c r="AA504" s="586"/>
      <c r="AB504" s="586"/>
      <c r="AC504" s="586"/>
    </row>
    <row r="505" spans="1:68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72</v>
      </c>
      <c r="Q505" s="598"/>
      <c r="R505" s="598"/>
      <c r="S505" s="598"/>
      <c r="T505" s="598"/>
      <c r="U505" s="598"/>
      <c r="V505" s="599"/>
      <c r="W505" s="37" t="s">
        <v>70</v>
      </c>
      <c r="X505" s="585">
        <f>IFERROR(SUM(X501:X503),"0")</f>
        <v>46.8</v>
      </c>
      <c r="Y505" s="585">
        <f>IFERROR(SUM(Y501:Y503),"0")</f>
        <v>46.8</v>
      </c>
      <c r="Z505" s="37"/>
      <c r="AA505" s="586"/>
      <c r="AB505" s="586"/>
      <c r="AC505" s="586"/>
    </row>
    <row r="506" spans="1:68" ht="14.25" hidden="1" customHeight="1" x14ac:dyDescent="0.25">
      <c r="A506" s="595" t="s">
        <v>174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31" t="s">
        <v>789</v>
      </c>
      <c r="Q507" s="590"/>
      <c r="R507" s="590"/>
      <c r="S507" s="590"/>
      <c r="T507" s="591"/>
      <c r="U507" s="34"/>
      <c r="V507" s="34"/>
      <c r="W507" s="35" t="s">
        <v>70</v>
      </c>
      <c r="X507" s="583">
        <v>23.4</v>
      </c>
      <c r="Y507" s="584">
        <f>IFERROR(IF(X507="",0,CEILING((X507/$H507),1)*$H507),"")</f>
        <v>23.4</v>
      </c>
      <c r="Z507" s="36">
        <f>IFERROR(IF(Y507=0,"",ROUNDUP(Y507/H507,0)*0.01898),"")</f>
        <v>5.6940000000000004E-2</v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24.704999999999998</v>
      </c>
      <c r="BN507" s="64">
        <f>IFERROR(Y507*I507/H507,"0")</f>
        <v>24.704999999999998</v>
      </c>
      <c r="BO507" s="64">
        <f>IFERROR(1/J507*(X507/H507),"0")</f>
        <v>4.6875E-2</v>
      </c>
      <c r="BP507" s="64">
        <f>IFERROR(1/J507*(Y507/H507),"0")</f>
        <v>4.6875E-2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83" t="s">
        <v>792</v>
      </c>
      <c r="Q508" s="590"/>
      <c r="R508" s="590"/>
      <c r="S508" s="590"/>
      <c r="T508" s="591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5" t="s">
        <v>795</v>
      </c>
      <c r="Q509" s="590"/>
      <c r="R509" s="590"/>
      <c r="S509" s="590"/>
      <c r="T509" s="591"/>
      <c r="U509" s="34"/>
      <c r="V509" s="34"/>
      <c r="W509" s="35" t="s">
        <v>70</v>
      </c>
      <c r="X509" s="583">
        <v>23.4</v>
      </c>
      <c r="Y509" s="584">
        <f>IFERROR(IF(X509="",0,CEILING((X509/$H509),1)*$H509),"")</f>
        <v>23.4</v>
      </c>
      <c r="Z509" s="36">
        <f>IFERROR(IF(Y509=0,"",ROUNDUP(Y509/H509,0)*0.01898),"")</f>
        <v>5.6940000000000004E-2</v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24.704999999999998</v>
      </c>
      <c r="BN509" s="64">
        <f>IFERROR(Y509*I509/H509,"0")</f>
        <v>24.704999999999998</v>
      </c>
      <c r="BO509" s="64">
        <f>IFERROR(1/J509*(X509/H509),"0")</f>
        <v>4.6875E-2</v>
      </c>
      <c r="BP509" s="64">
        <f>IFERROR(1/J509*(Y509/H509),"0")</f>
        <v>4.6875E-2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8" t="s">
        <v>798</v>
      </c>
      <c r="Q510" s="590"/>
      <c r="R510" s="590"/>
      <c r="S510" s="590"/>
      <c r="T510" s="591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72</v>
      </c>
      <c r="Q511" s="598"/>
      <c r="R511" s="598"/>
      <c r="S511" s="598"/>
      <c r="T511" s="598"/>
      <c r="U511" s="598"/>
      <c r="V511" s="599"/>
      <c r="W511" s="37" t="s">
        <v>73</v>
      </c>
      <c r="X511" s="585">
        <f>IFERROR(X507/H507,"0")+IFERROR(X508/H508,"0")+IFERROR(X509/H509,"0")+IFERROR(X510/H510,"0")</f>
        <v>6</v>
      </c>
      <c r="Y511" s="585">
        <f>IFERROR(Y507/H507,"0")+IFERROR(Y508/H508,"0")+IFERROR(Y509/H509,"0")+IFERROR(Y510/H510,"0")</f>
        <v>6</v>
      </c>
      <c r="Z511" s="585">
        <f>IFERROR(IF(Z507="",0,Z507),"0")+IFERROR(IF(Z508="",0,Z508),"0")+IFERROR(IF(Z509="",0,Z509),"0")+IFERROR(IF(Z510="",0,Z510),"0")</f>
        <v>0.11388000000000001</v>
      </c>
      <c r="AA511" s="586"/>
      <c r="AB511" s="586"/>
      <c r="AC511" s="586"/>
    </row>
    <row r="512" spans="1:68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72</v>
      </c>
      <c r="Q512" s="598"/>
      <c r="R512" s="598"/>
      <c r="S512" s="598"/>
      <c r="T512" s="598"/>
      <c r="U512" s="598"/>
      <c r="V512" s="599"/>
      <c r="W512" s="37" t="s">
        <v>70</v>
      </c>
      <c r="X512" s="585">
        <f>IFERROR(SUM(X507:X510),"0")</f>
        <v>46.8</v>
      </c>
      <c r="Y512" s="585">
        <f>IFERROR(SUM(Y507:Y510),"0")</f>
        <v>46.8</v>
      </c>
      <c r="Z512" s="37"/>
      <c r="AA512" s="586"/>
      <c r="AB512" s="586"/>
      <c r="AC512" s="586"/>
    </row>
    <row r="513" spans="1:68" ht="16.5" hidden="1" customHeight="1" x14ac:dyDescent="0.25">
      <c r="A513" s="648" t="s">
        <v>799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139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80" t="s">
        <v>802</v>
      </c>
      <c r="Q515" s="590"/>
      <c r="R515" s="590"/>
      <c r="S515" s="590"/>
      <c r="T515" s="591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72</v>
      </c>
      <c r="Q516" s="598"/>
      <c r="R516" s="598"/>
      <c r="S516" s="598"/>
      <c r="T516" s="598"/>
      <c r="U516" s="598"/>
      <c r="V516" s="599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72</v>
      </c>
      <c r="Q517" s="598"/>
      <c r="R517" s="598"/>
      <c r="S517" s="598"/>
      <c r="T517" s="598"/>
      <c r="U517" s="598"/>
      <c r="V517" s="599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804</v>
      </c>
      <c r="Q518" s="692"/>
      <c r="R518" s="692"/>
      <c r="S518" s="692"/>
      <c r="T518" s="692"/>
      <c r="U518" s="692"/>
      <c r="V518" s="693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7179.28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7192.0599999999995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805</v>
      </c>
      <c r="Q519" s="692"/>
      <c r="R519" s="692"/>
      <c r="S519" s="692"/>
      <c r="T519" s="692"/>
      <c r="U519" s="692"/>
      <c r="V519" s="693"/>
      <c r="W519" s="37" t="s">
        <v>70</v>
      </c>
      <c r="X519" s="585">
        <f>IFERROR(SUM(BM22:BM515),"0")</f>
        <v>7521.2022800303102</v>
      </c>
      <c r="Y519" s="585">
        <f>IFERROR(SUM(BN22:BN515),"0")</f>
        <v>7534.8969999999963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806</v>
      </c>
      <c r="Q520" s="692"/>
      <c r="R520" s="692"/>
      <c r="S520" s="692"/>
      <c r="T520" s="692"/>
      <c r="U520" s="692"/>
      <c r="V520" s="693"/>
      <c r="W520" s="37" t="s">
        <v>807</v>
      </c>
      <c r="X520" s="38">
        <f>ROUNDUP(SUM(BO22:BO515),0)</f>
        <v>12</v>
      </c>
      <c r="Y520" s="38">
        <f>ROUNDUP(SUM(BP22:BP515),0)</f>
        <v>12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808</v>
      </c>
      <c r="Q521" s="692"/>
      <c r="R521" s="692"/>
      <c r="S521" s="692"/>
      <c r="T521" s="692"/>
      <c r="U521" s="692"/>
      <c r="V521" s="693"/>
      <c r="W521" s="37" t="s">
        <v>70</v>
      </c>
      <c r="X521" s="585">
        <f>GrossWeightTotal+PalletQtyTotal*25</f>
        <v>7821.2022800303102</v>
      </c>
      <c r="Y521" s="585">
        <f>GrossWeightTotalR+PalletQtyTotalR*25</f>
        <v>7834.8969999999963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809</v>
      </c>
      <c r="Q522" s="692"/>
      <c r="R522" s="692"/>
      <c r="S522" s="692"/>
      <c r="T522" s="692"/>
      <c r="U522" s="692"/>
      <c r="V522" s="693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937.01807292324531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940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810</v>
      </c>
      <c r="Q523" s="692"/>
      <c r="R523" s="692"/>
      <c r="S523" s="692"/>
      <c r="T523" s="692"/>
      <c r="U523" s="692"/>
      <c r="V523" s="693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13.689180000000002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75" t="s">
        <v>63</v>
      </c>
      <c r="C525" s="587" t="s">
        <v>101</v>
      </c>
      <c r="D525" s="739"/>
      <c r="E525" s="739"/>
      <c r="F525" s="739"/>
      <c r="G525" s="739"/>
      <c r="H525" s="645"/>
      <c r="I525" s="587" t="s">
        <v>263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555</v>
      </c>
      <c r="U525" s="645"/>
      <c r="V525" s="587" t="s">
        <v>612</v>
      </c>
      <c r="W525" s="739"/>
      <c r="X525" s="739"/>
      <c r="Y525" s="645"/>
      <c r="Z525" s="575" t="s">
        <v>671</v>
      </c>
      <c r="AA525" s="587" t="s">
        <v>741</v>
      </c>
      <c r="AB525" s="645"/>
      <c r="AC525" s="52"/>
      <c r="AF525" s="576"/>
    </row>
    <row r="526" spans="1:68" ht="14.25" customHeight="1" thickTop="1" x14ac:dyDescent="0.2">
      <c r="A526" s="859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76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205.6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632.24000000000012</v>
      </c>
      <c r="E528" s="46">
        <f>IFERROR(Y89*1,"0")+IFERROR(Y90*1,"0")+IFERROR(Y91*1,"0")+IFERROR(Y95*1,"0")+IFERROR(Y96*1,"0")+IFERROR(Y97*1,"0")+IFERROR(Y98*1,"0")+IFERROR(Y99*1,"0")+IFERROR(Y100*1,"0")</f>
        <v>211.86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187.56</v>
      </c>
      <c r="G528" s="46">
        <f>IFERROR(Y132*1,"0")+IFERROR(Y133*1,"0")+IFERROR(Y137*1,"0")+IFERROR(Y138*1,"0")+IFERROR(Y142*1,"0")+IFERROR(Y143*1,"0")</f>
        <v>18</v>
      </c>
      <c r="H528" s="46">
        <f>IFERROR(Y148*1,"0")+IFERROR(Y152*1,"0")+IFERROR(Y153*1,"0")+IFERROR(Y154*1,"0")</f>
        <v>86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111.24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163.50000000000003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5.9399999999999995</v>
      </c>
      <c r="L528" s="46">
        <f>IFERROR(Y256*1,"0")+IFERROR(Y257*1,"0")+IFERROR(Y258*1,"0")+IFERROR(Y259*1,"0")+IFERROR(Y260*1,"0")</f>
        <v>432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12</v>
      </c>
      <c r="P528" s="46">
        <f>IFERROR(Y280*1,"0")+IFERROR(Y284*1,"0")</f>
        <v>10.08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2272.64</v>
      </c>
      <c r="S528" s="46">
        <f>IFERROR(Y342*1,"0")+IFERROR(Y343*1,"0")+IFERROR(Y344*1,"0")</f>
        <v>106.19999999999999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2268</v>
      </c>
      <c r="U528" s="46">
        <f>IFERROR(Y375*1,"0")+IFERROR(Y376*1,"0")+IFERROR(Y377*1,"0")+IFERROR(Y378*1,"0")+IFERROR(Y382*1,"0")+IFERROR(Y386*1,"0")+IFERROR(Y387*1,"0")+IFERROR(Y391*1,"0")</f>
        <v>45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127.8</v>
      </c>
      <c r="W528" s="46">
        <f>IFERROR(Y416*1,"0")+IFERROR(Y417*1,"0")+IFERROR(Y421*1,"0")+IFERROR(Y422*1,"0")+IFERROR(Y423*1,"0")+IFERROR(Y424*1,"0")</f>
        <v>77.760000000000005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125.03999999999999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93.6</v>
      </c>
      <c r="AB528" s="46">
        <f>IFERROR(Y515*1,"0")</f>
        <v>0</v>
      </c>
      <c r="AC528" s="52"/>
      <c r="AF528" s="576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61,20"/>
        <filter val="1 482,00"/>
        <filter val="1,00"/>
        <filter val="10,00"/>
        <filter val="10,50"/>
        <filter val="10,56"/>
        <filter val="104,64"/>
        <filter val="105,00"/>
        <filter val="106,20"/>
        <filter val="108,00"/>
        <filter val="11,00"/>
        <filter val="12"/>
        <filter val="12,00"/>
        <filter val="12,60"/>
        <filter val="123,00"/>
        <filter val="126,00"/>
        <filter val="13,79"/>
        <filter val="139,09"/>
        <filter val="14,00"/>
        <filter val="15,00"/>
        <filter val="15,36"/>
        <filter val="15,60"/>
        <filter val="16,00"/>
        <filter val="16,80"/>
        <filter val="162,00"/>
        <filter val="17,00"/>
        <filter val="18,00"/>
        <filter val="19,20"/>
        <filter val="2,00"/>
        <filter val="20,00"/>
        <filter val="202,00"/>
        <filter val="21,00"/>
        <filter val="21,60"/>
        <filter val="21,90"/>
        <filter val="216,00"/>
        <filter val="22,00"/>
        <filter val="22,50"/>
        <filter val="23,40"/>
        <filter val="24,30"/>
        <filter val="24,36"/>
        <filter val="25,00"/>
        <filter val="25,20"/>
        <filter val="252,90"/>
        <filter val="27,00"/>
        <filter val="28,44"/>
        <filter val="282,20"/>
        <filter val="3,00"/>
        <filter val="3,60"/>
        <filter val="3,96"/>
        <filter val="31,68"/>
        <filter val="32,40"/>
        <filter val="34,00"/>
        <filter val="35,00"/>
        <filter val="35,83"/>
        <filter val="39,00"/>
        <filter val="4,00"/>
        <filter val="4,80"/>
        <filter val="40,00"/>
        <filter val="40,50"/>
        <filter val="42,00"/>
        <filter val="432,00"/>
        <filter val="45,00"/>
        <filter val="45,90"/>
        <filter val="46,80"/>
        <filter val="49,86"/>
        <filter val="5,00"/>
        <filter val="5,04"/>
        <filter val="5,10"/>
        <filter val="5,30"/>
        <filter val="5,40"/>
        <filter val="5,94"/>
        <filter val="51,00"/>
        <filter val="53,40"/>
        <filter val="54,00"/>
        <filter val="540,00"/>
        <filter val="56,00"/>
        <filter val="6,00"/>
        <filter val="6,08"/>
        <filter val="61,20"/>
        <filter val="62,40"/>
        <filter val="65,00"/>
        <filter val="66,00"/>
        <filter val="7 179,28"/>
        <filter val="7 521,20"/>
        <filter val="7 821,20"/>
        <filter val="7,00"/>
        <filter val="7,20"/>
        <filter val="7,56"/>
        <filter val="7,80"/>
        <filter val="720,00"/>
        <filter val="732,00"/>
        <filter val="75,60"/>
        <filter val="76,50"/>
        <filter val="78,00"/>
        <filter val="788,00"/>
        <filter val="8,00"/>
        <filter val="8,40"/>
        <filter val="8,90"/>
        <filter val="81,00"/>
        <filter val="83,70"/>
        <filter val="84,00"/>
        <filter val="9,00"/>
        <filter val="9,60"/>
        <filter val="937,02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