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C4F4AC3-6549-47DB-833C-E87C082EA1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BP421" i="1" s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BP386" i="1" s="1"/>
  <c r="P386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Y371" i="1" s="1"/>
  <c r="P370" i="1"/>
  <c r="X368" i="1"/>
  <c r="X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BP361" i="1" s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P350" i="1"/>
  <c r="X346" i="1"/>
  <c r="X345" i="1"/>
  <c r="BO344" i="1"/>
  <c r="BM344" i="1"/>
  <c r="Y344" i="1"/>
  <c r="BP344" i="1" s="1"/>
  <c r="P344" i="1"/>
  <c r="BO343" i="1"/>
  <c r="BM343" i="1"/>
  <c r="Y343" i="1"/>
  <c r="BP343" i="1" s="1"/>
  <c r="P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Y338" i="1" s="1"/>
  <c r="P335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BP329" i="1" s="1"/>
  <c r="BO328" i="1"/>
  <c r="BM328" i="1"/>
  <c r="Y328" i="1"/>
  <c r="BP328" i="1" s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O321" i="1"/>
  <c r="BM321" i="1"/>
  <c r="Y321" i="1"/>
  <c r="P321" i="1"/>
  <c r="X319" i="1"/>
  <c r="X318" i="1"/>
  <c r="BO317" i="1"/>
  <c r="BM317" i="1"/>
  <c r="Y317" i="1"/>
  <c r="BP317" i="1" s="1"/>
  <c r="P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Y238" i="1" s="1"/>
  <c r="P236" i="1"/>
  <c r="X234" i="1"/>
  <c r="X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3" i="1"/>
  <c r="X222" i="1"/>
  <c r="BO221" i="1"/>
  <c r="BM221" i="1"/>
  <c r="Y221" i="1"/>
  <c r="P221" i="1"/>
  <c r="BO220" i="1"/>
  <c r="BM220" i="1"/>
  <c r="Y220" i="1"/>
  <c r="BP220" i="1" s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Y205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Y156" i="1" s="1"/>
  <c r="P152" i="1"/>
  <c r="X150" i="1"/>
  <c r="X149" i="1"/>
  <c r="BO148" i="1"/>
  <c r="BM148" i="1"/>
  <c r="Y148" i="1"/>
  <c r="H528" i="1" s="1"/>
  <c r="P148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P142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BP132" i="1" s="1"/>
  <c r="P132" i="1"/>
  <c r="X129" i="1"/>
  <c r="X128" i="1"/>
  <c r="BO127" i="1"/>
  <c r="BM127" i="1"/>
  <c r="Y127" i="1"/>
  <c r="P127" i="1"/>
  <c r="BO126" i="1"/>
  <c r="BM126" i="1"/>
  <c r="Y126" i="1"/>
  <c r="Y128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28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518" i="1" s="1"/>
  <c r="X23" i="1"/>
  <c r="BO22" i="1"/>
  <c r="X520" i="1" s="1"/>
  <c r="BM22" i="1"/>
  <c r="Y22" i="1"/>
  <c r="B528" i="1" s="1"/>
  <c r="H10" i="1"/>
  <c r="A9" i="1"/>
  <c r="A10" i="1" s="1"/>
  <c r="D7" i="1"/>
  <c r="Q6" i="1"/>
  <c r="P2" i="1"/>
  <c r="Z28" i="1" l="1"/>
  <c r="BN28" i="1"/>
  <c r="Z55" i="1"/>
  <c r="BN55" i="1"/>
  <c r="Z69" i="1"/>
  <c r="BN69" i="1"/>
  <c r="Z83" i="1"/>
  <c r="BN83" i="1"/>
  <c r="Y86" i="1"/>
  <c r="Z98" i="1"/>
  <c r="BN98" i="1"/>
  <c r="Z112" i="1"/>
  <c r="BN112" i="1"/>
  <c r="Z132" i="1"/>
  <c r="BN132" i="1"/>
  <c r="Y135" i="1"/>
  <c r="Z165" i="1"/>
  <c r="BN165" i="1"/>
  <c r="Z177" i="1"/>
  <c r="BN177" i="1"/>
  <c r="Z200" i="1"/>
  <c r="BN200" i="1"/>
  <c r="Z210" i="1"/>
  <c r="BN210" i="1"/>
  <c r="Z220" i="1"/>
  <c r="BN220" i="1"/>
  <c r="Y223" i="1"/>
  <c r="Z237" i="1"/>
  <c r="BN237" i="1"/>
  <c r="Z257" i="1"/>
  <c r="BN257" i="1"/>
  <c r="Z297" i="1"/>
  <c r="BN297" i="1"/>
  <c r="Z307" i="1"/>
  <c r="BN307" i="1"/>
  <c r="Z317" i="1"/>
  <c r="BN317" i="1"/>
  <c r="Z343" i="1"/>
  <c r="BN343" i="1"/>
  <c r="T528" i="1"/>
  <c r="Z361" i="1"/>
  <c r="BN361" i="1"/>
  <c r="Z382" i="1"/>
  <c r="Z383" i="1" s="1"/>
  <c r="BN382" i="1"/>
  <c r="BP382" i="1"/>
  <c r="Y383" i="1"/>
  <c r="Z386" i="1"/>
  <c r="BN386" i="1"/>
  <c r="Z404" i="1"/>
  <c r="BN404" i="1"/>
  <c r="Z421" i="1"/>
  <c r="BN421" i="1"/>
  <c r="Z448" i="1"/>
  <c r="BN448" i="1"/>
  <c r="Z451" i="1"/>
  <c r="BN451" i="1"/>
  <c r="Z467" i="1"/>
  <c r="BN467" i="1"/>
  <c r="BP79" i="1"/>
  <c r="BN79" i="1"/>
  <c r="Z79" i="1"/>
  <c r="BP96" i="1"/>
  <c r="BN96" i="1"/>
  <c r="Z96" i="1"/>
  <c r="BP107" i="1"/>
  <c r="BN107" i="1"/>
  <c r="Z107" i="1"/>
  <c r="BP127" i="1"/>
  <c r="BN127" i="1"/>
  <c r="Z127" i="1"/>
  <c r="BP153" i="1"/>
  <c r="BN153" i="1"/>
  <c r="Z153" i="1"/>
  <c r="BP171" i="1"/>
  <c r="BN171" i="1"/>
  <c r="Z171" i="1"/>
  <c r="BP198" i="1"/>
  <c r="BN198" i="1"/>
  <c r="Z198" i="1"/>
  <c r="Y217" i="1"/>
  <c r="BP208" i="1"/>
  <c r="BN208" i="1"/>
  <c r="Z208" i="1"/>
  <c r="BP216" i="1"/>
  <c r="BN216" i="1"/>
  <c r="Z216" i="1"/>
  <c r="BP231" i="1"/>
  <c r="BN231" i="1"/>
  <c r="Z231" i="1"/>
  <c r="BP250" i="1"/>
  <c r="BN250" i="1"/>
  <c r="Z250" i="1"/>
  <c r="BP295" i="1"/>
  <c r="BN295" i="1"/>
  <c r="Z295" i="1"/>
  <c r="X519" i="1"/>
  <c r="X521" i="1" s="1"/>
  <c r="X522" i="1"/>
  <c r="Z26" i="1"/>
  <c r="BN26" i="1"/>
  <c r="BP26" i="1"/>
  <c r="Z30" i="1"/>
  <c r="BN30" i="1"/>
  <c r="C528" i="1"/>
  <c r="Z53" i="1"/>
  <c r="BN53" i="1"/>
  <c r="Z57" i="1"/>
  <c r="BN57" i="1"/>
  <c r="Y65" i="1"/>
  <c r="Z63" i="1"/>
  <c r="BN63" i="1"/>
  <c r="Y80" i="1"/>
  <c r="BP75" i="1"/>
  <c r="BN75" i="1"/>
  <c r="Z75" i="1"/>
  <c r="E528" i="1"/>
  <c r="BP90" i="1"/>
  <c r="BN90" i="1"/>
  <c r="Z90" i="1"/>
  <c r="BP100" i="1"/>
  <c r="BN100" i="1"/>
  <c r="Z100" i="1"/>
  <c r="Y124" i="1"/>
  <c r="BP119" i="1"/>
  <c r="BN119" i="1"/>
  <c r="Z119" i="1"/>
  <c r="BP138" i="1"/>
  <c r="BN138" i="1"/>
  <c r="Z138" i="1"/>
  <c r="BP167" i="1"/>
  <c r="BN167" i="1"/>
  <c r="Z167" i="1"/>
  <c r="J528" i="1"/>
  <c r="BP188" i="1"/>
  <c r="BN188" i="1"/>
  <c r="Z188" i="1"/>
  <c r="BP202" i="1"/>
  <c r="BN202" i="1"/>
  <c r="Z202" i="1"/>
  <c r="BP212" i="1"/>
  <c r="BN212" i="1"/>
  <c r="Z212" i="1"/>
  <c r="K528" i="1"/>
  <c r="BP227" i="1"/>
  <c r="BN227" i="1"/>
  <c r="Z227" i="1"/>
  <c r="Y243" i="1"/>
  <c r="BP241" i="1"/>
  <c r="BN241" i="1"/>
  <c r="Z241" i="1"/>
  <c r="BP259" i="1"/>
  <c r="BN259" i="1"/>
  <c r="Z259" i="1"/>
  <c r="BP299" i="1"/>
  <c r="BN299" i="1"/>
  <c r="Z299" i="1"/>
  <c r="BP309" i="1"/>
  <c r="BN309" i="1"/>
  <c r="Z309" i="1"/>
  <c r="Y325" i="1"/>
  <c r="BP321" i="1"/>
  <c r="BN321" i="1"/>
  <c r="Z321" i="1"/>
  <c r="BP351" i="1"/>
  <c r="BN351" i="1"/>
  <c r="Z351" i="1"/>
  <c r="Y367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72" i="1"/>
  <c r="Y85" i="1"/>
  <c r="Y116" i="1"/>
  <c r="Y144" i="1"/>
  <c r="I528" i="1"/>
  <c r="Y174" i="1"/>
  <c r="Y180" i="1"/>
  <c r="Y195" i="1"/>
  <c r="Y222" i="1"/>
  <c r="Y277" i="1"/>
  <c r="BP305" i="1"/>
  <c r="BN305" i="1"/>
  <c r="Z305" i="1"/>
  <c r="BP315" i="1"/>
  <c r="BN315" i="1"/>
  <c r="Z315" i="1"/>
  <c r="BP336" i="1"/>
  <c r="BN336" i="1"/>
  <c r="Z336" i="1"/>
  <c r="BP355" i="1"/>
  <c r="BN355" i="1"/>
  <c r="Z355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Z498" i="1" s="1"/>
  <c r="BP508" i="1"/>
  <c r="BN508" i="1"/>
  <c r="Z508" i="1"/>
  <c r="BP510" i="1"/>
  <c r="BN510" i="1"/>
  <c r="Z510" i="1"/>
  <c r="Y311" i="1"/>
  <c r="Y319" i="1"/>
  <c r="Y332" i="1"/>
  <c r="S528" i="1"/>
  <c r="U528" i="1"/>
  <c r="Y425" i="1"/>
  <c r="F9" i="1"/>
  <c r="J9" i="1"/>
  <c r="F10" i="1"/>
  <c r="Y24" i="1"/>
  <c r="Z27" i="1"/>
  <c r="BN27" i="1"/>
  <c r="Z29" i="1"/>
  <c r="BN29" i="1"/>
  <c r="Z31" i="1"/>
  <c r="BN31" i="1"/>
  <c r="Y32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Y102" i="1"/>
  <c r="BP95" i="1"/>
  <c r="BN95" i="1"/>
  <c r="Z95" i="1"/>
  <c r="BP99" i="1"/>
  <c r="BN99" i="1"/>
  <c r="Z99" i="1"/>
  <c r="BP108" i="1"/>
  <c r="BN108" i="1"/>
  <c r="Z108" i="1"/>
  <c r="H9" i="1"/>
  <c r="Z22" i="1"/>
  <c r="Z23" i="1" s="1"/>
  <c r="BN22" i="1"/>
  <c r="BP22" i="1"/>
  <c r="Y23" i="1"/>
  <c r="Y45" i="1"/>
  <c r="Y58" i="1"/>
  <c r="Y93" i="1"/>
  <c r="BP97" i="1"/>
  <c r="BN97" i="1"/>
  <c r="Z97" i="1"/>
  <c r="Y101" i="1"/>
  <c r="Y110" i="1"/>
  <c r="BP106" i="1"/>
  <c r="BN106" i="1"/>
  <c r="Z106" i="1"/>
  <c r="Z109" i="1" s="1"/>
  <c r="F528" i="1"/>
  <c r="Y109" i="1"/>
  <c r="Z114" i="1"/>
  <c r="BN114" i="1"/>
  <c r="Y115" i="1"/>
  <c r="Z118" i="1"/>
  <c r="Z123" i="1" s="1"/>
  <c r="BN118" i="1"/>
  <c r="BP118" i="1"/>
  <c r="Z120" i="1"/>
  <c r="BN120" i="1"/>
  <c r="Z122" i="1"/>
  <c r="BN122" i="1"/>
  <c r="Y123" i="1"/>
  <c r="Z126" i="1"/>
  <c r="Z128" i="1" s="1"/>
  <c r="BN126" i="1"/>
  <c r="BP126" i="1"/>
  <c r="Y129" i="1"/>
  <c r="G528" i="1"/>
  <c r="Z133" i="1"/>
  <c r="BN133" i="1"/>
  <c r="BP133" i="1"/>
  <c r="Y134" i="1"/>
  <c r="Z137" i="1"/>
  <c r="BN137" i="1"/>
  <c r="BP137" i="1"/>
  <c r="Y140" i="1"/>
  <c r="Z143" i="1"/>
  <c r="Z144" i="1" s="1"/>
  <c r="BN143" i="1"/>
  <c r="BP143" i="1"/>
  <c r="Z148" i="1"/>
  <c r="Z149" i="1" s="1"/>
  <c r="BN148" i="1"/>
  <c r="BP148" i="1"/>
  <c r="Y149" i="1"/>
  <c r="Z152" i="1"/>
  <c r="Z155" i="1" s="1"/>
  <c r="BN152" i="1"/>
  <c r="BP152" i="1"/>
  <c r="Z154" i="1"/>
  <c r="BN154" i="1"/>
  <c r="Y155" i="1"/>
  <c r="Z160" i="1"/>
  <c r="Z161" i="1" s="1"/>
  <c r="BN160" i="1"/>
  <c r="BP160" i="1"/>
  <c r="Y161" i="1"/>
  <c r="Z164" i="1"/>
  <c r="Z173" i="1" s="1"/>
  <c r="BN164" i="1"/>
  <c r="BP164" i="1"/>
  <c r="Z166" i="1"/>
  <c r="BN166" i="1"/>
  <c r="Z168" i="1"/>
  <c r="BN168" i="1"/>
  <c r="Z170" i="1"/>
  <c r="BN170" i="1"/>
  <c r="Z172" i="1"/>
  <c r="BN172" i="1"/>
  <c r="Y173" i="1"/>
  <c r="Z176" i="1"/>
  <c r="Z179" i="1" s="1"/>
  <c r="BN176" i="1"/>
  <c r="BP176" i="1"/>
  <c r="Z178" i="1"/>
  <c r="BN178" i="1"/>
  <c r="Y179" i="1"/>
  <c r="Z182" i="1"/>
  <c r="Z183" i="1" s="1"/>
  <c r="BN182" i="1"/>
  <c r="BP182" i="1"/>
  <c r="Y183" i="1"/>
  <c r="Z187" i="1"/>
  <c r="Z189" i="1" s="1"/>
  <c r="BN187" i="1"/>
  <c r="BP187" i="1"/>
  <c r="Y190" i="1"/>
  <c r="Z193" i="1"/>
  <c r="Z194" i="1" s="1"/>
  <c r="BN193" i="1"/>
  <c r="Y194" i="1"/>
  <c r="Z197" i="1"/>
  <c r="BN197" i="1"/>
  <c r="BP197" i="1"/>
  <c r="Z199" i="1"/>
  <c r="BN199" i="1"/>
  <c r="Z201" i="1"/>
  <c r="BN201" i="1"/>
  <c r="Z203" i="1"/>
  <c r="BN203" i="1"/>
  <c r="Y206" i="1"/>
  <c r="Z209" i="1"/>
  <c r="BN209" i="1"/>
  <c r="Z211" i="1"/>
  <c r="BN211" i="1"/>
  <c r="Z213" i="1"/>
  <c r="BN213" i="1"/>
  <c r="Z215" i="1"/>
  <c r="BN215" i="1"/>
  <c r="Y218" i="1"/>
  <c r="Z221" i="1"/>
  <c r="Z222" i="1" s="1"/>
  <c r="BN221" i="1"/>
  <c r="BP221" i="1"/>
  <c r="Z226" i="1"/>
  <c r="BN226" i="1"/>
  <c r="BP226" i="1"/>
  <c r="Z228" i="1"/>
  <c r="BN228" i="1"/>
  <c r="Z230" i="1"/>
  <c r="BN230" i="1"/>
  <c r="Z232" i="1"/>
  <c r="BN232" i="1"/>
  <c r="Y233" i="1"/>
  <c r="Z236" i="1"/>
  <c r="BN236" i="1"/>
  <c r="BP236" i="1"/>
  <c r="Y239" i="1"/>
  <c r="BP242" i="1"/>
  <c r="BN242" i="1"/>
  <c r="Z242" i="1"/>
  <c r="Z243" i="1" s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Z113" i="1"/>
  <c r="BN113" i="1"/>
  <c r="Y150" i="1"/>
  <c r="Y162" i="1"/>
  <c r="Y189" i="1"/>
  <c r="Y234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O528" i="1"/>
  <c r="BP296" i="1"/>
  <c r="BN296" i="1"/>
  <c r="Z296" i="1"/>
  <c r="Y310" i="1"/>
  <c r="Y318" i="1"/>
  <c r="Y324" i="1"/>
  <c r="Y333" i="1"/>
  <c r="Y339" i="1"/>
  <c r="Y346" i="1"/>
  <c r="Y358" i="1"/>
  <c r="Y362" i="1"/>
  <c r="Y368" i="1"/>
  <c r="Y372" i="1"/>
  <c r="Y379" i="1"/>
  <c r="BP387" i="1"/>
  <c r="BN38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Z304" i="1"/>
  <c r="BN304" i="1"/>
  <c r="Z306" i="1"/>
  <c r="BN306" i="1"/>
  <c r="Z308" i="1"/>
  <c r="BN308" i="1"/>
  <c r="Z314" i="1"/>
  <c r="BN314" i="1"/>
  <c r="Z316" i="1"/>
  <c r="BN316" i="1"/>
  <c r="Z322" i="1"/>
  <c r="BN322" i="1"/>
  <c r="Z327" i="1"/>
  <c r="BN327" i="1"/>
  <c r="BP327" i="1"/>
  <c r="Z328" i="1"/>
  <c r="BN328" i="1"/>
  <c r="Z329" i="1"/>
  <c r="BN329" i="1"/>
  <c r="Z331" i="1"/>
  <c r="BN331" i="1"/>
  <c r="Z335" i="1"/>
  <c r="Z338" i="1" s="1"/>
  <c r="BN335" i="1"/>
  <c r="BP335" i="1"/>
  <c r="Z337" i="1"/>
  <c r="BN337" i="1"/>
  <c r="Z342" i="1"/>
  <c r="BN342" i="1"/>
  <c r="BP342" i="1"/>
  <c r="Z344" i="1"/>
  <c r="BN344" i="1"/>
  <c r="Y345" i="1"/>
  <c r="Z350" i="1"/>
  <c r="BN350" i="1"/>
  <c r="BP350" i="1"/>
  <c r="Z352" i="1"/>
  <c r="BN352" i="1"/>
  <c r="Z354" i="1"/>
  <c r="BN354" i="1"/>
  <c r="Z356" i="1"/>
  <c r="BN356" i="1"/>
  <c r="Y357" i="1"/>
  <c r="Z360" i="1"/>
  <c r="Z362" i="1" s="1"/>
  <c r="BN360" i="1"/>
  <c r="BP360" i="1"/>
  <c r="Z366" i="1"/>
  <c r="Z367" i="1" s="1"/>
  <c r="BN366" i="1"/>
  <c r="Z370" i="1"/>
  <c r="Z371" i="1" s="1"/>
  <c r="BN370" i="1"/>
  <c r="BP370" i="1"/>
  <c r="Z375" i="1"/>
  <c r="BN375" i="1"/>
  <c r="BP375" i="1"/>
  <c r="Z377" i="1"/>
  <c r="BN377" i="1"/>
  <c r="Y380" i="1"/>
  <c r="Y388" i="1"/>
  <c r="Z387" i="1"/>
  <c r="Z388" i="1" s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Y418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AA528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Z115" i="1" l="1"/>
  <c r="Z238" i="1"/>
  <c r="Z134" i="1"/>
  <c r="Z32" i="1"/>
  <c r="Z511" i="1"/>
  <c r="Z324" i="1"/>
  <c r="Z318" i="1"/>
  <c r="Z310" i="1"/>
  <c r="Z418" i="1"/>
  <c r="Z276" i="1"/>
  <c r="Z217" i="1"/>
  <c r="Z139" i="1"/>
  <c r="Z92" i="1"/>
  <c r="Z65" i="1"/>
  <c r="Z58" i="1"/>
  <c r="Z44" i="1"/>
  <c r="Z455" i="1"/>
  <c r="Z300" i="1"/>
  <c r="Z252" i="1"/>
  <c r="Y520" i="1"/>
  <c r="Y518" i="1"/>
  <c r="Z407" i="1"/>
  <c r="Z379" i="1"/>
  <c r="Z357" i="1"/>
  <c r="Z345" i="1"/>
  <c r="Z332" i="1"/>
  <c r="Z504" i="1"/>
  <c r="Z477" i="1"/>
  <c r="Z461" i="1"/>
  <c r="Z269" i="1"/>
  <c r="Z233" i="1"/>
  <c r="Z205" i="1"/>
  <c r="Y522" i="1"/>
  <c r="Y519" i="1"/>
  <c r="Y521" i="1" s="1"/>
  <c r="Z101" i="1"/>
  <c r="Z80" i="1"/>
  <c r="Z71" i="1"/>
  <c r="Z523" i="1" l="1"/>
</calcChain>
</file>

<file path=xl/sharedStrings.xml><?xml version="1.0" encoding="utf-8"?>
<sst xmlns="http://schemas.openxmlformats.org/spreadsheetml/2006/main" count="2343" uniqueCount="831">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</sst>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133" sqref="AA133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830</v>
      </c>
      <c r="I5" s="838"/>
      <c r="J5" s="838"/>
      <c r="K5" s="838"/>
      <c r="L5" s="838"/>
      <c r="M5" s="667"/>
      <c r="N5" s="58"/>
      <c r="P5" s="24" t="s">
        <v>10</v>
      </c>
      <c r="Q5" s="900">
        <v>45841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Четверг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0.625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89">
        <v>4607091385687</v>
      </c>
      <c r="E42" s="590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2"/>
      <c r="R42" s="592"/>
      <c r="S42" s="592"/>
      <c r="T42" s="593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9">
        <v>4680115882539</v>
      </c>
      <c r="E43" s="590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hidden="1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hidden="1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hidden="1" customHeight="1" x14ac:dyDescent="0.25">
      <c r="A60" s="594" t="s">
        <v>139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174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181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hidden="1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92"/>
      <c r="R95" s="592"/>
      <c r="S95" s="592"/>
      <c r="T95" s="593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hidden="1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hidden="1" customHeight="1" x14ac:dyDescent="0.25">
      <c r="A103" s="644" t="s">
        <v>204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hidden="1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139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27" hidden="1" customHeight="1" x14ac:dyDescent="0.25">
      <c r="A118" s="54" t="s">
        <v>221</v>
      </c>
      <c r="B118" s="54" t="s">
        <v>222</v>
      </c>
      <c r="C118" s="31">
        <v>4301051360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221</v>
      </c>
      <c r="B119" s="54" t="s">
        <v>224</v>
      </c>
      <c r="C119" s="31">
        <v>4301051724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hidden="1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174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239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4</v>
      </c>
      <c r="Y133" s="584">
        <f>IFERROR(IF(X133="",0,CEILING((X133/$H133),1)*$H133),"")</f>
        <v>6.4</v>
      </c>
      <c r="Z133" s="36">
        <f>IFERROR(IF(Y133=0,"",ROUNDUP(Y133/H133,0)*0.00651),"")</f>
        <v>1.302E-2</v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4.2249999999999996</v>
      </c>
      <c r="BN133" s="64">
        <f>IFERROR(Y133*I133/H133,"0")</f>
        <v>6.76</v>
      </c>
      <c r="BO133" s="64">
        <f>IFERROR(1/J133*(X133/H133),"0")</f>
        <v>6.8681318681318689E-3</v>
      </c>
      <c r="BP133" s="64">
        <f>IFERROR(1/J133*(Y133/H133),"0")</f>
        <v>1.098901098901099E-2</v>
      </c>
    </row>
    <row r="134" spans="1:68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1.25</v>
      </c>
      <c r="Y134" s="585">
        <f>IFERROR(Y132/H132,"0")+IFERROR(Y133/H133,"0")</f>
        <v>2</v>
      </c>
      <c r="Z134" s="585">
        <f>IFERROR(IF(Z132="",0,Z132),"0")+IFERROR(IF(Z133="",0,Z133),"0")</f>
        <v>1.302E-2</v>
      </c>
      <c r="AA134" s="586"/>
      <c r="AB134" s="586"/>
      <c r="AC134" s="586"/>
    </row>
    <row r="135" spans="1:68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4</v>
      </c>
      <c r="Y135" s="585">
        <f>IFERROR(SUM(Y132:Y133),"0")</f>
        <v>6.4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customHeight="1" x14ac:dyDescent="0.25">
      <c r="A137" s="54" t="s">
        <v>244</v>
      </c>
      <c r="B137" s="54" t="s">
        <v>245</v>
      </c>
      <c r="C137" s="31">
        <v>4301031234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11.9</v>
      </c>
      <c r="Y137" s="584">
        <f>IFERROR(IF(X137="",0,CEILING((X137/$H137),1)*$H137),"")</f>
        <v>14</v>
      </c>
      <c r="Z137" s="36">
        <f>IFERROR(IF(Y137=0,"",ROUNDUP(Y137/H137,0)*0.00651),"")</f>
        <v>3.2550000000000003E-2</v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13.039000000000001</v>
      </c>
      <c r="BN137" s="64">
        <f>IFERROR(Y137*I137/H137,"0")</f>
        <v>15.34</v>
      </c>
      <c r="BO137" s="64">
        <f>IFERROR(1/J137*(X137/H137),"0")</f>
        <v>2.3351648351648352E-2</v>
      </c>
      <c r="BP137" s="64">
        <f>IFERROR(1/J137*(Y137/H137),"0")</f>
        <v>2.7472527472527476E-2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4301031235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4.25</v>
      </c>
      <c r="Y139" s="585">
        <f>IFERROR(Y137/H137,"0")+IFERROR(Y138/H138,"0")</f>
        <v>5</v>
      </c>
      <c r="Z139" s="585">
        <f>IFERROR(IF(Z137="",0,Z137),"0")+IFERROR(IF(Z138="",0,Z138),"0")</f>
        <v>3.2550000000000003E-2</v>
      </c>
      <c r="AA139" s="586"/>
      <c r="AB139" s="586"/>
      <c r="AC139" s="586"/>
    </row>
    <row r="140" spans="1:68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11.9</v>
      </c>
      <c r="Y140" s="585">
        <f>IFERROR(SUM(Y137:Y138),"0")</f>
        <v>14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248</v>
      </c>
      <c r="B143" s="54" t="s">
        <v>250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254</v>
      </c>
      <c r="B152" s="54" t="s">
        <v>255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263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264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139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284</v>
      </c>
      <c r="B170" s="54" t="s">
        <v>285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301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304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139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80</v>
      </c>
      <c r="Y197" s="584">
        <f t="shared" ref="Y197:Y204" si="26">IFERROR(IF(X197="",0,CEILING((X197/$H197),1)*$H197),"")</f>
        <v>81</v>
      </c>
      <c r="Z197" s="36">
        <f>IFERROR(IF(Y197=0,"",ROUNDUP(Y197/H197,0)*0.00902),"")</f>
        <v>0.1353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83.111111111111114</v>
      </c>
      <c r="BN197" s="64">
        <f t="shared" ref="BN197:BN204" si="28">IFERROR(Y197*I197/H197,"0")</f>
        <v>84.15</v>
      </c>
      <c r="BO197" s="64">
        <f t="shared" ref="BO197:BO204" si="29">IFERROR(1/J197*(X197/H197),"0")</f>
        <v>0.11223344556677889</v>
      </c>
      <c r="BP197" s="64">
        <f t="shared" ref="BP197:BP204" si="30">IFERROR(1/J197*(Y197/H197),"0")</f>
        <v>0.11363636363636363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100</v>
      </c>
      <c r="Y198" s="584">
        <f t="shared" si="26"/>
        <v>102.60000000000001</v>
      </c>
      <c r="Z198" s="36">
        <f>IFERROR(IF(Y198=0,"",ROUNDUP(Y198/H198,0)*0.00902),"")</f>
        <v>0.17138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103.88888888888889</v>
      </c>
      <c r="BN198" s="64">
        <f t="shared" si="28"/>
        <v>106.59000000000002</v>
      </c>
      <c r="BO198" s="64">
        <f t="shared" si="29"/>
        <v>0.14029180695847362</v>
      </c>
      <c r="BP198" s="64">
        <f t="shared" si="30"/>
        <v>0.14393939393939395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100</v>
      </c>
      <c r="Y199" s="584">
        <f t="shared" si="26"/>
        <v>102.60000000000001</v>
      </c>
      <c r="Z199" s="36">
        <f>IFERROR(IF(Y199=0,"",ROUNDUP(Y199/H199,0)*0.00902),"")</f>
        <v>0.17138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103.88888888888889</v>
      </c>
      <c r="BN199" s="64">
        <f t="shared" si="28"/>
        <v>106.59000000000002</v>
      </c>
      <c r="BO199" s="64">
        <f t="shared" si="29"/>
        <v>0.14029180695847362</v>
      </c>
      <c r="BP199" s="64">
        <f t="shared" si="30"/>
        <v>0.14393939393939395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50</v>
      </c>
      <c r="Y200" s="584">
        <f t="shared" si="26"/>
        <v>54</v>
      </c>
      <c r="Z200" s="36">
        <f>IFERROR(IF(Y200=0,"",ROUNDUP(Y200/H200,0)*0.00902),"")</f>
        <v>9.0200000000000002E-2</v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51.944444444444443</v>
      </c>
      <c r="BN200" s="64">
        <f t="shared" si="28"/>
        <v>56.099999999999994</v>
      </c>
      <c r="BO200" s="64">
        <f t="shared" si="29"/>
        <v>7.0145903479236812E-2</v>
      </c>
      <c r="BP200" s="64">
        <f t="shared" si="30"/>
        <v>7.575757575757576E-2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61.111111111111107</v>
      </c>
      <c r="Y205" s="585">
        <f>IFERROR(Y197/H197,"0")+IFERROR(Y198/H198,"0")+IFERROR(Y199/H199,"0")+IFERROR(Y200/H200,"0")+IFERROR(Y201/H201,"0")+IFERROR(Y202/H202,"0")+IFERROR(Y203/H203,"0")+IFERROR(Y204/H204,"0")</f>
        <v>63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0.56825999999999999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330</v>
      </c>
      <c r="Y206" s="585">
        <f>IFERROR(SUM(Y197:Y204),"0")</f>
        <v>340.20000000000005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20</v>
      </c>
      <c r="Y213" s="584">
        <f t="shared" si="31"/>
        <v>21.599999999999998</v>
      </c>
      <c r="Z213" s="36">
        <f t="shared" si="36"/>
        <v>5.8590000000000003E-2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22.100000000000005</v>
      </c>
      <c r="BN213" s="64">
        <f t="shared" si="33"/>
        <v>23.868000000000002</v>
      </c>
      <c r="BO213" s="64">
        <f t="shared" si="34"/>
        <v>4.5787545787545791E-2</v>
      </c>
      <c r="BP213" s="64">
        <f t="shared" si="35"/>
        <v>4.9450549450549455E-2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8.3333333333333339</v>
      </c>
      <c r="Y217" s="585">
        <f>IFERROR(Y208/H208,"0")+IFERROR(Y209/H209,"0")+IFERROR(Y210/H210,"0")+IFERROR(Y211/H211,"0")+IFERROR(Y212/H212,"0")+IFERROR(Y213/H213,"0")+IFERROR(Y214/H214,"0")+IFERROR(Y215/H215,"0")+IFERROR(Y216/H216,"0")</f>
        <v>9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5.8590000000000003E-2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20</v>
      </c>
      <c r="Y218" s="585">
        <f>IFERROR(SUM(Y208:Y216),"0")</f>
        <v>21.599999999999998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174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365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139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388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389</v>
      </c>
      <c r="B241" s="54" t="s">
        <v>390</v>
      </c>
      <c r="C241" s="31">
        <v>4301040361</v>
      </c>
      <c r="D241" s="589">
        <v>4680115886803</v>
      </c>
      <c r="E241" s="590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392</v>
      </c>
      <c r="C242" s="31">
        <v>4301040362</v>
      </c>
      <c r="D242" s="589">
        <v>4680115886803</v>
      </c>
      <c r="E242" s="590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5" t="s">
        <v>393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394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2" t="s">
        <v>400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408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421</v>
      </c>
      <c r="B260" s="54" t="s">
        <v>422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424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435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437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441</v>
      </c>
      <c r="B274" s="54" t="s">
        <v>442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444</v>
      </c>
      <c r="B275" s="54" t="s">
        <v>445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44" t="s">
        <v>447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454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459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460</v>
      </c>
      <c r="B294" s="54" t="s">
        <v>461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463</v>
      </c>
      <c r="B296" s="54" t="s">
        <v>467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174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hidden="1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700</v>
      </c>
      <c r="Y350" s="584">
        <f t="shared" ref="Y350:Y356" si="58">IFERROR(IF(X350="",0,CEILING((X350/$H350),1)*$H350),"")</f>
        <v>705</v>
      </c>
      <c r="Z350" s="36">
        <f>IFERROR(IF(Y350=0,"",ROUNDUP(Y350/H350,0)*0.02175),"")</f>
        <v>1.0222499999999999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722.4</v>
      </c>
      <c r="BN350" s="64">
        <f t="shared" ref="BN350:BN356" si="60">IFERROR(Y350*I350/H350,"0")</f>
        <v>727.56</v>
      </c>
      <c r="BO350" s="64">
        <f t="shared" ref="BO350:BO356" si="61">IFERROR(1/J350*(X350/H350),"0")</f>
        <v>0.9722222222222221</v>
      </c>
      <c r="BP350" s="64">
        <f t="shared" ref="BP350:BP356" si="62">IFERROR(1/J350*(Y350/H350),"0")</f>
        <v>0.97916666666666663</v>
      </c>
    </row>
    <row r="351" spans="1:68" ht="27" hidden="1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89">
        <v>4607091383997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1300</v>
      </c>
      <c r="Y352" s="584">
        <f t="shared" si="58"/>
        <v>1305</v>
      </c>
      <c r="Z352" s="36">
        <f>IFERROR(IF(Y352=0,"",ROUNDUP(Y352/H352,0)*0.02175),"")</f>
        <v>1.8922499999999998</v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1341.6</v>
      </c>
      <c r="BN352" s="64">
        <f t="shared" si="60"/>
        <v>1346.76</v>
      </c>
      <c r="BO352" s="64">
        <f t="shared" si="61"/>
        <v>1.8055555555555556</v>
      </c>
      <c r="BP352" s="64">
        <f t="shared" si="62"/>
        <v>1.8125</v>
      </c>
    </row>
    <row r="353" spans="1:68" ht="37.5" hidden="1" customHeight="1" x14ac:dyDescent="0.25">
      <c r="A353" s="54" t="s">
        <v>566</v>
      </c>
      <c r="B353" s="54" t="s">
        <v>567</v>
      </c>
      <c r="C353" s="31">
        <v>4301011867</v>
      </c>
      <c r="D353" s="589">
        <v>4680115884830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8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133.33333333333334</v>
      </c>
      <c r="Y357" s="585">
        <f>IFERROR(Y350/H350,"0")+IFERROR(Y351/H351,"0")+IFERROR(Y352/H352,"0")+IFERROR(Y353/H353,"0")+IFERROR(Y354/H354,"0")+IFERROR(Y355/H355,"0")+IFERROR(Y356/H356,"0")</f>
        <v>134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2.9144999999999994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2000</v>
      </c>
      <c r="Y358" s="585">
        <f>IFERROR(SUM(Y350:Y356),"0")</f>
        <v>2010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139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2100</v>
      </c>
      <c r="Y360" s="584">
        <f>IFERROR(IF(X360="",0,CEILING((X360/$H360),1)*$H360),"")</f>
        <v>2100</v>
      </c>
      <c r="Z360" s="36">
        <f>IFERROR(IF(Y360=0,"",ROUNDUP(Y360/H360,0)*0.02175),"")</f>
        <v>3.0449999999999999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2167.1999999999998</v>
      </c>
      <c r="BN360" s="64">
        <f>IFERROR(Y360*I360/H360,"0")</f>
        <v>2167.1999999999998</v>
      </c>
      <c r="BO360" s="64">
        <f>IFERROR(1/J360*(X360/H360),"0")</f>
        <v>2.9166666666666665</v>
      </c>
      <c r="BP360" s="64">
        <f>IFERROR(1/J360*(Y360/H360),"0")</f>
        <v>2.9166666666666665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140</v>
      </c>
      <c r="Y362" s="585">
        <f>IFERROR(Y360/H360,"0")+IFERROR(Y361/H361,"0")</f>
        <v>140</v>
      </c>
      <c r="Z362" s="585">
        <f>IFERROR(IF(Z360="",0,Z360),"0")+IFERROR(IF(Z361="",0,Z361),"0")</f>
        <v>3.0449999999999999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2100</v>
      </c>
      <c r="Y363" s="585">
        <f>IFERROR(SUM(Y360:Y361),"0")</f>
        <v>2100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174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40</v>
      </c>
      <c r="Y376" s="584">
        <f>IFERROR(IF(X376="",0,CEILING((X376/$H376),1)*$H376),"")</f>
        <v>43.2</v>
      </c>
      <c r="Z376" s="36">
        <f>IFERROR(IF(Y376=0,"",ROUNDUP(Y376/H376,0)*0.01898),"")</f>
        <v>7.5920000000000001E-2</v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41.611111111111107</v>
      </c>
      <c r="BN376" s="64">
        <f>IFERROR(Y376*I376/H376,"0")</f>
        <v>44.94</v>
      </c>
      <c r="BO376" s="64">
        <f>IFERROR(1/J376*(X376/H376),"0")</f>
        <v>5.7870370370370364E-2</v>
      </c>
      <c r="BP376" s="64">
        <f>IFERROR(1/J376*(Y376/H376),"0")</f>
        <v>6.25E-2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3.7037037037037033</v>
      </c>
      <c r="Y379" s="585">
        <f>IFERROR(Y375/H375,"0")+IFERROR(Y376/H376,"0")+IFERROR(Y377/H377,"0")+IFERROR(Y378/H378,"0")</f>
        <v>4</v>
      </c>
      <c r="Z379" s="585">
        <f>IFERROR(IF(Z375="",0,Z375),"0")+IFERROR(IF(Z376="",0,Z376),"0")+IFERROR(IF(Z377="",0,Z377),"0")+IFERROR(IF(Z378="",0,Z378),"0")</f>
        <v>7.5920000000000001E-2</v>
      </c>
      <c r="AA379" s="586"/>
      <c r="AB379" s="586"/>
      <c r="AC379" s="586"/>
    </row>
    <row r="380" spans="1:68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40</v>
      </c>
      <c r="Y380" s="585">
        <f>IFERROR(SUM(Y375:Y378),"0")</f>
        <v>43.2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1400</v>
      </c>
      <c r="Y386" s="584">
        <f>IFERROR(IF(X386="",0,CEILING((X386/$H386),1)*$H386),"")</f>
        <v>1404</v>
      </c>
      <c r="Z386" s="36">
        <f>IFERROR(IF(Y386=0,"",ROUNDUP(Y386/H386,0)*0.01898),"")</f>
        <v>2.96088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1480.7333333333333</v>
      </c>
      <c r="BN386" s="64">
        <f>IFERROR(Y386*I386/H386,"0")</f>
        <v>1484.9639999999999</v>
      </c>
      <c r="BO386" s="64">
        <f>IFERROR(1/J386*(X386/H386),"0")</f>
        <v>2.4305555555555554</v>
      </c>
      <c r="BP386" s="64">
        <f>IFERROR(1/J386*(Y386/H386),"0")</f>
        <v>2.4375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155.55555555555554</v>
      </c>
      <c r="Y388" s="585">
        <f>IFERROR(Y386/H386,"0")+IFERROR(Y387/H387,"0")</f>
        <v>156</v>
      </c>
      <c r="Z388" s="585">
        <f>IFERROR(IF(Z386="",0,Z386),"0")+IFERROR(IF(Z387="",0,Z387),"0")</f>
        <v>2.96088</v>
      </c>
      <c r="AA388" s="586"/>
      <c r="AB388" s="586"/>
      <c r="AC388" s="586"/>
    </row>
    <row r="389" spans="1:68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1400</v>
      </c>
      <c r="Y389" s="585">
        <f>IFERROR(SUM(Y386:Y387),"0")</f>
        <v>1404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174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4301031382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4301031406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139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hidden="1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hidden="1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586"/>
      <c r="AB455" s="586"/>
      <c r="AC455" s="586"/>
    </row>
    <row r="456" spans="1:68" hidden="1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0</v>
      </c>
      <c r="Y456" s="585">
        <f>IFERROR(SUM(Y440:Y454),"0")</f>
        <v>0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139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hidden="1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hidden="1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hidden="1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hidden="1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0</v>
      </c>
      <c r="Y471" s="585">
        <f>IFERROR(Y464/H464,"0")+IFERROR(Y465/H465,"0")+IFERROR(Y466/H466,"0")+IFERROR(Y467/H467,"0")+IFERROR(Y468/H468,"0")+IFERROR(Y469/H469,"0")+IFERROR(Y470/H470,"0")</f>
        <v>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586"/>
      <c r="AB471" s="586"/>
      <c r="AC471" s="586"/>
    </row>
    <row r="472" spans="1:68" hidden="1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0</v>
      </c>
      <c r="Y472" s="585">
        <f>IFERROR(SUM(Y464:Y470),"0")</f>
        <v>0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139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70</v>
      </c>
      <c r="Y501" s="584">
        <f>IFERROR(IF(X501="",0,CEILING((X501/$H501),1)*$H501),"")</f>
        <v>72</v>
      </c>
      <c r="Z501" s="36">
        <f>IFERROR(IF(Y501=0,"",ROUNDUP(Y501/H501,0)*0.01898),"")</f>
        <v>0.15184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74.036666666666676</v>
      </c>
      <c r="BN501" s="64">
        <f>IFERROR(Y501*I501/H501,"0")</f>
        <v>76.152000000000001</v>
      </c>
      <c r="BO501" s="64">
        <f>IFERROR(1/J501*(X501/H501),"0")</f>
        <v>0.12152777777777778</v>
      </c>
      <c r="BP501" s="64">
        <f>IFERROR(1/J501*(Y501/H501),"0")</f>
        <v>0.125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7.7777777777777777</v>
      </c>
      <c r="Y504" s="585">
        <f>IFERROR(Y501/H501,"0")+IFERROR(Y502/H502,"0")+IFERROR(Y503/H503,"0")</f>
        <v>8</v>
      </c>
      <c r="Z504" s="585">
        <f>IFERROR(IF(Z501="",0,Z501),"0")+IFERROR(IF(Z502="",0,Z502),"0")+IFERROR(IF(Z503="",0,Z503),"0")</f>
        <v>0.15184</v>
      </c>
      <c r="AA504" s="586"/>
      <c r="AB504" s="586"/>
      <c r="AC504" s="586"/>
    </row>
    <row r="505" spans="1:68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70</v>
      </c>
      <c r="Y505" s="585">
        <f>IFERROR(SUM(Y501:Y503),"0")</f>
        <v>72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174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787</v>
      </c>
      <c r="B507" s="54" t="s">
        <v>788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789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787</v>
      </c>
      <c r="B508" s="54" t="s">
        <v>791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792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793</v>
      </c>
      <c r="B509" s="54" t="s">
        <v>794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795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793</v>
      </c>
      <c r="B510" s="54" t="s">
        <v>797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798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799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139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800</v>
      </c>
      <c r="B515" s="54" t="s">
        <v>801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802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804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5975.9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6011.4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805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6209.7784444444451</v>
      </c>
      <c r="Y519" s="585">
        <f>IFERROR(SUM(BN22:BN515),"0")</f>
        <v>6246.9739999999993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806</v>
      </c>
      <c r="Q520" s="724"/>
      <c r="R520" s="724"/>
      <c r="S520" s="724"/>
      <c r="T520" s="724"/>
      <c r="U520" s="724"/>
      <c r="V520" s="725"/>
      <c r="W520" s="37" t="s">
        <v>807</v>
      </c>
      <c r="X520" s="38">
        <f>ROUNDUP(SUM(BO22:BO515),0)</f>
        <v>9</v>
      </c>
      <c r="Y520" s="38">
        <f>ROUNDUP(SUM(BP22:BP515),0)</f>
        <v>9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808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6434.7784444444451</v>
      </c>
      <c r="Y521" s="585">
        <f>GrossWeightTotalR+PalletQtyTotalR*25</f>
        <v>6471.9739999999993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809</v>
      </c>
      <c r="Q522" s="724"/>
      <c r="R522" s="724"/>
      <c r="S522" s="724"/>
      <c r="T522" s="724"/>
      <c r="U522" s="724"/>
      <c r="V522" s="725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515.31481481481478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521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810</v>
      </c>
      <c r="Q523" s="724"/>
      <c r="R523" s="724"/>
      <c r="S523" s="724"/>
      <c r="T523" s="724"/>
      <c r="U523" s="724"/>
      <c r="V523" s="725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9.8205599999999986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263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813</v>
      </c>
      <c r="B526" s="587" t="s">
        <v>63</v>
      </c>
      <c r="C526" s="587" t="s">
        <v>102</v>
      </c>
      <c r="D526" s="587" t="s">
        <v>119</v>
      </c>
      <c r="E526" s="587" t="s">
        <v>181</v>
      </c>
      <c r="F526" s="587" t="s">
        <v>204</v>
      </c>
      <c r="G526" s="587" t="s">
        <v>239</v>
      </c>
      <c r="H526" s="587" t="s">
        <v>101</v>
      </c>
      <c r="I526" s="587" t="s">
        <v>264</v>
      </c>
      <c r="J526" s="587" t="s">
        <v>304</v>
      </c>
      <c r="K526" s="587" t="s">
        <v>365</v>
      </c>
      <c r="L526" s="587" t="s">
        <v>408</v>
      </c>
      <c r="M526" s="587" t="s">
        <v>424</v>
      </c>
      <c r="N526" s="581"/>
      <c r="O526" s="587" t="s">
        <v>437</v>
      </c>
      <c r="P526" s="587" t="s">
        <v>447</v>
      </c>
      <c r="Q526" s="587" t="s">
        <v>454</v>
      </c>
      <c r="R526" s="587" t="s">
        <v>459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799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46">
        <f>IFERROR(Y132*1,"0")+IFERROR(Y133*1,"0")+IFERROR(Y137*1,"0")+IFERROR(Y138*1,"0")+IFERROR(Y142*1,"0")+IFERROR(Y143*1,"0")</f>
        <v>20.399999999999999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361.80000000000007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4110</v>
      </c>
      <c r="U528" s="46">
        <f>IFERROR(Y375*1,"0")+IFERROR(Y376*1,"0")+IFERROR(Y377*1,"0")+IFERROR(Y378*1,"0")+IFERROR(Y382*1,"0")+IFERROR(Y386*1,"0")+IFERROR(Y387*1,"0")+IFERROR(Y391*1,"0")</f>
        <v>1447.2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72</v>
      </c>
      <c r="AB528" s="46">
        <f>IFERROR(Y515*1,"0")</f>
        <v>0</v>
      </c>
      <c r="AC528" s="52"/>
      <c r="AF528" s="581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00,00"/>
        <filter val="1 400,00"/>
        <filter val="1,25"/>
        <filter val="100,00"/>
        <filter val="11,90"/>
        <filter val="133,33"/>
        <filter val="140,00"/>
        <filter val="155,56"/>
        <filter val="2 000,00"/>
        <filter val="2 100,00"/>
        <filter val="20,00"/>
        <filter val="3,70"/>
        <filter val="330,00"/>
        <filter val="4,00"/>
        <filter val="4,25"/>
        <filter val="40,00"/>
        <filter val="5 975,90"/>
        <filter val="50,00"/>
        <filter val="515,31"/>
        <filter val="6 209,78"/>
        <filter val="6 434,78"/>
        <filter val="61,11"/>
        <filter val="7,78"/>
        <filter val="70,00"/>
        <filter val="700,00"/>
        <filter val="8,33"/>
        <filter val="80,00"/>
        <filter val="9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2025-07-01T11:34:11Z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