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2786D6A-2307-40A1-A9C9-37C63FC0EE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Y418" i="1" s="1"/>
  <c r="P416" i="1"/>
  <c r="X413" i="1"/>
  <c r="X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Z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X239" i="1"/>
  <c r="X238" i="1"/>
  <c r="BO237" i="1"/>
  <c r="BM237" i="1"/>
  <c r="Y237" i="1"/>
  <c r="P237" i="1"/>
  <c r="BO236" i="1"/>
  <c r="BM236" i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108" i="1" l="1"/>
  <c r="BN108" i="1"/>
  <c r="Z108" i="1"/>
  <c r="BP143" i="1"/>
  <c r="BN143" i="1"/>
  <c r="Z143" i="1"/>
  <c r="BP172" i="1"/>
  <c r="BN172" i="1"/>
  <c r="Z172" i="1"/>
  <c r="BP209" i="1"/>
  <c r="BN209" i="1"/>
  <c r="Z209" i="1"/>
  <c r="BP236" i="1"/>
  <c r="BN236" i="1"/>
  <c r="Z236" i="1"/>
  <c r="BP248" i="1"/>
  <c r="BN248" i="1"/>
  <c r="Z248" i="1"/>
  <c r="BP274" i="1"/>
  <c r="BN274" i="1"/>
  <c r="Z274" i="1"/>
  <c r="BP309" i="1"/>
  <c r="BN309" i="1"/>
  <c r="Z309" i="1"/>
  <c r="BP330" i="1"/>
  <c r="BN330" i="1"/>
  <c r="Z330" i="1"/>
  <c r="BP376" i="1"/>
  <c r="BN376" i="1"/>
  <c r="Z376" i="1"/>
  <c r="BP410" i="1"/>
  <c r="BN410" i="1"/>
  <c r="Z410" i="1"/>
  <c r="BP451" i="1"/>
  <c r="BN451" i="1"/>
  <c r="Z451" i="1"/>
  <c r="Z30" i="1"/>
  <c r="BN30" i="1"/>
  <c r="Z57" i="1"/>
  <c r="BN57" i="1"/>
  <c r="Y65" i="1"/>
  <c r="Z75" i="1"/>
  <c r="BN75" i="1"/>
  <c r="Z90" i="1"/>
  <c r="BN90" i="1"/>
  <c r="Z95" i="1"/>
  <c r="BN95" i="1"/>
  <c r="BP120" i="1"/>
  <c r="BN120" i="1"/>
  <c r="Z120" i="1"/>
  <c r="Y161" i="1"/>
  <c r="BP160" i="1"/>
  <c r="BN160" i="1"/>
  <c r="Z160" i="1"/>
  <c r="Z161" i="1" s="1"/>
  <c r="BP164" i="1"/>
  <c r="BN164" i="1"/>
  <c r="Z164" i="1"/>
  <c r="BP193" i="1"/>
  <c r="BN193" i="1"/>
  <c r="Z193" i="1"/>
  <c r="BP197" i="1"/>
  <c r="BN197" i="1"/>
  <c r="Z197" i="1"/>
  <c r="BP221" i="1"/>
  <c r="BN221" i="1"/>
  <c r="Z221" i="1"/>
  <c r="BP226" i="1"/>
  <c r="BN226" i="1"/>
  <c r="Z226" i="1"/>
  <c r="BP241" i="1"/>
  <c r="BN241" i="1"/>
  <c r="Z241" i="1"/>
  <c r="Z243" i="1" s="1"/>
  <c r="BP266" i="1"/>
  <c r="BN266" i="1"/>
  <c r="Z266" i="1"/>
  <c r="BP303" i="1"/>
  <c r="BN303" i="1"/>
  <c r="Z303" i="1"/>
  <c r="BP321" i="1"/>
  <c r="BN321" i="1"/>
  <c r="Z321" i="1"/>
  <c r="BP353" i="1"/>
  <c r="BN353" i="1"/>
  <c r="Z353" i="1"/>
  <c r="BP400" i="1"/>
  <c r="BN400" i="1"/>
  <c r="Z400" i="1"/>
  <c r="BP448" i="1"/>
  <c r="BN448" i="1"/>
  <c r="Z448" i="1"/>
  <c r="BP467" i="1"/>
  <c r="BN467" i="1"/>
  <c r="Z467" i="1"/>
  <c r="Y310" i="1"/>
  <c r="Y155" i="1"/>
  <c r="BP317" i="1"/>
  <c r="BN317" i="1"/>
  <c r="Z317" i="1"/>
  <c r="BP351" i="1"/>
  <c r="BN351" i="1"/>
  <c r="Z351" i="1"/>
  <c r="Y367" i="1"/>
  <c r="BP365" i="1"/>
  <c r="BN365" i="1"/>
  <c r="Z365" i="1"/>
  <c r="BP398" i="1"/>
  <c r="BN398" i="1"/>
  <c r="Z398" i="1"/>
  <c r="BP406" i="1"/>
  <c r="BN406" i="1"/>
  <c r="Z406" i="1"/>
  <c r="BP441" i="1"/>
  <c r="BN441" i="1"/>
  <c r="Z441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X518" i="1"/>
  <c r="Y32" i="1"/>
  <c r="Z28" i="1"/>
  <c r="BN28" i="1"/>
  <c r="Z42" i="1"/>
  <c r="BN42" i="1"/>
  <c r="D528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28" i="1"/>
  <c r="Y101" i="1"/>
  <c r="Z97" i="1"/>
  <c r="BN97" i="1"/>
  <c r="Z106" i="1"/>
  <c r="BN106" i="1"/>
  <c r="Z112" i="1"/>
  <c r="BN112" i="1"/>
  <c r="Z118" i="1"/>
  <c r="Z123" i="1" s="1"/>
  <c r="BN118" i="1"/>
  <c r="BP118" i="1"/>
  <c r="Z122" i="1"/>
  <c r="BN122" i="1"/>
  <c r="Y128" i="1"/>
  <c r="Z133" i="1"/>
  <c r="BN133" i="1"/>
  <c r="Z137" i="1"/>
  <c r="BN137" i="1"/>
  <c r="Z148" i="1"/>
  <c r="Z149" i="1" s="1"/>
  <c r="BN148" i="1"/>
  <c r="BP148" i="1"/>
  <c r="Z152" i="1"/>
  <c r="BN152" i="1"/>
  <c r="BP152" i="1"/>
  <c r="Z166" i="1"/>
  <c r="BN166" i="1"/>
  <c r="Z170" i="1"/>
  <c r="BN170" i="1"/>
  <c r="Z176" i="1"/>
  <c r="BN176" i="1"/>
  <c r="Z182" i="1"/>
  <c r="Z183" i="1" s="1"/>
  <c r="BN182" i="1"/>
  <c r="BP182" i="1"/>
  <c r="Y183" i="1"/>
  <c r="Z187" i="1"/>
  <c r="BN187" i="1"/>
  <c r="Z199" i="1"/>
  <c r="BN199" i="1"/>
  <c r="Z203" i="1"/>
  <c r="BN203" i="1"/>
  <c r="Z211" i="1"/>
  <c r="BN211" i="1"/>
  <c r="Z215" i="1"/>
  <c r="BN215" i="1"/>
  <c r="Z228" i="1"/>
  <c r="BN228" i="1"/>
  <c r="Z232" i="1"/>
  <c r="BN232" i="1"/>
  <c r="Y238" i="1"/>
  <c r="Z250" i="1"/>
  <c r="BN250" i="1"/>
  <c r="Z259" i="1"/>
  <c r="BN259" i="1"/>
  <c r="Z295" i="1"/>
  <c r="BN295" i="1"/>
  <c r="Z299" i="1"/>
  <c r="BN299" i="1"/>
  <c r="Z305" i="1"/>
  <c r="BN305" i="1"/>
  <c r="BP307" i="1"/>
  <c r="BN307" i="1"/>
  <c r="Y319" i="1"/>
  <c r="BP313" i="1"/>
  <c r="BN313" i="1"/>
  <c r="Z313" i="1"/>
  <c r="BP323" i="1"/>
  <c r="BN323" i="1"/>
  <c r="Z323" i="1"/>
  <c r="BP336" i="1"/>
  <c r="BN336" i="1"/>
  <c r="Z336" i="1"/>
  <c r="BP355" i="1"/>
  <c r="BN355" i="1"/>
  <c r="Z355" i="1"/>
  <c r="BP378" i="1"/>
  <c r="BN378" i="1"/>
  <c r="Z378" i="1"/>
  <c r="BP402" i="1"/>
  <c r="BN402" i="1"/>
  <c r="Z402" i="1"/>
  <c r="BP417" i="1"/>
  <c r="BN417" i="1"/>
  <c r="Z417" i="1"/>
  <c r="BP421" i="1"/>
  <c r="BN421" i="1"/>
  <c r="Z421" i="1"/>
  <c r="BP442" i="1"/>
  <c r="BN442" i="1"/>
  <c r="Z442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Z511" i="1" s="1"/>
  <c r="BP509" i="1"/>
  <c r="BN509" i="1"/>
  <c r="Z509" i="1"/>
  <c r="Y325" i="1"/>
  <c r="Y324" i="1"/>
  <c r="Y333" i="1"/>
  <c r="Y346" i="1"/>
  <c r="Y412" i="1"/>
  <c r="H9" i="1"/>
  <c r="A10" i="1"/>
  <c r="Y33" i="1"/>
  <c r="Y37" i="1"/>
  <c r="Y45" i="1"/>
  <c r="Y49" i="1"/>
  <c r="Y58" i="1"/>
  <c r="Y66" i="1"/>
  <c r="Y72" i="1"/>
  <c r="Y80" i="1"/>
  <c r="Y86" i="1"/>
  <c r="Y93" i="1"/>
  <c r="Y102" i="1"/>
  <c r="F528" i="1"/>
  <c r="Y110" i="1"/>
  <c r="BP107" i="1"/>
  <c r="BN107" i="1"/>
  <c r="Y109" i="1"/>
  <c r="BP113" i="1"/>
  <c r="BN113" i="1"/>
  <c r="Z113" i="1"/>
  <c r="BP121" i="1"/>
  <c r="BN121" i="1"/>
  <c r="Z121" i="1"/>
  <c r="BP138" i="1"/>
  <c r="BN138" i="1"/>
  <c r="Z138" i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BP177" i="1"/>
  <c r="BN177" i="1"/>
  <c r="Z177" i="1"/>
  <c r="Z179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O528" i="1"/>
  <c r="Y277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BN96" i="1"/>
  <c r="Z98" i="1"/>
  <c r="BN98" i="1"/>
  <c r="Z100" i="1"/>
  <c r="BN100" i="1"/>
  <c r="Z105" i="1"/>
  <c r="BN105" i="1"/>
  <c r="BP105" i="1"/>
  <c r="Z107" i="1"/>
  <c r="Y116" i="1"/>
  <c r="Y115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BP153" i="1"/>
  <c r="BN153" i="1"/>
  <c r="Z153" i="1"/>
  <c r="Z155" i="1" s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H528" i="1"/>
  <c r="Y150" i="1"/>
  <c r="I528" i="1"/>
  <c r="Y162" i="1"/>
  <c r="J528" i="1"/>
  <c r="Y189" i="1"/>
  <c r="K528" i="1"/>
  <c r="Y234" i="1"/>
  <c r="Y243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Y311" i="1"/>
  <c r="BP306" i="1"/>
  <c r="BN306" i="1"/>
  <c r="Z306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8" i="1"/>
  <c r="BP335" i="1"/>
  <c r="BN335" i="1"/>
  <c r="Z335" i="1"/>
  <c r="BP344" i="1"/>
  <c r="BN344" i="1"/>
  <c r="Z344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Y407" i="1"/>
  <c r="BP401" i="1"/>
  <c r="BN401" i="1"/>
  <c r="Z401" i="1"/>
  <c r="BP405" i="1"/>
  <c r="BN405" i="1"/>
  <c r="Z405" i="1"/>
  <c r="BP296" i="1"/>
  <c r="BN296" i="1"/>
  <c r="Z296" i="1"/>
  <c r="Y300" i="1"/>
  <c r="BP304" i="1"/>
  <c r="BN304" i="1"/>
  <c r="Z304" i="1"/>
  <c r="BP308" i="1"/>
  <c r="BN308" i="1"/>
  <c r="Z308" i="1"/>
  <c r="BP316" i="1"/>
  <c r="BN316" i="1"/>
  <c r="Z316" i="1"/>
  <c r="Z318" i="1" s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BP377" i="1"/>
  <c r="BN377" i="1"/>
  <c r="Z377" i="1"/>
  <c r="BP422" i="1"/>
  <c r="BN422" i="1"/>
  <c r="Z422" i="1"/>
  <c r="Y426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93" i="1" l="1"/>
  <c r="Z471" i="1"/>
  <c r="Z194" i="1"/>
  <c r="Z109" i="1"/>
  <c r="Z92" i="1"/>
  <c r="Z71" i="1"/>
  <c r="Z58" i="1"/>
  <c r="Z139" i="1"/>
  <c r="Z115" i="1"/>
  <c r="Z332" i="1"/>
  <c r="Z310" i="1"/>
  <c r="Z252" i="1"/>
  <c r="Z173" i="1"/>
  <c r="Y519" i="1"/>
  <c r="Y521" i="1" s="1"/>
  <c r="Z425" i="1"/>
  <c r="Z101" i="1"/>
  <c r="Z65" i="1"/>
  <c r="Y522" i="1"/>
  <c r="Y520" i="1"/>
  <c r="Z32" i="1"/>
  <c r="X521" i="1"/>
  <c r="Z233" i="1"/>
  <c r="Z205" i="1"/>
  <c r="Z498" i="1"/>
  <c r="Z455" i="1"/>
  <c r="Z504" i="1"/>
  <c r="Z379" i="1"/>
  <c r="Z80" i="1"/>
  <c r="Z44" i="1"/>
  <c r="Y518" i="1"/>
  <c r="Z276" i="1"/>
  <c r="Z269" i="1"/>
  <c r="Z477" i="1"/>
  <c r="Z461" i="1"/>
  <c r="Z407" i="1"/>
  <c r="Z357" i="1"/>
  <c r="Z338" i="1"/>
  <c r="Z300" i="1"/>
  <c r="Z217" i="1"/>
  <c r="Z261" i="1"/>
  <c r="Z523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<sst xmlns="http://schemas.openxmlformats.org/spreadsheetml/2006/main" count="2343" uniqueCount="847">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</sst>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topLeftCell="A455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846</v>
      </c>
      <c r="I5" s="838"/>
      <c r="J5" s="838"/>
      <c r="K5" s="838"/>
      <c r="L5" s="838"/>
      <c r="M5" s="667"/>
      <c r="N5" s="58"/>
      <c r="P5" s="24" t="s">
        <v>10</v>
      </c>
      <c r="Q5" s="900">
        <v>45841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823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Четверг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5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/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19</v>
      </c>
      <c r="Q8" s="737">
        <v>0.5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20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21</v>
      </c>
      <c r="Q10" s="779"/>
      <c r="R10" s="780"/>
      <c r="U10" s="24" t="s">
        <v>22</v>
      </c>
      <c r="V10" s="630" t="s">
        <v>23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6"/>
      <c r="R11" s="717"/>
      <c r="U11" s="24" t="s">
        <v>26</v>
      </c>
      <c r="V11" s="85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34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35</v>
      </c>
      <c r="B17" s="628" t="s">
        <v>36</v>
      </c>
      <c r="C17" s="741" t="s">
        <v>37</v>
      </c>
      <c r="D17" s="628" t="s">
        <v>38</v>
      </c>
      <c r="E17" s="694"/>
      <c r="F17" s="628" t="s">
        <v>39</v>
      </c>
      <c r="G17" s="628" t="s">
        <v>40</v>
      </c>
      <c r="H17" s="628" t="s">
        <v>41</v>
      </c>
      <c r="I17" s="628" t="s">
        <v>42</v>
      </c>
      <c r="J17" s="628" t="s">
        <v>43</v>
      </c>
      <c r="K17" s="628" t="s">
        <v>44</v>
      </c>
      <c r="L17" s="628" t="s">
        <v>45</v>
      </c>
      <c r="M17" s="628" t="s">
        <v>46</v>
      </c>
      <c r="N17" s="628" t="s">
        <v>47</v>
      </c>
      <c r="O17" s="628" t="s">
        <v>48</v>
      </c>
      <c r="P17" s="628" t="s">
        <v>49</v>
      </c>
      <c r="Q17" s="693"/>
      <c r="R17" s="693"/>
      <c r="S17" s="693"/>
      <c r="T17" s="694"/>
      <c r="U17" s="929" t="s">
        <v>50</v>
      </c>
      <c r="V17" s="725"/>
      <c r="W17" s="628" t="s">
        <v>51</v>
      </c>
      <c r="X17" s="628" t="s">
        <v>52</v>
      </c>
      <c r="Y17" s="927" t="s">
        <v>53</v>
      </c>
      <c r="Z17" s="834" t="s">
        <v>54</v>
      </c>
      <c r="AA17" s="813" t="s">
        <v>55</v>
      </c>
      <c r="AB17" s="813" t="s">
        <v>56</v>
      </c>
      <c r="AC17" s="813" t="s">
        <v>57</v>
      </c>
      <c r="AD17" s="813" t="s">
        <v>58</v>
      </c>
      <c r="AE17" s="885"/>
      <c r="AF17" s="886"/>
      <c r="AG17" s="66"/>
      <c r="BD17" s="65" t="s">
        <v>59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62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62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63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92"/>
      <c r="R22" s="592"/>
      <c r="S22" s="592"/>
      <c r="T22" s="593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73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94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100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102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83">
        <v>500</v>
      </c>
      <c r="Y41" s="584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71</v>
      </c>
      <c r="Q44" s="597"/>
      <c r="R44" s="597"/>
      <c r="S44" s="597"/>
      <c r="T44" s="597"/>
      <c r="U44" s="597"/>
      <c r="V44" s="598"/>
      <c r="W44" s="37" t="s">
        <v>72</v>
      </c>
      <c r="X44" s="585">
        <f>IFERROR(X41/H41,"0")+IFERROR(X42/H42,"0")+IFERROR(X43/H43,"0")</f>
        <v>46.296296296296291</v>
      </c>
      <c r="Y44" s="585">
        <f>IFERROR(Y41/H41,"0")+IFERROR(Y42/H42,"0")+IFERROR(Y43/H43,"0")</f>
        <v>47</v>
      </c>
      <c r="Z44" s="585">
        <f>IFERROR(IF(Z41="",0,Z41),"0")+IFERROR(IF(Z42="",0,Z42),"0")+IFERROR(IF(Z43="",0,Z43),"0")</f>
        <v>0.89205999999999996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71</v>
      </c>
      <c r="Q45" s="597"/>
      <c r="R45" s="597"/>
      <c r="S45" s="597"/>
      <c r="T45" s="597"/>
      <c r="U45" s="597"/>
      <c r="V45" s="598"/>
      <c r="W45" s="37" t="s">
        <v>69</v>
      </c>
      <c r="X45" s="585">
        <f>IFERROR(SUM(X41:X43),"0")</f>
        <v>500</v>
      </c>
      <c r="Y45" s="585">
        <f>IFERROR(SUM(Y41:Y43),"0")</f>
        <v>507.6</v>
      </c>
      <c r="Z45" s="37"/>
      <c r="AA45" s="586"/>
      <c r="AB45" s="586"/>
      <c r="AC45" s="586"/>
    </row>
    <row r="46" spans="1:68" ht="14.25" hidden="1" customHeight="1" x14ac:dyDescent="0.25">
      <c r="A46" s="594" t="s">
        <v>73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71</v>
      </c>
      <c r="Q48" s="597"/>
      <c r="R48" s="597"/>
      <c r="S48" s="597"/>
      <c r="T48" s="597"/>
      <c r="U48" s="597"/>
      <c r="V48" s="598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71</v>
      </c>
      <c r="Q49" s="597"/>
      <c r="R49" s="597"/>
      <c r="S49" s="597"/>
      <c r="T49" s="597"/>
      <c r="U49" s="597"/>
      <c r="V49" s="598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102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83">
        <v>400</v>
      </c>
      <c r="Y53" s="584">
        <f t="shared" si="6"/>
        <v>410.40000000000003</v>
      </c>
      <c r="Z53" s="36">
        <f>IFERROR(IF(Y53=0,"",ROUNDUP(Y53/H53,0)*0.01898),"")</f>
        <v>0.72123999999999999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416.11111111111109</v>
      </c>
      <c r="BN53" s="64">
        <f t="shared" si="8"/>
        <v>426.92999999999995</v>
      </c>
      <c r="BO53" s="64">
        <f t="shared" si="9"/>
        <v>0.57870370370370372</v>
      </c>
      <c r="BP53" s="64">
        <f t="shared" si="10"/>
        <v>0.59375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83">
        <v>45</v>
      </c>
      <c r="Y57" s="584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71</v>
      </c>
      <c r="Q58" s="597"/>
      <c r="R58" s="597"/>
      <c r="S58" s="597"/>
      <c r="T58" s="597"/>
      <c r="U58" s="597"/>
      <c r="V58" s="598"/>
      <c r="W58" s="37" t="s">
        <v>72</v>
      </c>
      <c r="X58" s="585">
        <f>IFERROR(X52/H52,"0")+IFERROR(X53/H53,"0")+IFERROR(X54/H54,"0")+IFERROR(X55/H55,"0")+IFERROR(X56/H56,"0")+IFERROR(X57/H57,"0")</f>
        <v>47.037037037037038</v>
      </c>
      <c r="Y58" s="585">
        <f>IFERROR(Y52/H52,"0")+IFERROR(Y53/H53,"0")+IFERROR(Y54/H54,"0")+IFERROR(Y55/H55,"0")+IFERROR(Y56/H56,"0")+IFERROR(Y57/H57,"0")</f>
        <v>48</v>
      </c>
      <c r="Z58" s="585">
        <f>IFERROR(IF(Z52="",0,Z52),"0")+IFERROR(IF(Z53="",0,Z53),"0")+IFERROR(IF(Z54="",0,Z54),"0")+IFERROR(IF(Z55="",0,Z55),"0")+IFERROR(IF(Z56="",0,Z56),"0")+IFERROR(IF(Z57="",0,Z57),"0")</f>
        <v>0.81143999999999994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71</v>
      </c>
      <c r="Q59" s="597"/>
      <c r="R59" s="597"/>
      <c r="S59" s="597"/>
      <c r="T59" s="597"/>
      <c r="U59" s="597"/>
      <c r="V59" s="598"/>
      <c r="W59" s="37" t="s">
        <v>69</v>
      </c>
      <c r="X59" s="585">
        <f>IFERROR(SUM(X52:X57),"0")</f>
        <v>445</v>
      </c>
      <c r="Y59" s="585">
        <f>IFERROR(SUM(Y52:Y57),"0")</f>
        <v>455.40000000000003</v>
      </c>
      <c r="Z59" s="37"/>
      <c r="AA59" s="586"/>
      <c r="AB59" s="586"/>
      <c r="AC59" s="586"/>
    </row>
    <row r="60" spans="1:68" ht="14.25" hidden="1" customHeight="1" x14ac:dyDescent="0.25">
      <c r="A60" s="594" t="s">
        <v>134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69</v>
      </c>
      <c r="X61" s="583">
        <v>100</v>
      </c>
      <c r="Y61" s="58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83">
        <v>45</v>
      </c>
      <c r="Y64" s="584">
        <f>IFERROR(IF(X64="",0,CEILING((X64/$H64),1)*$H64),"")</f>
        <v>45.900000000000006</v>
      </c>
      <c r="Z64" s="36">
        <f>IFERROR(IF(Y64=0,"",ROUNDUP(Y64/H64,0)*0.00651),"")</f>
        <v>0.11067</v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47.999999999999993</v>
      </c>
      <c r="BN64" s="64">
        <f>IFERROR(Y64*I64/H64,"0")</f>
        <v>48.96</v>
      </c>
      <c r="BO64" s="64">
        <f>IFERROR(1/J64*(X64/H64),"0")</f>
        <v>9.1575091575091569E-2</v>
      </c>
      <c r="BP64" s="64">
        <f>IFERROR(1/J64*(Y64/H64),"0")</f>
        <v>9.3406593406593408E-2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71</v>
      </c>
      <c r="Q65" s="597"/>
      <c r="R65" s="597"/>
      <c r="S65" s="597"/>
      <c r="T65" s="597"/>
      <c r="U65" s="597"/>
      <c r="V65" s="598"/>
      <c r="W65" s="37" t="s">
        <v>72</v>
      </c>
      <c r="X65" s="585">
        <f>IFERROR(X61/H61,"0")+IFERROR(X62/H62,"0")+IFERROR(X63/H63,"0")+IFERROR(X64/H64,"0")</f>
        <v>25.925925925925924</v>
      </c>
      <c r="Y65" s="585">
        <f>IFERROR(Y61/H61,"0")+IFERROR(Y62/H62,"0")+IFERROR(Y63/H63,"0")+IFERROR(Y64/H64,"0")</f>
        <v>27</v>
      </c>
      <c r="Z65" s="585">
        <f>IFERROR(IF(Z61="",0,Z61),"0")+IFERROR(IF(Z62="",0,Z62),"0")+IFERROR(IF(Z63="",0,Z63),"0")+IFERROR(IF(Z64="",0,Z64),"0")</f>
        <v>0.30047000000000001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71</v>
      </c>
      <c r="Q66" s="597"/>
      <c r="R66" s="597"/>
      <c r="S66" s="597"/>
      <c r="T66" s="597"/>
      <c r="U66" s="597"/>
      <c r="V66" s="598"/>
      <c r="W66" s="37" t="s">
        <v>69</v>
      </c>
      <c r="X66" s="585">
        <f>IFERROR(SUM(X61:X64),"0")</f>
        <v>145</v>
      </c>
      <c r="Y66" s="585">
        <f>IFERROR(SUM(Y61:Y64),"0")</f>
        <v>153.9</v>
      </c>
      <c r="Z66" s="37"/>
      <c r="AA66" s="586"/>
      <c r="AB66" s="586"/>
      <c r="AC66" s="586"/>
    </row>
    <row r="67" spans="1:68" ht="14.25" hidden="1" customHeight="1" x14ac:dyDescent="0.25">
      <c r="A67" s="594" t="s">
        <v>63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71</v>
      </c>
      <c r="Q71" s="597"/>
      <c r="R71" s="597"/>
      <c r="S71" s="597"/>
      <c r="T71" s="597"/>
      <c r="U71" s="597"/>
      <c r="V71" s="598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71</v>
      </c>
      <c r="Q72" s="597"/>
      <c r="R72" s="597"/>
      <c r="S72" s="597"/>
      <c r="T72" s="597"/>
      <c r="U72" s="597"/>
      <c r="V72" s="598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73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71</v>
      </c>
      <c r="Q80" s="597"/>
      <c r="R80" s="597"/>
      <c r="S80" s="597"/>
      <c r="T80" s="597"/>
      <c r="U80" s="597"/>
      <c r="V80" s="598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71</v>
      </c>
      <c r="Q81" s="597"/>
      <c r="R81" s="597"/>
      <c r="S81" s="597"/>
      <c r="T81" s="597"/>
      <c r="U81" s="597"/>
      <c r="V81" s="598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169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71</v>
      </c>
      <c r="Q85" s="597"/>
      <c r="R85" s="597"/>
      <c r="S85" s="597"/>
      <c r="T85" s="597"/>
      <c r="U85" s="597"/>
      <c r="V85" s="598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71</v>
      </c>
      <c r="Q86" s="597"/>
      <c r="R86" s="597"/>
      <c r="S86" s="597"/>
      <c r="T86" s="597"/>
      <c r="U86" s="597"/>
      <c r="V86" s="598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176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102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69</v>
      </c>
      <c r="X89" s="583">
        <v>400</v>
      </c>
      <c r="Y89" s="584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71</v>
      </c>
      <c r="Q92" s="597"/>
      <c r="R92" s="597"/>
      <c r="S92" s="597"/>
      <c r="T92" s="597"/>
      <c r="U92" s="597"/>
      <c r="V92" s="598"/>
      <c r="W92" s="37" t="s">
        <v>72</v>
      </c>
      <c r="X92" s="585">
        <f>IFERROR(X89/H89,"0")+IFERROR(X90/H90,"0")+IFERROR(X91/H91,"0")</f>
        <v>37.037037037037038</v>
      </c>
      <c r="Y92" s="585">
        <f>IFERROR(Y89/H89,"0")+IFERROR(Y90/H90,"0")+IFERROR(Y91/H91,"0")</f>
        <v>38</v>
      </c>
      <c r="Z92" s="585">
        <f>IFERROR(IF(Z89="",0,Z89),"0")+IFERROR(IF(Z90="",0,Z90),"0")+IFERROR(IF(Z91="",0,Z91),"0")</f>
        <v>0.72123999999999999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71</v>
      </c>
      <c r="Q93" s="597"/>
      <c r="R93" s="597"/>
      <c r="S93" s="597"/>
      <c r="T93" s="597"/>
      <c r="U93" s="597"/>
      <c r="V93" s="598"/>
      <c r="W93" s="37" t="s">
        <v>69</v>
      </c>
      <c r="X93" s="585">
        <f>IFERROR(SUM(X89:X91),"0")</f>
        <v>400</v>
      </c>
      <c r="Y93" s="585">
        <f>IFERROR(SUM(Y89:Y91),"0")</f>
        <v>410.40000000000003</v>
      </c>
      <c r="Z93" s="37"/>
      <c r="AA93" s="586"/>
      <c r="AB93" s="586"/>
      <c r="AC93" s="586"/>
    </row>
    <row r="94" spans="1:68" ht="14.25" hidden="1" customHeight="1" x14ac:dyDescent="0.25">
      <c r="A94" s="594" t="s">
        <v>73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92"/>
      <c r="R95" s="592"/>
      <c r="S95" s="592"/>
      <c r="T95" s="593"/>
      <c r="U95" s="34"/>
      <c r="V95" s="34"/>
      <c r="W95" s="35" t="s">
        <v>69</v>
      </c>
      <c r="X95" s="583">
        <v>600</v>
      </c>
      <c r="Y95" s="584">
        <f t="shared" ref="Y95:Y100" si="16">IFERROR(IF(X95="",0,CEILING((X95/$H95),1)*$H95),"")</f>
        <v>607.5</v>
      </c>
      <c r="Z95" s="36">
        <f>IFERROR(IF(Y95=0,"",ROUNDUP(Y95/H95,0)*0.01898),"")</f>
        <v>1.4235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638.44444444444446</v>
      </c>
      <c r="BN95" s="64">
        <f t="shared" ref="BN95:BN100" si="18">IFERROR(Y95*I95/H95,"0")</f>
        <v>646.42499999999995</v>
      </c>
      <c r="BO95" s="64">
        <f t="shared" ref="BO95:BO100" si="19">IFERROR(1/J95*(X95/H95),"0")</f>
        <v>1.1574074074074074</v>
      </c>
      <c r="BP95" s="64">
        <f t="shared" ref="BP95:BP100" si="20">IFERROR(1/J95*(Y95/H95),"0")</f>
        <v>1.171875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83">
        <v>585</v>
      </c>
      <c r="Y98" s="584">
        <f t="shared" si="16"/>
        <v>585.90000000000009</v>
      </c>
      <c r="Z98" s="36">
        <f>IFERROR(IF(Y98=0,"",ROUNDUP(Y98/H98,0)*0.00651),"")</f>
        <v>1.4126700000000001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639.6</v>
      </c>
      <c r="BN98" s="64">
        <f t="shared" si="18"/>
        <v>640.58400000000006</v>
      </c>
      <c r="BO98" s="64">
        <f t="shared" si="19"/>
        <v>1.1904761904761905</v>
      </c>
      <c r="BP98" s="64">
        <f t="shared" si="20"/>
        <v>1.1923076923076925</v>
      </c>
    </row>
    <row r="99" spans="1:68" ht="27" hidden="1" customHeight="1" x14ac:dyDescent="0.25">
      <c r="A99" s="54" t="s">
        <v>192</v>
      </c>
      <c r="B99" s="54" t="s">
        <v>195</v>
      </c>
      <c r="C99" s="31">
        <v>4301051718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71</v>
      </c>
      <c r="Q101" s="597"/>
      <c r="R101" s="597"/>
      <c r="S101" s="597"/>
      <c r="T101" s="597"/>
      <c r="U101" s="597"/>
      <c r="V101" s="598"/>
      <c r="W101" s="37" t="s">
        <v>72</v>
      </c>
      <c r="X101" s="585">
        <f>IFERROR(X95/H95,"0")+IFERROR(X96/H96,"0")+IFERROR(X97/H97,"0")+IFERROR(X98/H98,"0")+IFERROR(X99/H99,"0")+IFERROR(X100/H100,"0")</f>
        <v>290.74074074074076</v>
      </c>
      <c r="Y101" s="585">
        <f>IFERROR(Y95/H95,"0")+IFERROR(Y96/H96,"0")+IFERROR(Y97/H97,"0")+IFERROR(Y98/H98,"0")+IFERROR(Y99/H99,"0")+IFERROR(Y100/H100,"0")</f>
        <v>292</v>
      </c>
      <c r="Z101" s="585">
        <f>IFERROR(IF(Z95="",0,Z95),"0")+IFERROR(IF(Z96="",0,Z96),"0")+IFERROR(IF(Z97="",0,Z97),"0")+IFERROR(IF(Z98="",0,Z98),"0")+IFERROR(IF(Z99="",0,Z99),"0")+IFERROR(IF(Z100="",0,Z100),"0")</f>
        <v>2.8361700000000001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71</v>
      </c>
      <c r="Q102" s="597"/>
      <c r="R102" s="597"/>
      <c r="S102" s="597"/>
      <c r="T102" s="597"/>
      <c r="U102" s="597"/>
      <c r="V102" s="598"/>
      <c r="W102" s="37" t="s">
        <v>69</v>
      </c>
      <c r="X102" s="585">
        <f>IFERROR(SUM(X95:X100),"0")</f>
        <v>1185</v>
      </c>
      <c r="Y102" s="585">
        <f>IFERROR(SUM(Y95:Y100),"0")</f>
        <v>1193.4000000000001</v>
      </c>
      <c r="Z102" s="37"/>
      <c r="AA102" s="586"/>
      <c r="AB102" s="586"/>
      <c r="AC102" s="586"/>
    </row>
    <row r="103" spans="1:68" ht="16.5" hidden="1" customHeight="1" x14ac:dyDescent="0.25">
      <c r="A103" s="644" t="s">
        <v>199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102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83">
        <v>45</v>
      </c>
      <c r="Y107" s="584">
        <f>IFERROR(IF(X107="",0,CEILING((X107/$H107),1)*$H107),"")</f>
        <v>45</v>
      </c>
      <c r="Z107" s="36">
        <f>IFERROR(IF(Y107=0,"",ROUNDUP(Y107/H107,0)*0.00902),"")</f>
        <v>9.0200000000000002E-2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47.099999999999994</v>
      </c>
      <c r="BN107" s="64">
        <f>IFERROR(Y107*I107/H107,"0")</f>
        <v>47.099999999999994</v>
      </c>
      <c r="BO107" s="64">
        <f>IFERROR(1/J107*(X107/H107),"0")</f>
        <v>7.575757575757576E-2</v>
      </c>
      <c r="BP107" s="64">
        <f>IFERROR(1/J107*(Y107/H107),"0")</f>
        <v>7.575757575757576E-2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71</v>
      </c>
      <c r="Q109" s="597"/>
      <c r="R109" s="597"/>
      <c r="S109" s="597"/>
      <c r="T109" s="597"/>
      <c r="U109" s="597"/>
      <c r="V109" s="598"/>
      <c r="W109" s="37" t="s">
        <v>72</v>
      </c>
      <c r="X109" s="585">
        <f>IFERROR(X105/H105,"0")+IFERROR(X106/H106,"0")+IFERROR(X107/H107,"0")+IFERROR(X108/H108,"0")</f>
        <v>10</v>
      </c>
      <c r="Y109" s="585">
        <f>IFERROR(Y105/H105,"0")+IFERROR(Y106/H106,"0")+IFERROR(Y107/H107,"0")+IFERROR(Y108/H108,"0")</f>
        <v>10</v>
      </c>
      <c r="Z109" s="585">
        <f>IFERROR(IF(Z105="",0,Z105),"0")+IFERROR(IF(Z106="",0,Z106),"0")+IFERROR(IF(Z107="",0,Z107),"0")+IFERROR(IF(Z108="",0,Z108),"0")</f>
        <v>9.0200000000000002E-2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71</v>
      </c>
      <c r="Q110" s="597"/>
      <c r="R110" s="597"/>
      <c r="S110" s="597"/>
      <c r="T110" s="597"/>
      <c r="U110" s="597"/>
      <c r="V110" s="598"/>
      <c r="W110" s="37" t="s">
        <v>69</v>
      </c>
      <c r="X110" s="585">
        <f>IFERROR(SUM(X105:X108),"0")</f>
        <v>45</v>
      </c>
      <c r="Y110" s="585">
        <f>IFERROR(SUM(Y105:Y108),"0")</f>
        <v>45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134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71</v>
      </c>
      <c r="Q115" s="597"/>
      <c r="R115" s="597"/>
      <c r="S115" s="597"/>
      <c r="T115" s="597"/>
      <c r="U115" s="597"/>
      <c r="V115" s="598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71</v>
      </c>
      <c r="Q116" s="597"/>
      <c r="R116" s="597"/>
      <c r="S116" s="597"/>
      <c r="T116" s="597"/>
      <c r="U116" s="597"/>
      <c r="V116" s="598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73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69</v>
      </c>
      <c r="X118" s="583">
        <v>500</v>
      </c>
      <c r="Y118" s="584">
        <f>IFERROR(IF(X118="",0,CEILING((X118/$H118),1)*$H118),"")</f>
        <v>502.2</v>
      </c>
      <c r="Z118" s="36">
        <f>IFERROR(IF(Y118=0,"",ROUNDUP(Y118/H118,0)*0.01898),"")</f>
        <v>1.17676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531.66666666666674</v>
      </c>
      <c r="BN118" s="64">
        <f>IFERROR(Y118*I118/H118,"0")</f>
        <v>534.00599999999997</v>
      </c>
      <c r="BO118" s="64">
        <f>IFERROR(1/J118*(X118/H118),"0")</f>
        <v>0.96450617283950624</v>
      </c>
      <c r="BP118" s="64">
        <f>IFERROR(1/J118*(Y118/H118),"0")</f>
        <v>0.96875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83">
        <v>900</v>
      </c>
      <c r="Y121" s="584">
        <f>IFERROR(IF(X121="",0,CEILING((X121/$H121),1)*$H121),"")</f>
        <v>901.80000000000007</v>
      </c>
      <c r="Z121" s="36">
        <f>IFERROR(IF(Y121=0,"",ROUNDUP(Y121/H121,0)*0.00651),"")</f>
        <v>2.1743399999999999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984</v>
      </c>
      <c r="BN121" s="64">
        <f>IFERROR(Y121*I121/H121,"0")</f>
        <v>985.96799999999996</v>
      </c>
      <c r="BO121" s="64">
        <f>IFERROR(1/J121*(X121/H121),"0")</f>
        <v>1.8315018315018314</v>
      </c>
      <c r="BP121" s="64">
        <f>IFERROR(1/J121*(Y121/H121),"0")</f>
        <v>1.8351648351648353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71</v>
      </c>
      <c r="Q123" s="597"/>
      <c r="R123" s="597"/>
      <c r="S123" s="597"/>
      <c r="T123" s="597"/>
      <c r="U123" s="597"/>
      <c r="V123" s="598"/>
      <c r="W123" s="37" t="s">
        <v>72</v>
      </c>
      <c r="X123" s="585">
        <f>IFERROR(X118/H118,"0")+IFERROR(X119/H119,"0")+IFERROR(X120/H120,"0")+IFERROR(X121/H121,"0")+IFERROR(X122/H122,"0")</f>
        <v>395.06172839506172</v>
      </c>
      <c r="Y123" s="585">
        <f>IFERROR(Y118/H118,"0")+IFERROR(Y119/H119,"0")+IFERROR(Y120/H120,"0")+IFERROR(Y121/H121,"0")+IFERROR(Y122/H122,"0")</f>
        <v>396</v>
      </c>
      <c r="Z123" s="585">
        <f>IFERROR(IF(Z118="",0,Z118),"0")+IFERROR(IF(Z119="",0,Z119),"0")+IFERROR(IF(Z120="",0,Z120),"0")+IFERROR(IF(Z121="",0,Z121),"0")+IFERROR(IF(Z122="",0,Z122),"0")</f>
        <v>3.3510999999999997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71</v>
      </c>
      <c r="Q124" s="597"/>
      <c r="R124" s="597"/>
      <c r="S124" s="597"/>
      <c r="T124" s="597"/>
      <c r="U124" s="597"/>
      <c r="V124" s="598"/>
      <c r="W124" s="37" t="s">
        <v>69</v>
      </c>
      <c r="X124" s="585">
        <f>IFERROR(SUM(X118:X122),"0")</f>
        <v>1400</v>
      </c>
      <c r="Y124" s="585">
        <f>IFERROR(SUM(Y118:Y122),"0")</f>
        <v>1404</v>
      </c>
      <c r="Z124" s="37"/>
      <c r="AA124" s="586"/>
      <c r="AB124" s="586"/>
      <c r="AC124" s="586"/>
    </row>
    <row r="125" spans="1:68" ht="14.25" hidden="1" customHeight="1" x14ac:dyDescent="0.25">
      <c r="A125" s="594" t="s">
        <v>169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71</v>
      </c>
      <c r="Q128" s="597"/>
      <c r="R128" s="597"/>
      <c r="S128" s="597"/>
      <c r="T128" s="597"/>
      <c r="U128" s="597"/>
      <c r="V128" s="598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71</v>
      </c>
      <c r="Q129" s="597"/>
      <c r="R129" s="597"/>
      <c r="S129" s="597"/>
      <c r="T129" s="597"/>
      <c r="U129" s="597"/>
      <c r="V129" s="598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234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102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71</v>
      </c>
      <c r="Q134" s="597"/>
      <c r="R134" s="597"/>
      <c r="S134" s="597"/>
      <c r="T134" s="597"/>
      <c r="U134" s="597"/>
      <c r="V134" s="598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71</v>
      </c>
      <c r="Q135" s="597"/>
      <c r="R135" s="597"/>
      <c r="S135" s="597"/>
      <c r="T135" s="597"/>
      <c r="U135" s="597"/>
      <c r="V135" s="598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63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71</v>
      </c>
      <c r="Q139" s="597"/>
      <c r="R139" s="597"/>
      <c r="S139" s="597"/>
      <c r="T139" s="597"/>
      <c r="U139" s="597"/>
      <c r="V139" s="598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71</v>
      </c>
      <c r="Q140" s="597"/>
      <c r="R140" s="597"/>
      <c r="S140" s="597"/>
      <c r="T140" s="597"/>
      <c r="U140" s="597"/>
      <c r="V140" s="598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73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71</v>
      </c>
      <c r="Q144" s="597"/>
      <c r="R144" s="597"/>
      <c r="S144" s="597"/>
      <c r="T144" s="597"/>
      <c r="U144" s="597"/>
      <c r="V144" s="598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71</v>
      </c>
      <c r="Q145" s="597"/>
      <c r="R145" s="597"/>
      <c r="S145" s="597"/>
      <c r="T145" s="597"/>
      <c r="U145" s="597"/>
      <c r="V145" s="598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100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102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71</v>
      </c>
      <c r="Q149" s="597"/>
      <c r="R149" s="597"/>
      <c r="S149" s="597"/>
      <c r="T149" s="597"/>
      <c r="U149" s="597"/>
      <c r="V149" s="598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71</v>
      </c>
      <c r="Q150" s="597"/>
      <c r="R150" s="597"/>
      <c r="S150" s="597"/>
      <c r="T150" s="597"/>
      <c r="U150" s="597"/>
      <c r="V150" s="598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63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71</v>
      </c>
      <c r="Q155" s="597"/>
      <c r="R155" s="597"/>
      <c r="S155" s="597"/>
      <c r="T155" s="597"/>
      <c r="U155" s="597"/>
      <c r="V155" s="598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71</v>
      </c>
      <c r="Q156" s="597"/>
      <c r="R156" s="597"/>
      <c r="S156" s="597"/>
      <c r="T156" s="597"/>
      <c r="U156" s="597"/>
      <c r="V156" s="598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258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259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134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71</v>
      </c>
      <c r="Q161" s="597"/>
      <c r="R161" s="597"/>
      <c r="S161" s="597"/>
      <c r="T161" s="597"/>
      <c r="U161" s="597"/>
      <c r="V161" s="598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71</v>
      </c>
      <c r="Q162" s="597"/>
      <c r="R162" s="597"/>
      <c r="S162" s="597"/>
      <c r="T162" s="597"/>
      <c r="U162" s="597"/>
      <c r="V162" s="598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63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71</v>
      </c>
      <c r="Q173" s="597"/>
      <c r="R173" s="597"/>
      <c r="S173" s="597"/>
      <c r="T173" s="597"/>
      <c r="U173" s="597"/>
      <c r="V173" s="598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71</v>
      </c>
      <c r="Q174" s="597"/>
      <c r="R174" s="597"/>
      <c r="S174" s="597"/>
      <c r="T174" s="597"/>
      <c r="U174" s="597"/>
      <c r="V174" s="598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94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71</v>
      </c>
      <c r="Q179" s="597"/>
      <c r="R179" s="597"/>
      <c r="S179" s="597"/>
      <c r="T179" s="597"/>
      <c r="U179" s="597"/>
      <c r="V179" s="598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71</v>
      </c>
      <c r="Q180" s="597"/>
      <c r="R180" s="597"/>
      <c r="S180" s="597"/>
      <c r="T180" s="597"/>
      <c r="U180" s="597"/>
      <c r="V180" s="598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296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71</v>
      </c>
      <c r="Q183" s="597"/>
      <c r="R183" s="597"/>
      <c r="S183" s="597"/>
      <c r="T183" s="597"/>
      <c r="U183" s="597"/>
      <c r="V183" s="598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71</v>
      </c>
      <c r="Q184" s="597"/>
      <c r="R184" s="597"/>
      <c r="S184" s="597"/>
      <c r="T184" s="597"/>
      <c r="U184" s="597"/>
      <c r="V184" s="598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299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102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71</v>
      </c>
      <c r="Q189" s="597"/>
      <c r="R189" s="597"/>
      <c r="S189" s="597"/>
      <c r="T189" s="597"/>
      <c r="U189" s="597"/>
      <c r="V189" s="598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71</v>
      </c>
      <c r="Q190" s="597"/>
      <c r="R190" s="597"/>
      <c r="S190" s="597"/>
      <c r="T190" s="597"/>
      <c r="U190" s="597"/>
      <c r="V190" s="598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134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71</v>
      </c>
      <c r="Q194" s="597"/>
      <c r="R194" s="597"/>
      <c r="S194" s="597"/>
      <c r="T194" s="597"/>
      <c r="U194" s="597"/>
      <c r="V194" s="598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71</v>
      </c>
      <c r="Q195" s="597"/>
      <c r="R195" s="597"/>
      <c r="S195" s="597"/>
      <c r="T195" s="597"/>
      <c r="U195" s="597"/>
      <c r="V195" s="598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63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71</v>
      </c>
      <c r="Q205" s="597"/>
      <c r="R205" s="597"/>
      <c r="S205" s="597"/>
      <c r="T205" s="597"/>
      <c r="U205" s="597"/>
      <c r="V205" s="598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71</v>
      </c>
      <c r="Q206" s="597"/>
      <c r="R206" s="597"/>
      <c r="S206" s="597"/>
      <c r="T206" s="597"/>
      <c r="U206" s="597"/>
      <c r="V206" s="598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4" t="s">
        <v>73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83">
        <v>200</v>
      </c>
      <c r="Y213" s="584">
        <f t="shared" si="31"/>
        <v>201.6</v>
      </c>
      <c r="Z213" s="36">
        <f t="shared" si="36"/>
        <v>0.54683999999999999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221</v>
      </c>
      <c r="BN213" s="64">
        <f t="shared" si="33"/>
        <v>222.768</v>
      </c>
      <c r="BO213" s="64">
        <f t="shared" si="34"/>
        <v>0.45787545787545797</v>
      </c>
      <c r="BP213" s="64">
        <f t="shared" si="35"/>
        <v>0.46153846153846156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83">
        <v>200</v>
      </c>
      <c r="Y214" s="584">
        <f t="shared" si="31"/>
        <v>201.6</v>
      </c>
      <c r="Z214" s="36">
        <f t="shared" si="36"/>
        <v>0.54683999999999999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221</v>
      </c>
      <c r="BN214" s="64">
        <f t="shared" si="33"/>
        <v>222.768</v>
      </c>
      <c r="BO214" s="64">
        <f t="shared" si="34"/>
        <v>0.45787545787545797</v>
      </c>
      <c r="BP214" s="64">
        <f t="shared" si="35"/>
        <v>0.46153846153846156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71</v>
      </c>
      <c r="Q217" s="597"/>
      <c r="R217" s="597"/>
      <c r="S217" s="597"/>
      <c r="T217" s="597"/>
      <c r="U217" s="597"/>
      <c r="V217" s="598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166.66666666666669</v>
      </c>
      <c r="Y217" s="585">
        <f>IFERROR(Y208/H208,"0")+IFERROR(Y209/H209,"0")+IFERROR(Y210/H210,"0")+IFERROR(Y211/H211,"0")+IFERROR(Y212/H212,"0")+IFERROR(Y213/H213,"0")+IFERROR(Y214/H214,"0")+IFERROR(Y215/H215,"0")+IFERROR(Y216/H216,"0")</f>
        <v>168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1.09368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71</v>
      </c>
      <c r="Q218" s="597"/>
      <c r="R218" s="597"/>
      <c r="S218" s="597"/>
      <c r="T218" s="597"/>
      <c r="U218" s="597"/>
      <c r="V218" s="598"/>
      <c r="W218" s="37" t="s">
        <v>69</v>
      </c>
      <c r="X218" s="585">
        <f>IFERROR(SUM(X208:X216),"0")</f>
        <v>400</v>
      </c>
      <c r="Y218" s="585">
        <f>IFERROR(SUM(Y208:Y216),"0")</f>
        <v>403.2</v>
      </c>
      <c r="Z218" s="37"/>
      <c r="AA218" s="586"/>
      <c r="AB218" s="586"/>
      <c r="AC218" s="586"/>
    </row>
    <row r="219" spans="1:68" ht="14.25" hidden="1" customHeight="1" x14ac:dyDescent="0.25">
      <c r="A219" s="594" t="s">
        <v>169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71</v>
      </c>
      <c r="Q222" s="597"/>
      <c r="R222" s="597"/>
      <c r="S222" s="597"/>
      <c r="T222" s="597"/>
      <c r="U222" s="597"/>
      <c r="V222" s="598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71</v>
      </c>
      <c r="Q223" s="597"/>
      <c r="R223" s="597"/>
      <c r="S223" s="597"/>
      <c r="T223" s="597"/>
      <c r="U223" s="597"/>
      <c r="V223" s="598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360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102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71</v>
      </c>
      <c r="Q233" s="597"/>
      <c r="R233" s="597"/>
      <c r="S233" s="597"/>
      <c r="T233" s="597"/>
      <c r="U233" s="597"/>
      <c r="V233" s="598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71</v>
      </c>
      <c r="Q234" s="597"/>
      <c r="R234" s="597"/>
      <c r="S234" s="597"/>
      <c r="T234" s="597"/>
      <c r="U234" s="597"/>
      <c r="V234" s="598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134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4301020377</v>
      </c>
      <c r="D236" s="589">
        <v>4680115885981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2"/>
      <c r="R236" s="592"/>
      <c r="S236" s="592"/>
      <c r="T236" s="593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4301020340</v>
      </c>
      <c r="D237" s="589">
        <v>4680115885721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71</v>
      </c>
      <c r="Q238" s="597"/>
      <c r="R238" s="597"/>
      <c r="S238" s="597"/>
      <c r="T238" s="597"/>
      <c r="U238" s="597"/>
      <c r="V238" s="598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71</v>
      </c>
      <c r="Q239" s="597"/>
      <c r="R239" s="597"/>
      <c r="S239" s="597"/>
      <c r="T239" s="597"/>
      <c r="U239" s="597"/>
      <c r="V239" s="598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383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4" t="s">
        <v>386</v>
      </c>
      <c r="Q241" s="592"/>
      <c r="R241" s="592"/>
      <c r="S241" s="592"/>
      <c r="T241" s="593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389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2" t="s">
        <v>395</v>
      </c>
      <c r="Q247" s="592"/>
      <c r="R247" s="592"/>
      <c r="S247" s="592"/>
      <c r="T247" s="593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403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102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419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102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8" t="s">
        <v>430</v>
      </c>
      <c r="Q268" s="592"/>
      <c r="R268" s="592"/>
      <c r="S268" s="592"/>
      <c r="T268" s="593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432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73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442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63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73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449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102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454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102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71</v>
      </c>
      <c r="Q300" s="597"/>
      <c r="R300" s="597"/>
      <c r="S300" s="597"/>
      <c r="T300" s="597"/>
      <c r="U300" s="597"/>
      <c r="V300" s="598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71</v>
      </c>
      <c r="Q301" s="597"/>
      <c r="R301" s="597"/>
      <c r="S301" s="597"/>
      <c r="T301" s="597"/>
      <c r="U301" s="597"/>
      <c r="V301" s="598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63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71</v>
      </c>
      <c r="Q310" s="597"/>
      <c r="R310" s="597"/>
      <c r="S310" s="597"/>
      <c r="T310" s="597"/>
      <c r="U310" s="597"/>
      <c r="V310" s="598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71</v>
      </c>
      <c r="Q311" s="597"/>
      <c r="R311" s="597"/>
      <c r="S311" s="597"/>
      <c r="T311" s="597"/>
      <c r="U311" s="597"/>
      <c r="V311" s="598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73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69</v>
      </c>
      <c r="X313" s="583">
        <v>200</v>
      </c>
      <c r="Y313" s="584">
        <f>IFERROR(IF(X313="",0,CEILING((X313/$H313),1)*$H313),"")</f>
        <v>202.79999999999998</v>
      </c>
      <c r="Z313" s="36">
        <f>IFERROR(IF(Y313=0,"",ROUNDUP(Y313/H313,0)*0.01898),"")</f>
        <v>0.49348000000000003</v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213.15384615384619</v>
      </c>
      <c r="BN313" s="64">
        <f>IFERROR(Y313*I313/H313,"0")</f>
        <v>216.13799999999998</v>
      </c>
      <c r="BO313" s="64">
        <f>IFERROR(1/J313*(X313/H313),"0")</f>
        <v>0.40064102564102566</v>
      </c>
      <c r="BP313" s="64">
        <f>IFERROR(1/J313*(Y313/H313),"0")</f>
        <v>0.40625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71</v>
      </c>
      <c r="Q318" s="597"/>
      <c r="R318" s="597"/>
      <c r="S318" s="597"/>
      <c r="T318" s="597"/>
      <c r="U318" s="597"/>
      <c r="V318" s="598"/>
      <c r="W318" s="37" t="s">
        <v>72</v>
      </c>
      <c r="X318" s="585">
        <f>IFERROR(X313/H313,"0")+IFERROR(X314/H314,"0")+IFERROR(X315/H315,"0")+IFERROR(X316/H316,"0")+IFERROR(X317/H317,"0")</f>
        <v>25.641025641025642</v>
      </c>
      <c r="Y318" s="585">
        <f>IFERROR(Y313/H313,"0")+IFERROR(Y314/H314,"0")+IFERROR(Y315/H315,"0")+IFERROR(Y316/H316,"0")+IFERROR(Y317/H317,"0")</f>
        <v>26</v>
      </c>
      <c r="Z318" s="585">
        <f>IFERROR(IF(Z313="",0,Z313),"0")+IFERROR(IF(Z314="",0,Z314),"0")+IFERROR(IF(Z315="",0,Z315),"0")+IFERROR(IF(Z316="",0,Z316),"0")+IFERROR(IF(Z317="",0,Z317),"0")</f>
        <v>0.49348000000000003</v>
      </c>
      <c r="AA318" s="586"/>
      <c r="AB318" s="586"/>
      <c r="AC318" s="586"/>
    </row>
    <row r="319" spans="1:68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71</v>
      </c>
      <c r="Q319" s="597"/>
      <c r="R319" s="597"/>
      <c r="S319" s="597"/>
      <c r="T319" s="597"/>
      <c r="U319" s="597"/>
      <c r="V319" s="598"/>
      <c r="W319" s="37" t="s">
        <v>69</v>
      </c>
      <c r="X319" s="585">
        <f>IFERROR(SUM(X313:X317),"0")</f>
        <v>200</v>
      </c>
      <c r="Y319" s="585">
        <f>IFERROR(SUM(Y313:Y317),"0")</f>
        <v>202.79999999999998</v>
      </c>
      <c r="Z319" s="37"/>
      <c r="AA319" s="586"/>
      <c r="AB319" s="586"/>
      <c r="AC319" s="586"/>
    </row>
    <row r="320" spans="1:68" ht="14.25" hidden="1" customHeight="1" x14ac:dyDescent="0.25">
      <c r="A320" s="594" t="s">
        <v>169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83">
        <v>100</v>
      </c>
      <c r="Y322" s="584">
        <f>IFERROR(IF(X322="",0,CEILING((X322/$H322),1)*$H322),"")</f>
        <v>101.39999999999999</v>
      </c>
      <c r="Z322" s="36">
        <f>IFERROR(IF(Y322=0,"",ROUNDUP(Y322/H322,0)*0.01898),"")</f>
        <v>0.24674000000000001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106.65384615384617</v>
      </c>
      <c r="BN322" s="64">
        <f>IFERROR(Y322*I322/H322,"0")</f>
        <v>108.14700000000001</v>
      </c>
      <c r="BO322" s="64">
        <f>IFERROR(1/J322*(X322/H322),"0")</f>
        <v>0.20032051282051283</v>
      </c>
      <c r="BP322" s="64">
        <f>IFERROR(1/J322*(Y322/H322),"0")</f>
        <v>0.203125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71</v>
      </c>
      <c r="Q324" s="597"/>
      <c r="R324" s="597"/>
      <c r="S324" s="597"/>
      <c r="T324" s="597"/>
      <c r="U324" s="597"/>
      <c r="V324" s="598"/>
      <c r="W324" s="37" t="s">
        <v>72</v>
      </c>
      <c r="X324" s="585">
        <f>IFERROR(X321/H321,"0")+IFERROR(X322/H322,"0")+IFERROR(X323/H323,"0")</f>
        <v>12.820512820512821</v>
      </c>
      <c r="Y324" s="585">
        <f>IFERROR(Y321/H321,"0")+IFERROR(Y322/H322,"0")+IFERROR(Y323/H323,"0")</f>
        <v>13</v>
      </c>
      <c r="Z324" s="585">
        <f>IFERROR(IF(Z321="",0,Z321),"0")+IFERROR(IF(Z322="",0,Z322),"0")+IFERROR(IF(Z323="",0,Z323),"0")</f>
        <v>0.24674000000000001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71</v>
      </c>
      <c r="Q325" s="597"/>
      <c r="R325" s="597"/>
      <c r="S325" s="597"/>
      <c r="T325" s="597"/>
      <c r="U325" s="597"/>
      <c r="V325" s="598"/>
      <c r="W325" s="37" t="s">
        <v>69</v>
      </c>
      <c r="X325" s="585">
        <f>IFERROR(SUM(X321:X323),"0")</f>
        <v>100</v>
      </c>
      <c r="Y325" s="585">
        <f>IFERROR(SUM(Y321:Y323),"0")</f>
        <v>101.39999999999999</v>
      </c>
      <c r="Z325" s="37"/>
      <c r="AA325" s="586"/>
      <c r="AB325" s="586"/>
      <c r="AC325" s="586"/>
    </row>
    <row r="326" spans="1:68" ht="14.25" hidden="1" customHeight="1" x14ac:dyDescent="0.25">
      <c r="A326" s="594" t="s">
        <v>94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4301032055</v>
      </c>
      <c r="D327" s="589">
        <v>4680115886476</v>
      </c>
      <c r="E327" s="590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1" t="s">
        <v>517</v>
      </c>
      <c r="Q327" s="592"/>
      <c r="R327" s="592"/>
      <c r="S327" s="592"/>
      <c r="T327" s="593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4301030235</v>
      </c>
      <c r="D328" s="589">
        <v>4607091388381</v>
      </c>
      <c r="E328" s="590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11" t="s">
        <v>521</v>
      </c>
      <c r="Q328" s="592"/>
      <c r="R328" s="592"/>
      <c r="S328" s="592"/>
      <c r="T328" s="593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1" t="s">
        <v>525</v>
      </c>
      <c r="Q329" s="592"/>
      <c r="R329" s="592"/>
      <c r="S329" s="592"/>
      <c r="T329" s="593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71</v>
      </c>
      <c r="Q332" s="597"/>
      <c r="R332" s="597"/>
      <c r="S332" s="597"/>
      <c r="T332" s="597"/>
      <c r="U332" s="597"/>
      <c r="V332" s="598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71</v>
      </c>
      <c r="Q333" s="597"/>
      <c r="R333" s="597"/>
      <c r="S333" s="597"/>
      <c r="T333" s="597"/>
      <c r="U333" s="597"/>
      <c r="V333" s="598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531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71</v>
      </c>
      <c r="Q338" s="597"/>
      <c r="R338" s="597"/>
      <c r="S338" s="597"/>
      <c r="T338" s="597"/>
      <c r="U338" s="597"/>
      <c r="V338" s="598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71</v>
      </c>
      <c r="Q339" s="597"/>
      <c r="R339" s="597"/>
      <c r="S339" s="597"/>
      <c r="T339" s="597"/>
      <c r="U339" s="597"/>
      <c r="V339" s="598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540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73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83">
        <v>126</v>
      </c>
      <c r="Y343" s="584">
        <f>IFERROR(IF(X343="",0,CEILING((X343/$H343),1)*$H343),"")</f>
        <v>126</v>
      </c>
      <c r="Z343" s="36">
        <f>IFERROR(IF(Y343=0,"",ROUNDUP(Y343/H343,0)*0.00651),"")</f>
        <v>0.3906</v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141.11999999999998</v>
      </c>
      <c r="BN343" s="64">
        <f>IFERROR(Y343*I343/H343,"0")</f>
        <v>141.11999999999998</v>
      </c>
      <c r="BO343" s="64">
        <f>IFERROR(1/J343*(X343/H343),"0")</f>
        <v>0.32967032967032972</v>
      </c>
      <c r="BP343" s="64">
        <f>IFERROR(1/J343*(Y343/H343),"0")</f>
        <v>0.32967032967032972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69</v>
      </c>
      <c r="X344" s="583">
        <v>42</v>
      </c>
      <c r="Y344" s="584">
        <f>IFERROR(IF(X344="",0,CEILING((X344/$H344),1)*$H344),"")</f>
        <v>42</v>
      </c>
      <c r="Z344" s="36">
        <f>IFERROR(IF(Y344=0,"",ROUNDUP(Y344/H344,0)*0.00651),"")</f>
        <v>0.13020000000000001</v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46.8</v>
      </c>
      <c r="BN344" s="64">
        <f>IFERROR(Y344*I344/H344,"0")</f>
        <v>46.8</v>
      </c>
      <c r="BO344" s="64">
        <f>IFERROR(1/J344*(X344/H344),"0")</f>
        <v>0.1098901098901099</v>
      </c>
      <c r="BP344" s="64">
        <f>IFERROR(1/J344*(Y344/H344),"0")</f>
        <v>0.1098901098901099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71</v>
      </c>
      <c r="Q345" s="597"/>
      <c r="R345" s="597"/>
      <c r="S345" s="597"/>
      <c r="T345" s="597"/>
      <c r="U345" s="597"/>
      <c r="V345" s="598"/>
      <c r="W345" s="37" t="s">
        <v>72</v>
      </c>
      <c r="X345" s="585">
        <f>IFERROR(X342/H342,"0")+IFERROR(X343/H343,"0")+IFERROR(X344/H344,"0")</f>
        <v>80</v>
      </c>
      <c r="Y345" s="585">
        <f>IFERROR(Y342/H342,"0")+IFERROR(Y343/H343,"0")+IFERROR(Y344/H344,"0")</f>
        <v>80</v>
      </c>
      <c r="Z345" s="585">
        <f>IFERROR(IF(Z342="",0,Z342),"0")+IFERROR(IF(Z343="",0,Z343),"0")+IFERROR(IF(Z344="",0,Z344),"0")</f>
        <v>0.52080000000000004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71</v>
      </c>
      <c r="Q346" s="597"/>
      <c r="R346" s="597"/>
      <c r="S346" s="597"/>
      <c r="T346" s="597"/>
      <c r="U346" s="597"/>
      <c r="V346" s="598"/>
      <c r="W346" s="37" t="s">
        <v>69</v>
      </c>
      <c r="X346" s="585">
        <f>IFERROR(SUM(X342:X344),"0")</f>
        <v>168</v>
      </c>
      <c r="Y346" s="585">
        <f>IFERROR(SUM(Y342:Y344),"0")</f>
        <v>168</v>
      </c>
      <c r="Z346" s="37"/>
      <c r="AA346" s="586"/>
      <c r="AB346" s="586"/>
      <c r="AC346" s="586"/>
    </row>
    <row r="347" spans="1:68" ht="27.75" hidden="1" customHeight="1" x14ac:dyDescent="0.2">
      <c r="A347" s="615" t="s">
        <v>550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551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102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69</v>
      </c>
      <c r="X350" s="583">
        <v>1000</v>
      </c>
      <c r="Y350" s="584">
        <f t="shared" ref="Y350:Y356" si="58">IFERROR(IF(X350="",0,CEILING((X350/$H350),1)*$H350),"")</f>
        <v>1005</v>
      </c>
      <c r="Z350" s="36">
        <f>IFERROR(IF(Y350=0,"",ROUNDUP(Y350/H350,0)*0.02175),"")</f>
        <v>1.4572499999999999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1032</v>
      </c>
      <c r="BN350" s="64">
        <f t="shared" ref="BN350:BN356" si="60">IFERROR(Y350*I350/H350,"0")</f>
        <v>1037.1600000000001</v>
      </c>
      <c r="BO350" s="64">
        <f t="shared" ref="BO350:BO356" si="61">IFERROR(1/J350*(X350/H350),"0")</f>
        <v>1.3888888888888888</v>
      </c>
      <c r="BP350" s="64">
        <f t="shared" ref="BP350:BP356" si="62">IFERROR(1/J350*(Y350/H350),"0")</f>
        <v>1.3958333333333333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69</v>
      </c>
      <c r="X352" s="583">
        <v>1000</v>
      </c>
      <c r="Y352" s="584">
        <f t="shared" si="58"/>
        <v>1005</v>
      </c>
      <c r="Z352" s="36">
        <f>IFERROR(IF(Y352=0,"",ROUNDUP(Y352/H352,0)*0.02175),"")</f>
        <v>1.4572499999999999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1032</v>
      </c>
      <c r="BN352" s="64">
        <f t="shared" si="60"/>
        <v>1037.1600000000001</v>
      </c>
      <c r="BO352" s="64">
        <f t="shared" si="61"/>
        <v>1.3888888888888888</v>
      </c>
      <c r="BP352" s="64">
        <f t="shared" si="62"/>
        <v>1.3958333333333333</v>
      </c>
    </row>
    <row r="353" spans="1:68" ht="27" hidden="1" customHeight="1" x14ac:dyDescent="0.25">
      <c r="A353" s="54" t="s">
        <v>561</v>
      </c>
      <c r="B353" s="54" t="s">
        <v>562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71</v>
      </c>
      <c r="Q357" s="597"/>
      <c r="R357" s="597"/>
      <c r="S357" s="597"/>
      <c r="T357" s="597"/>
      <c r="U357" s="597"/>
      <c r="V357" s="598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133.33333333333334</v>
      </c>
      <c r="Y357" s="585">
        <f>IFERROR(Y350/H350,"0")+IFERROR(Y351/H351,"0")+IFERROR(Y352/H352,"0")+IFERROR(Y353/H353,"0")+IFERROR(Y354/H354,"0")+IFERROR(Y355/H355,"0")+IFERROR(Y356/H356,"0")</f>
        <v>134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2.9144999999999999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71</v>
      </c>
      <c r="Q358" s="597"/>
      <c r="R358" s="597"/>
      <c r="S358" s="597"/>
      <c r="T358" s="597"/>
      <c r="U358" s="597"/>
      <c r="V358" s="598"/>
      <c r="W358" s="37" t="s">
        <v>69</v>
      </c>
      <c r="X358" s="585">
        <f>IFERROR(SUM(X350:X356),"0")</f>
        <v>2000</v>
      </c>
      <c r="Y358" s="585">
        <f>IFERROR(SUM(Y350:Y356),"0")</f>
        <v>2010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134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69</v>
      </c>
      <c r="X360" s="583">
        <v>1000</v>
      </c>
      <c r="Y360" s="584">
        <f>IFERROR(IF(X360="",0,CEILING((X360/$H360),1)*$H360),"")</f>
        <v>1005</v>
      </c>
      <c r="Z360" s="36">
        <f>IFERROR(IF(Y360=0,"",ROUNDUP(Y360/H360,0)*0.02175),"")</f>
        <v>1.4572499999999999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1032</v>
      </c>
      <c r="BN360" s="64">
        <f>IFERROR(Y360*I360/H360,"0")</f>
        <v>1037.1600000000001</v>
      </c>
      <c r="BO360" s="64">
        <f>IFERROR(1/J360*(X360/H360),"0")</f>
        <v>1.3888888888888888</v>
      </c>
      <c r="BP360" s="64">
        <f>IFERROR(1/J360*(Y360/H360),"0")</f>
        <v>1.3958333333333333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71</v>
      </c>
      <c r="Q362" s="597"/>
      <c r="R362" s="597"/>
      <c r="S362" s="597"/>
      <c r="T362" s="597"/>
      <c r="U362" s="597"/>
      <c r="V362" s="598"/>
      <c r="W362" s="37" t="s">
        <v>72</v>
      </c>
      <c r="X362" s="585">
        <f>IFERROR(X360/H360,"0")+IFERROR(X361/H361,"0")</f>
        <v>66.666666666666671</v>
      </c>
      <c r="Y362" s="585">
        <f>IFERROR(Y360/H360,"0")+IFERROR(Y361/H361,"0")</f>
        <v>67</v>
      </c>
      <c r="Z362" s="585">
        <f>IFERROR(IF(Z360="",0,Z360),"0")+IFERROR(IF(Z361="",0,Z361),"0")</f>
        <v>1.4572499999999999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71</v>
      </c>
      <c r="Q363" s="597"/>
      <c r="R363" s="597"/>
      <c r="S363" s="597"/>
      <c r="T363" s="597"/>
      <c r="U363" s="597"/>
      <c r="V363" s="598"/>
      <c r="W363" s="37" t="s">
        <v>69</v>
      </c>
      <c r="X363" s="585">
        <f>IFERROR(SUM(X360:X361),"0")</f>
        <v>1000</v>
      </c>
      <c r="Y363" s="585">
        <f>IFERROR(SUM(Y360:Y361),"0")</f>
        <v>1005</v>
      </c>
      <c r="Z363" s="37"/>
      <c r="AA363" s="586"/>
      <c r="AB363" s="586"/>
      <c r="AC363" s="586"/>
    </row>
    <row r="364" spans="1:68" ht="14.25" hidden="1" customHeight="1" x14ac:dyDescent="0.25">
      <c r="A364" s="594" t="s">
        <v>73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71</v>
      </c>
      <c r="Q367" s="597"/>
      <c r="R367" s="597"/>
      <c r="S367" s="597"/>
      <c r="T367" s="597"/>
      <c r="U367" s="597"/>
      <c r="V367" s="598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71</v>
      </c>
      <c r="Q368" s="597"/>
      <c r="R368" s="597"/>
      <c r="S368" s="597"/>
      <c r="T368" s="597"/>
      <c r="U368" s="597"/>
      <c r="V368" s="598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169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585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102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71</v>
      </c>
      <c r="Q379" s="597"/>
      <c r="R379" s="597"/>
      <c r="S379" s="597"/>
      <c r="T379" s="597"/>
      <c r="U379" s="597"/>
      <c r="V379" s="598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71</v>
      </c>
      <c r="Q380" s="597"/>
      <c r="R380" s="597"/>
      <c r="S380" s="597"/>
      <c r="T380" s="597"/>
      <c r="U380" s="597"/>
      <c r="V380" s="598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63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73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83">
        <v>4500</v>
      </c>
      <c r="Y386" s="584">
        <f>IFERROR(IF(X386="",0,CEILING((X386/$H386),1)*$H386),"")</f>
        <v>4500</v>
      </c>
      <c r="Z386" s="36">
        <f>IFERROR(IF(Y386=0,"",ROUNDUP(Y386/H386,0)*0.01898),"")</f>
        <v>9.49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4759.5</v>
      </c>
      <c r="BN386" s="64">
        <f>IFERROR(Y386*I386/H386,"0")</f>
        <v>4759.5</v>
      </c>
      <c r="BO386" s="64">
        <f>IFERROR(1/J386*(X386/H386),"0")</f>
        <v>7.8125</v>
      </c>
      <c r="BP386" s="64">
        <f>IFERROR(1/J386*(Y386/H386),"0")</f>
        <v>7.8125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71</v>
      </c>
      <c r="Q388" s="597"/>
      <c r="R388" s="597"/>
      <c r="S388" s="597"/>
      <c r="T388" s="597"/>
      <c r="U388" s="597"/>
      <c r="V388" s="598"/>
      <c r="W388" s="37" t="s">
        <v>72</v>
      </c>
      <c r="X388" s="585">
        <f>IFERROR(X386/H386,"0")+IFERROR(X387/H387,"0")</f>
        <v>500</v>
      </c>
      <c r="Y388" s="585">
        <f>IFERROR(Y386/H386,"0")+IFERROR(Y387/H387,"0")</f>
        <v>500</v>
      </c>
      <c r="Z388" s="585">
        <f>IFERROR(IF(Z386="",0,Z386),"0")+IFERROR(IF(Z387="",0,Z387),"0")</f>
        <v>9.49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71</v>
      </c>
      <c r="Q389" s="597"/>
      <c r="R389" s="597"/>
      <c r="S389" s="597"/>
      <c r="T389" s="597"/>
      <c r="U389" s="597"/>
      <c r="V389" s="598"/>
      <c r="W389" s="37" t="s">
        <v>69</v>
      </c>
      <c r="X389" s="585">
        <f>IFERROR(SUM(X386:X387),"0")</f>
        <v>4500</v>
      </c>
      <c r="Y389" s="585">
        <f>IFERROR(SUM(Y386:Y387),"0")</f>
        <v>4500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169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607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608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63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71</v>
      </c>
      <c r="Q407" s="597"/>
      <c r="R407" s="597"/>
      <c r="S407" s="597"/>
      <c r="T407" s="597"/>
      <c r="U407" s="597"/>
      <c r="V407" s="598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71</v>
      </c>
      <c r="Q408" s="597"/>
      <c r="R408" s="597"/>
      <c r="S408" s="597"/>
      <c r="T408" s="597"/>
      <c r="U408" s="597"/>
      <c r="V408" s="598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73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71</v>
      </c>
      <c r="Q412" s="597"/>
      <c r="R412" s="597"/>
      <c r="S412" s="597"/>
      <c r="T412" s="597"/>
      <c r="U412" s="597"/>
      <c r="V412" s="598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71</v>
      </c>
      <c r="Q413" s="597"/>
      <c r="R413" s="597"/>
      <c r="S413" s="597"/>
      <c r="T413" s="597"/>
      <c r="U413" s="597"/>
      <c r="V413" s="598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640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134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71</v>
      </c>
      <c r="Q418" s="597"/>
      <c r="R418" s="597"/>
      <c r="S418" s="597"/>
      <c r="T418" s="597"/>
      <c r="U418" s="597"/>
      <c r="V418" s="598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71</v>
      </c>
      <c r="Q419" s="597"/>
      <c r="R419" s="597"/>
      <c r="S419" s="597"/>
      <c r="T419" s="597"/>
      <c r="U419" s="597"/>
      <c r="V419" s="598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63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71</v>
      </c>
      <c r="Q425" s="597"/>
      <c r="R425" s="597"/>
      <c r="S425" s="597"/>
      <c r="T425" s="597"/>
      <c r="U425" s="597"/>
      <c r="V425" s="598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71</v>
      </c>
      <c r="Q426" s="597"/>
      <c r="R426" s="597"/>
      <c r="S426" s="597"/>
      <c r="T426" s="597"/>
      <c r="U426" s="597"/>
      <c r="V426" s="598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658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63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71</v>
      </c>
      <c r="Q430" s="597"/>
      <c r="R430" s="597"/>
      <c r="S430" s="597"/>
      <c r="T430" s="597"/>
      <c r="U430" s="597"/>
      <c r="V430" s="598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71</v>
      </c>
      <c r="Q431" s="597"/>
      <c r="R431" s="597"/>
      <c r="S431" s="597"/>
      <c r="T431" s="597"/>
      <c r="U431" s="597"/>
      <c r="V431" s="598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662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63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71</v>
      </c>
      <c r="Q435" s="597"/>
      <c r="R435" s="597"/>
      <c r="S435" s="597"/>
      <c r="T435" s="597"/>
      <c r="U435" s="597"/>
      <c r="V435" s="598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71</v>
      </c>
      <c r="Q436" s="597"/>
      <c r="R436" s="597"/>
      <c r="S436" s="597"/>
      <c r="T436" s="597"/>
      <c r="U436" s="597"/>
      <c r="V436" s="598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666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666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102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69</v>
      </c>
      <c r="X440" s="583">
        <v>300</v>
      </c>
      <c r="Y440" s="584">
        <f t="shared" ref="Y440:Y454" si="69">IFERROR(IF(X440="",0,CEILING((X440/$H440),1)*$H440),"")</f>
        <v>300.96000000000004</v>
      </c>
      <c r="Z440" s="36">
        <f t="shared" ref="Z440:Z446" si="70">IFERROR(IF(Y440=0,"",ROUNDUP(Y440/H440,0)*0.01196),"")</f>
        <v>0.68171999999999999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320.45454545454544</v>
      </c>
      <c r="BN440" s="64">
        <f t="shared" ref="BN440:BN454" si="72">IFERROR(Y440*I440/H440,"0")</f>
        <v>321.48</v>
      </c>
      <c r="BO440" s="64">
        <f t="shared" ref="BO440:BO454" si="73">IFERROR(1/J440*(X440/H440),"0")</f>
        <v>0.54632867132867136</v>
      </c>
      <c r="BP440" s="64">
        <f t="shared" ref="BP440:BP454" si="74">IFERROR(1/J440*(Y440/H440),"0")</f>
        <v>0.54807692307692313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83">
        <v>200</v>
      </c>
      <c r="Y441" s="584">
        <f t="shared" si="69"/>
        <v>200.64000000000001</v>
      </c>
      <c r="Z441" s="36">
        <f t="shared" si="70"/>
        <v>0.45448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213.63636363636363</v>
      </c>
      <c r="BN441" s="64">
        <f t="shared" si="72"/>
        <v>214.32</v>
      </c>
      <c r="BO441" s="64">
        <f t="shared" si="73"/>
        <v>0.36421911421911418</v>
      </c>
      <c r="BP441" s="64">
        <f t="shared" si="74"/>
        <v>0.36538461538461542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4301012145</v>
      </c>
      <c r="D442" s="589">
        <v>4607091383522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9" t="s">
        <v>675</v>
      </c>
      <c r="Q442" s="592"/>
      <c r="R442" s="592"/>
      <c r="S442" s="592"/>
      <c r="T442" s="593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89">
        <v>4680115885226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2"/>
      <c r="R443" s="592"/>
      <c r="S443" s="592"/>
      <c r="T443" s="593"/>
      <c r="U443" s="34"/>
      <c r="V443" s="34"/>
      <c r="W443" s="35" t="s">
        <v>69</v>
      </c>
      <c r="X443" s="583">
        <v>1000</v>
      </c>
      <c r="Y443" s="584">
        <f t="shared" si="69"/>
        <v>1003.2</v>
      </c>
      <c r="Z443" s="36">
        <f t="shared" si="70"/>
        <v>2.2724000000000002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1068.1818181818182</v>
      </c>
      <c r="BN443" s="64">
        <f t="shared" si="72"/>
        <v>1071.5999999999999</v>
      </c>
      <c r="BO443" s="64">
        <f t="shared" si="73"/>
        <v>1.821095571095571</v>
      </c>
      <c r="BP443" s="64">
        <f t="shared" si="74"/>
        <v>1.8269230769230771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69</v>
      </c>
      <c r="X445" s="583">
        <v>500</v>
      </c>
      <c r="Y445" s="584">
        <f t="shared" si="69"/>
        <v>501.6</v>
      </c>
      <c r="Z445" s="36">
        <f t="shared" si="70"/>
        <v>1.1362000000000001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534.09090909090912</v>
      </c>
      <c r="BN445" s="64">
        <f t="shared" si="72"/>
        <v>535.79999999999995</v>
      </c>
      <c r="BO445" s="64">
        <f t="shared" si="73"/>
        <v>0.91054778554778548</v>
      </c>
      <c r="BP445" s="64">
        <f t="shared" si="74"/>
        <v>0.91346153846153855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4301012035</v>
      </c>
      <c r="D448" s="589">
        <v>4680115880603</v>
      </c>
      <c r="E448" s="590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4301011778</v>
      </c>
      <c r="D449" s="589">
        <v>4680115880603</v>
      </c>
      <c r="E449" s="590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6" t="s">
        <v>696</v>
      </c>
      <c r="Q450" s="592"/>
      <c r="R450" s="592"/>
      <c r="S450" s="592"/>
      <c r="T450" s="593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4301012034</v>
      </c>
      <c r="D453" s="589">
        <v>4607091389982</v>
      </c>
      <c r="E453" s="590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4301011784</v>
      </c>
      <c r="D454" s="589">
        <v>4607091389982</v>
      </c>
      <c r="E454" s="590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71</v>
      </c>
      <c r="Q455" s="597"/>
      <c r="R455" s="597"/>
      <c r="S455" s="597"/>
      <c r="T455" s="597"/>
      <c r="U455" s="597"/>
      <c r="V455" s="598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378.78787878787875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380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4.5448000000000004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71</v>
      </c>
      <c r="Q456" s="597"/>
      <c r="R456" s="597"/>
      <c r="S456" s="597"/>
      <c r="T456" s="597"/>
      <c r="U456" s="597"/>
      <c r="V456" s="598"/>
      <c r="W456" s="37" t="s">
        <v>69</v>
      </c>
      <c r="X456" s="585">
        <f>IFERROR(SUM(X440:X454),"0")</f>
        <v>2000</v>
      </c>
      <c r="Y456" s="585">
        <f>IFERROR(SUM(Y440:Y454),"0")</f>
        <v>2006.4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134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69</v>
      </c>
      <c r="X458" s="583">
        <v>1000</v>
      </c>
      <c r="Y458" s="584">
        <f>IFERROR(IF(X458="",0,CEILING((X458/$H458),1)*$H458),"")</f>
        <v>1003.2</v>
      </c>
      <c r="Z458" s="36">
        <f>IFERROR(IF(Y458=0,"",ROUNDUP(Y458/H458,0)*0.01196),"")</f>
        <v>2.2724000000000002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1068.1818181818182</v>
      </c>
      <c r="BN458" s="64">
        <f>IFERROR(Y458*I458/H458,"0")</f>
        <v>1071.5999999999999</v>
      </c>
      <c r="BO458" s="64">
        <f>IFERROR(1/J458*(X458/H458),"0")</f>
        <v>1.821095571095571</v>
      </c>
      <c r="BP458" s="64">
        <f>IFERROR(1/J458*(Y458/H458),"0")</f>
        <v>1.8269230769230771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71</v>
      </c>
      <c r="Q461" s="597"/>
      <c r="R461" s="597"/>
      <c r="S461" s="597"/>
      <c r="T461" s="597"/>
      <c r="U461" s="597"/>
      <c r="V461" s="598"/>
      <c r="W461" s="37" t="s">
        <v>72</v>
      </c>
      <c r="X461" s="585">
        <f>IFERROR(X458/H458,"0")+IFERROR(X459/H459,"0")+IFERROR(X460/H460,"0")</f>
        <v>189.39393939393938</v>
      </c>
      <c r="Y461" s="585">
        <f>IFERROR(Y458/H458,"0")+IFERROR(Y459/H459,"0")+IFERROR(Y460/H460,"0")</f>
        <v>190</v>
      </c>
      <c r="Z461" s="585">
        <f>IFERROR(IF(Z458="",0,Z458),"0")+IFERROR(IF(Z459="",0,Z459),"0")+IFERROR(IF(Z460="",0,Z460),"0")</f>
        <v>2.2724000000000002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71</v>
      </c>
      <c r="Q462" s="597"/>
      <c r="R462" s="597"/>
      <c r="S462" s="597"/>
      <c r="T462" s="597"/>
      <c r="U462" s="597"/>
      <c r="V462" s="598"/>
      <c r="W462" s="37" t="s">
        <v>69</v>
      </c>
      <c r="X462" s="585">
        <f>IFERROR(SUM(X458:X460),"0")</f>
        <v>1000</v>
      </c>
      <c r="Y462" s="585">
        <f>IFERROR(SUM(Y458:Y460),"0")</f>
        <v>1003.2</v>
      </c>
      <c r="Z462" s="37"/>
      <c r="AA462" s="586"/>
      <c r="AB462" s="586"/>
      <c r="AC462" s="586"/>
    </row>
    <row r="463" spans="1:68" ht="14.25" hidden="1" customHeight="1" x14ac:dyDescent="0.25">
      <c r="A463" s="594" t="s">
        <v>63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83">
        <v>500</v>
      </c>
      <c r="Y464" s="584">
        <f t="shared" ref="Y464:Y470" si="75">IFERROR(IF(X464="",0,CEILING((X464/$H464),1)*$H464),"")</f>
        <v>501.6</v>
      </c>
      <c r="Z464" s="36">
        <f>IFERROR(IF(Y464=0,"",ROUNDUP(Y464/H464,0)*0.01196),"")</f>
        <v>1.1362000000000001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534.09090909090912</v>
      </c>
      <c r="BN464" s="64">
        <f t="shared" ref="BN464:BN470" si="77">IFERROR(Y464*I464/H464,"0")</f>
        <v>535.79999999999995</v>
      </c>
      <c r="BO464" s="64">
        <f t="shared" ref="BO464:BO470" si="78">IFERROR(1/J464*(X464/H464),"0")</f>
        <v>0.91054778554778548</v>
      </c>
      <c r="BP464" s="64">
        <f t="shared" ref="BP464:BP470" si="79">IFERROR(1/J464*(Y464/H464),"0")</f>
        <v>0.91346153846153855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83">
        <v>500</v>
      </c>
      <c r="Y465" s="584">
        <f t="shared" si="75"/>
        <v>501.6</v>
      </c>
      <c r="Z465" s="36">
        <f>IFERROR(IF(Y465=0,"",ROUNDUP(Y465/H465,0)*0.01196),"")</f>
        <v>1.1362000000000001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534.09090909090912</v>
      </c>
      <c r="BN465" s="64">
        <f t="shared" si="77"/>
        <v>535.79999999999995</v>
      </c>
      <c r="BO465" s="64">
        <f t="shared" si="78"/>
        <v>0.91054778554778548</v>
      </c>
      <c r="BP465" s="64">
        <f t="shared" si="79"/>
        <v>0.91346153846153855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69</v>
      </c>
      <c r="X466" s="583">
        <v>500</v>
      </c>
      <c r="Y466" s="584">
        <f t="shared" si="75"/>
        <v>501.6</v>
      </c>
      <c r="Z466" s="36">
        <f>IFERROR(IF(Y466=0,"",ROUNDUP(Y466/H466,0)*0.01196),"")</f>
        <v>1.1362000000000001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534.09090909090912</v>
      </c>
      <c r="BN466" s="64">
        <f t="shared" si="77"/>
        <v>535.79999999999995</v>
      </c>
      <c r="BO466" s="64">
        <f t="shared" si="78"/>
        <v>0.91054778554778548</v>
      </c>
      <c r="BP466" s="64">
        <f t="shared" si="79"/>
        <v>0.91346153846153855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4301031419</v>
      </c>
      <c r="D467" s="589">
        <v>4680115882072</v>
      </c>
      <c r="E467" s="590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4301031351</v>
      </c>
      <c r="D468" s="589">
        <v>4680115882072</v>
      </c>
      <c r="E468" s="590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71</v>
      </c>
      <c r="Q471" s="597"/>
      <c r="R471" s="597"/>
      <c r="S471" s="597"/>
      <c r="T471" s="597"/>
      <c r="U471" s="597"/>
      <c r="V471" s="598"/>
      <c r="W471" s="37" t="s">
        <v>72</v>
      </c>
      <c r="X471" s="585">
        <f>IFERROR(X464/H464,"0")+IFERROR(X465/H465,"0")+IFERROR(X466/H466,"0")+IFERROR(X467/H467,"0")+IFERROR(X468/H468,"0")+IFERROR(X469/H469,"0")+IFERROR(X470/H470,"0")</f>
        <v>284.09090909090907</v>
      </c>
      <c r="Y471" s="585">
        <f>IFERROR(Y464/H464,"0")+IFERROR(Y465/H465,"0")+IFERROR(Y466/H466,"0")+IFERROR(Y467/H467,"0")+IFERROR(Y468/H468,"0")+IFERROR(Y469/H469,"0")+IFERROR(Y470/H470,"0")</f>
        <v>285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3.4086000000000003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71</v>
      </c>
      <c r="Q472" s="597"/>
      <c r="R472" s="597"/>
      <c r="S472" s="597"/>
      <c r="T472" s="597"/>
      <c r="U472" s="597"/>
      <c r="V472" s="598"/>
      <c r="W472" s="37" t="s">
        <v>69</v>
      </c>
      <c r="X472" s="585">
        <f>IFERROR(SUM(X464:X470),"0")</f>
        <v>1500</v>
      </c>
      <c r="Y472" s="585">
        <f>IFERROR(SUM(Y464:Y470),"0")</f>
        <v>1504.8000000000002</v>
      </c>
      <c r="Z472" s="37"/>
      <c r="AA472" s="586"/>
      <c r="AB472" s="586"/>
      <c r="AC472" s="586"/>
    </row>
    <row r="473" spans="1:68" ht="14.25" hidden="1" customHeight="1" x14ac:dyDescent="0.25">
      <c r="A473" s="594" t="s">
        <v>73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71</v>
      </c>
      <c r="Q477" s="597"/>
      <c r="R477" s="597"/>
      <c r="S477" s="597"/>
      <c r="T477" s="597"/>
      <c r="U477" s="597"/>
      <c r="V477" s="598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71</v>
      </c>
      <c r="Q478" s="597"/>
      <c r="R478" s="597"/>
      <c r="S478" s="597"/>
      <c r="T478" s="597"/>
      <c r="U478" s="597"/>
      <c r="V478" s="598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736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736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102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4" t="s">
        <v>739</v>
      </c>
      <c r="Q482" s="592"/>
      <c r="R482" s="592"/>
      <c r="S482" s="592"/>
      <c r="T482" s="593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76" t="s">
        <v>743</v>
      </c>
      <c r="Q483" s="592"/>
      <c r="R483" s="592"/>
      <c r="S483" s="592"/>
      <c r="T483" s="593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15" t="s">
        <v>747</v>
      </c>
      <c r="Q484" s="592"/>
      <c r="R484" s="592"/>
      <c r="S484" s="592"/>
      <c r="T484" s="593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5" t="s">
        <v>751</v>
      </c>
      <c r="Q485" s="592"/>
      <c r="R485" s="592"/>
      <c r="S485" s="592"/>
      <c r="T485" s="593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134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4301020400</v>
      </c>
      <c r="D489" s="589">
        <v>4640242180519</v>
      </c>
      <c r="E489" s="590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2" t="s">
        <v>754</v>
      </c>
      <c r="Q489" s="592"/>
      <c r="R489" s="592"/>
      <c r="S489" s="592"/>
      <c r="T489" s="593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4301020269</v>
      </c>
      <c r="D490" s="589">
        <v>4640242180519</v>
      </c>
      <c r="E490" s="590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4" t="s">
        <v>757</v>
      </c>
      <c r="Q490" s="592"/>
      <c r="R490" s="592"/>
      <c r="S490" s="592"/>
      <c r="T490" s="593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47" t="s">
        <v>761</v>
      </c>
      <c r="Q491" s="592"/>
      <c r="R491" s="592"/>
      <c r="S491" s="592"/>
      <c r="T491" s="593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92"/>
      <c r="R492" s="592"/>
      <c r="S492" s="592"/>
      <c r="T492" s="593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63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2"/>
      <c r="R496" s="592"/>
      <c r="S496" s="592"/>
      <c r="T496" s="593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14" t="s">
        <v>772</v>
      </c>
      <c r="Q497" s="592"/>
      <c r="R497" s="592"/>
      <c r="S497" s="592"/>
      <c r="T497" s="593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73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61" t="s">
        <v>776</v>
      </c>
      <c r="Q501" s="592"/>
      <c r="R501" s="592"/>
      <c r="S501" s="592"/>
      <c r="T501" s="593"/>
      <c r="U501" s="34"/>
      <c r="V501" s="34"/>
      <c r="W501" s="35" t="s">
        <v>69</v>
      </c>
      <c r="X501" s="583">
        <v>500</v>
      </c>
      <c r="Y501" s="584">
        <f>IFERROR(IF(X501="",0,CEILING((X501/$H501),1)*$H501),"")</f>
        <v>504</v>
      </c>
      <c r="Z501" s="36">
        <f>IFERROR(IF(Y501=0,"",ROUNDUP(Y501/H501,0)*0.01898),"")</f>
        <v>1.06288</v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528.83333333333337</v>
      </c>
      <c r="BN501" s="64">
        <f>IFERROR(Y501*I501/H501,"0")</f>
        <v>533.06399999999996</v>
      </c>
      <c r="BO501" s="64">
        <f>IFERROR(1/J501*(X501/H501),"0")</f>
        <v>0.86805555555555558</v>
      </c>
      <c r="BP501" s="64">
        <f>IFERROR(1/J501*(Y501/H501),"0")</f>
        <v>0.875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776</v>
      </c>
      <c r="Q502" s="592"/>
      <c r="R502" s="592"/>
      <c r="S502" s="592"/>
      <c r="T502" s="593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6" t="s">
        <v>781</v>
      </c>
      <c r="Q503" s="592"/>
      <c r="R503" s="592"/>
      <c r="S503" s="592"/>
      <c r="T503" s="593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71</v>
      </c>
      <c r="Q504" s="597"/>
      <c r="R504" s="597"/>
      <c r="S504" s="597"/>
      <c r="T504" s="597"/>
      <c r="U504" s="597"/>
      <c r="V504" s="598"/>
      <c r="W504" s="37" t="s">
        <v>72</v>
      </c>
      <c r="X504" s="585">
        <f>IFERROR(X501/H501,"0")+IFERROR(X502/H502,"0")+IFERROR(X503/H503,"0")</f>
        <v>55.555555555555557</v>
      </c>
      <c r="Y504" s="585">
        <f>IFERROR(Y501/H501,"0")+IFERROR(Y502/H502,"0")+IFERROR(Y503/H503,"0")</f>
        <v>56</v>
      </c>
      <c r="Z504" s="585">
        <f>IFERROR(IF(Z501="",0,Z501),"0")+IFERROR(IF(Z502="",0,Z502),"0")+IFERROR(IF(Z503="",0,Z503),"0")</f>
        <v>1.06288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71</v>
      </c>
      <c r="Q505" s="597"/>
      <c r="R505" s="597"/>
      <c r="S505" s="597"/>
      <c r="T505" s="597"/>
      <c r="U505" s="597"/>
      <c r="V505" s="598"/>
      <c r="W505" s="37" t="s">
        <v>69</v>
      </c>
      <c r="X505" s="585">
        <f>IFERROR(SUM(X501:X503),"0")</f>
        <v>500</v>
      </c>
      <c r="Y505" s="585">
        <f>IFERROR(SUM(Y501:Y503),"0")</f>
        <v>504</v>
      </c>
      <c r="Z505" s="37"/>
      <c r="AA505" s="586"/>
      <c r="AB505" s="586"/>
      <c r="AC505" s="586"/>
    </row>
    <row r="506" spans="1:68" ht="14.25" hidden="1" customHeight="1" x14ac:dyDescent="0.25">
      <c r="A506" s="594" t="s">
        <v>169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782</v>
      </c>
      <c r="B507" s="54" t="s">
        <v>783</v>
      </c>
      <c r="C507" s="31">
        <v>4301060496</v>
      </c>
      <c r="D507" s="589">
        <v>4640242180120</v>
      </c>
      <c r="E507" s="590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1" t="s">
        <v>784</v>
      </c>
      <c r="Q507" s="592"/>
      <c r="R507" s="592"/>
      <c r="S507" s="592"/>
      <c r="T507" s="593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786</v>
      </c>
      <c r="C508" s="31">
        <v>4301060485</v>
      </c>
      <c r="D508" s="589">
        <v>4640242180120</v>
      </c>
      <c r="E508" s="590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7" t="s">
        <v>787</v>
      </c>
      <c r="Q508" s="592"/>
      <c r="R508" s="592"/>
      <c r="S508" s="592"/>
      <c r="T508" s="593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788</v>
      </c>
      <c r="B509" s="54" t="s">
        <v>789</v>
      </c>
      <c r="C509" s="31">
        <v>4301060498</v>
      </c>
      <c r="D509" s="589">
        <v>4640242180137</v>
      </c>
      <c r="E509" s="590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916" t="s">
        <v>790</v>
      </c>
      <c r="Q509" s="592"/>
      <c r="R509" s="592"/>
      <c r="S509" s="592"/>
      <c r="T509" s="593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788</v>
      </c>
      <c r="B510" s="54" t="s">
        <v>792</v>
      </c>
      <c r="C510" s="31">
        <v>4301060486</v>
      </c>
      <c r="D510" s="589">
        <v>4640242180137</v>
      </c>
      <c r="E510" s="590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3" t="s">
        <v>793</v>
      </c>
      <c r="Q510" s="592"/>
      <c r="R510" s="592"/>
      <c r="S510" s="592"/>
      <c r="T510" s="593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71</v>
      </c>
      <c r="Q511" s="597"/>
      <c r="R511" s="597"/>
      <c r="S511" s="597"/>
      <c r="T511" s="597"/>
      <c r="U511" s="597"/>
      <c r="V511" s="598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71</v>
      </c>
      <c r="Q512" s="597"/>
      <c r="R512" s="597"/>
      <c r="S512" s="597"/>
      <c r="T512" s="597"/>
      <c r="U512" s="597"/>
      <c r="V512" s="598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794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134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795</v>
      </c>
      <c r="B515" s="54" t="s">
        <v>796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0" t="s">
        <v>797</v>
      </c>
      <c r="Q515" s="592"/>
      <c r="R515" s="592"/>
      <c r="S515" s="592"/>
      <c r="T515" s="593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71</v>
      </c>
      <c r="Q516" s="597"/>
      <c r="R516" s="597"/>
      <c r="S516" s="597"/>
      <c r="T516" s="597"/>
      <c r="U516" s="597"/>
      <c r="V516" s="598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71</v>
      </c>
      <c r="Q517" s="597"/>
      <c r="R517" s="597"/>
      <c r="S517" s="597"/>
      <c r="T517" s="597"/>
      <c r="U517" s="597"/>
      <c r="V517" s="598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799</v>
      </c>
      <c r="Q518" s="724"/>
      <c r="R518" s="724"/>
      <c r="S518" s="724"/>
      <c r="T518" s="724"/>
      <c r="U518" s="724"/>
      <c r="V518" s="725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17488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17578.5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800</v>
      </c>
      <c r="Q519" s="724"/>
      <c r="R519" s="724"/>
      <c r="S519" s="724"/>
      <c r="T519" s="724"/>
      <c r="U519" s="724"/>
      <c r="V519" s="725"/>
      <c r="W519" s="37" t="s">
        <v>69</v>
      </c>
      <c r="X519" s="585">
        <f>IFERROR(SUM(BM22:BM515),"0")</f>
        <v>18533.179207459205</v>
      </c>
      <c r="Y519" s="585">
        <f>IFERROR(SUM(BN22:BN515),"0")</f>
        <v>18628.382999999994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801</v>
      </c>
      <c r="Q520" s="724"/>
      <c r="R520" s="724"/>
      <c r="S520" s="724"/>
      <c r="T520" s="724"/>
      <c r="U520" s="724"/>
      <c r="V520" s="725"/>
      <c r="W520" s="37" t="s">
        <v>802</v>
      </c>
      <c r="X520" s="38">
        <f>ROUNDUP(SUM(BO22:BO515),0)</f>
        <v>31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803</v>
      </c>
      <c r="Q521" s="724"/>
      <c r="R521" s="724"/>
      <c r="S521" s="724"/>
      <c r="T521" s="724"/>
      <c r="U521" s="724"/>
      <c r="V521" s="725"/>
      <c r="W521" s="37" t="s">
        <v>69</v>
      </c>
      <c r="X521" s="585">
        <f>GrossWeightTotal+PalletQtyTotal*25</f>
        <v>19308.179207459205</v>
      </c>
      <c r="Y521" s="585">
        <f>GrossWeightTotalR+PalletQtyTotalR*25</f>
        <v>19403.382999999994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804</v>
      </c>
      <c r="Q522" s="724"/>
      <c r="R522" s="724"/>
      <c r="S522" s="724"/>
      <c r="T522" s="724"/>
      <c r="U522" s="724"/>
      <c r="V522" s="725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2745.0552533885871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2757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805</v>
      </c>
      <c r="Q523" s="724"/>
      <c r="R523" s="724"/>
      <c r="S523" s="724"/>
      <c r="T523" s="724"/>
      <c r="U523" s="724"/>
      <c r="V523" s="725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36.507809999999999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87" t="s">
        <v>100</v>
      </c>
      <c r="D525" s="708"/>
      <c r="E525" s="708"/>
      <c r="F525" s="708"/>
      <c r="G525" s="708"/>
      <c r="H525" s="641"/>
      <c r="I525" s="587" t="s">
        <v>258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550</v>
      </c>
      <c r="U525" s="641"/>
      <c r="V525" s="587" t="s">
        <v>607</v>
      </c>
      <c r="W525" s="708"/>
      <c r="X525" s="708"/>
      <c r="Y525" s="641"/>
      <c r="Z525" s="580" t="s">
        <v>666</v>
      </c>
      <c r="AA525" s="587" t="s">
        <v>736</v>
      </c>
      <c r="AB525" s="641"/>
      <c r="AC525" s="52"/>
      <c r="AF525" s="581"/>
    </row>
    <row r="526" spans="1:68" ht="14.25" customHeight="1" thickTop="1" x14ac:dyDescent="0.2">
      <c r="A526" s="850" t="s">
        <v>808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81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794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507.6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609.30000000000007</v>
      </c>
      <c r="E528" s="46">
        <f>IFERROR(Y89*1,"0")+IFERROR(Y90*1,"0")+IFERROR(Y91*1,"0")+IFERROR(Y95*1,"0")+IFERROR(Y96*1,"0")+IFERROR(Y97*1,"0")+IFERROR(Y98*1,"0")+IFERROR(Y99*1,"0")+IFERROR(Y100*1,"0")</f>
        <v>1603.8000000000002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1449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403.2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304.2</v>
      </c>
      <c r="S528" s="46">
        <f>IFERROR(Y342*1,"0")+IFERROR(Y343*1,"0")+IFERROR(Y344*1,"0")</f>
        <v>168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3015</v>
      </c>
      <c r="U528" s="46">
        <f>IFERROR(Y375*1,"0")+IFERROR(Y376*1,"0")+IFERROR(Y377*1,"0")+IFERROR(Y378*1,"0")+IFERROR(Y382*1,"0")+IFERROR(Y386*1,"0")+IFERROR(Y387*1,"0")+IFERROR(Y391*1,"0")</f>
        <v>4500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4514.4000000000005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504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85,00"/>
        <filter val="1 400,00"/>
        <filter val="1 500,00"/>
        <filter val="10,00"/>
        <filter val="100,00"/>
        <filter val="12,82"/>
        <filter val="126,00"/>
        <filter val="133,33"/>
        <filter val="145,00"/>
        <filter val="166,67"/>
        <filter val="168,00"/>
        <filter val="17 488,00"/>
        <filter val="18 533,18"/>
        <filter val="189,39"/>
        <filter val="19 308,18"/>
        <filter val="2 000,00"/>
        <filter val="2 745,06"/>
        <filter val="200,00"/>
        <filter val="25,64"/>
        <filter val="25,93"/>
        <filter val="284,09"/>
        <filter val="290,74"/>
        <filter val="300,00"/>
        <filter val="31"/>
        <filter val="37,04"/>
        <filter val="378,79"/>
        <filter val="395,06"/>
        <filter val="4 500,00"/>
        <filter val="400,00"/>
        <filter val="42,00"/>
        <filter val="445,00"/>
        <filter val="45,00"/>
        <filter val="46,30"/>
        <filter val="47,04"/>
        <filter val="500,00"/>
        <filter val="55,56"/>
        <filter val="585,00"/>
        <filter val="600,00"/>
        <filter val="66,67"/>
        <filter val="80,00"/>
        <filter val="900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2025-07-01T11:17:39Z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