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D24CFF0-E7CC-4439-A5F3-D2B5A48D3F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AB511" i="1" s="1"/>
  <c r="X495" i="1"/>
  <c r="X494" i="1"/>
  <c r="BO493" i="1"/>
  <c r="BM493" i="1"/>
  <c r="Y493" i="1"/>
  <c r="BP493" i="1" s="1"/>
  <c r="P493" i="1"/>
  <c r="BO492" i="1"/>
  <c r="BM492" i="1"/>
  <c r="Y492" i="1"/>
  <c r="Y495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P433" i="1" s="1"/>
  <c r="BO432" i="1"/>
  <c r="BM432" i="1"/>
  <c r="Y432" i="1"/>
  <c r="BP432" i="1" s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Y511" i="1" s="1"/>
  <c r="P424" i="1"/>
  <c r="X421" i="1"/>
  <c r="X420" i="1"/>
  <c r="BO419" i="1"/>
  <c r="BM419" i="1"/>
  <c r="Y419" i="1"/>
  <c r="X511" i="1" s="1"/>
  <c r="P419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Y270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Y218" i="1" s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Y191" i="1" s="1"/>
  <c r="P188" i="1"/>
  <c r="X186" i="1"/>
  <c r="X185" i="1"/>
  <c r="BO184" i="1"/>
  <c r="BM184" i="1"/>
  <c r="Y184" i="1"/>
  <c r="BP184" i="1" s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O150" i="1"/>
  <c r="BM150" i="1"/>
  <c r="Y150" i="1"/>
  <c r="P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N144" i="1"/>
  <c r="BM144" i="1"/>
  <c r="Z144" i="1"/>
  <c r="Z145" i="1" s="1"/>
  <c r="Y144" i="1"/>
  <c r="P144" i="1"/>
  <c r="X141" i="1"/>
  <c r="X140" i="1"/>
  <c r="BO139" i="1"/>
  <c r="BM139" i="1"/>
  <c r="Y139" i="1"/>
  <c r="P139" i="1"/>
  <c r="BO138" i="1"/>
  <c r="BM138" i="1"/>
  <c r="Y138" i="1"/>
  <c r="Y141" i="1" s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X131" i="1"/>
  <c r="X130" i="1"/>
  <c r="BO129" i="1"/>
  <c r="BM129" i="1"/>
  <c r="Y129" i="1"/>
  <c r="P129" i="1"/>
  <c r="BO128" i="1"/>
  <c r="BM128" i="1"/>
  <c r="Y128" i="1"/>
  <c r="G511" i="1" s="1"/>
  <c r="P128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X120" i="1"/>
  <c r="X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Y112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O102" i="1"/>
  <c r="BM102" i="1"/>
  <c r="Y102" i="1"/>
  <c r="P102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Z81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Y58" i="1" s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01" i="1" s="1"/>
  <c r="X23" i="1"/>
  <c r="BO22" i="1"/>
  <c r="X503" i="1" s="1"/>
  <c r="BM22" i="1"/>
  <c r="Y22" i="1"/>
  <c r="B511" i="1" s="1"/>
  <c r="P22" i="1"/>
  <c r="H10" i="1"/>
  <c r="A9" i="1"/>
  <c r="A10" i="1" s="1"/>
  <c r="D7" i="1"/>
  <c r="Q6" i="1"/>
  <c r="P2" i="1"/>
  <c r="BP164" i="1" l="1"/>
  <c r="BN164" i="1"/>
  <c r="Z164" i="1"/>
  <c r="BP195" i="1"/>
  <c r="BN195" i="1"/>
  <c r="Z195" i="1"/>
  <c r="BP224" i="1"/>
  <c r="BN224" i="1"/>
  <c r="Z224" i="1"/>
  <c r="Y236" i="1"/>
  <c r="Y235" i="1"/>
  <c r="BP234" i="1"/>
  <c r="BN234" i="1"/>
  <c r="Z234" i="1"/>
  <c r="Z235" i="1" s="1"/>
  <c r="BP244" i="1"/>
  <c r="BN244" i="1"/>
  <c r="Z244" i="1"/>
  <c r="BP298" i="1"/>
  <c r="BN298" i="1"/>
  <c r="Z298" i="1"/>
  <c r="BP328" i="1"/>
  <c r="BN328" i="1"/>
  <c r="Z328" i="1"/>
  <c r="BP368" i="1"/>
  <c r="BN368" i="1"/>
  <c r="Z368" i="1"/>
  <c r="BP413" i="1"/>
  <c r="BN413" i="1"/>
  <c r="Z413" i="1"/>
  <c r="BP441" i="1"/>
  <c r="BN441" i="1"/>
  <c r="Z441" i="1"/>
  <c r="BP471" i="1"/>
  <c r="BN471" i="1"/>
  <c r="Z471" i="1"/>
  <c r="Z29" i="1"/>
  <c r="BN29" i="1"/>
  <c r="Z55" i="1"/>
  <c r="BN55" i="1"/>
  <c r="Z67" i="1"/>
  <c r="BN67" i="1"/>
  <c r="Z77" i="1"/>
  <c r="BN77" i="1"/>
  <c r="Z97" i="1"/>
  <c r="BN97" i="1"/>
  <c r="Z116" i="1"/>
  <c r="BN116" i="1"/>
  <c r="Z133" i="1"/>
  <c r="BN133" i="1"/>
  <c r="Y145" i="1"/>
  <c r="BP144" i="1"/>
  <c r="BP148" i="1"/>
  <c r="BN148" i="1"/>
  <c r="Z148" i="1"/>
  <c r="BP174" i="1"/>
  <c r="BN174" i="1"/>
  <c r="Z174" i="1"/>
  <c r="BP207" i="1"/>
  <c r="BN207" i="1"/>
  <c r="Z207" i="1"/>
  <c r="BP225" i="1"/>
  <c r="BN225" i="1"/>
  <c r="Z225" i="1"/>
  <c r="BP269" i="1"/>
  <c r="BN269" i="1"/>
  <c r="Z269" i="1"/>
  <c r="P511" i="1"/>
  <c r="Y275" i="1"/>
  <c r="BP274" i="1"/>
  <c r="BN274" i="1"/>
  <c r="Z274" i="1"/>
  <c r="Z275" i="1" s="1"/>
  <c r="Y280" i="1"/>
  <c r="Y279" i="1"/>
  <c r="BP278" i="1"/>
  <c r="BN278" i="1"/>
  <c r="Z278" i="1"/>
  <c r="Z279" i="1" s="1"/>
  <c r="Q511" i="1"/>
  <c r="Y284" i="1"/>
  <c r="BP283" i="1"/>
  <c r="BN283" i="1"/>
  <c r="Z283" i="1"/>
  <c r="Z284" i="1" s="1"/>
  <c r="BP288" i="1"/>
  <c r="BN288" i="1"/>
  <c r="Z288" i="1"/>
  <c r="BP308" i="1"/>
  <c r="BN308" i="1"/>
  <c r="Z308" i="1"/>
  <c r="BP347" i="1"/>
  <c r="BN347" i="1"/>
  <c r="Z347" i="1"/>
  <c r="BP394" i="1"/>
  <c r="BN394" i="1"/>
  <c r="Z394" i="1"/>
  <c r="BP436" i="1"/>
  <c r="BN436" i="1"/>
  <c r="Z436" i="1"/>
  <c r="BP457" i="1"/>
  <c r="BN457" i="1"/>
  <c r="Z457" i="1"/>
  <c r="BP478" i="1"/>
  <c r="BN478" i="1"/>
  <c r="Z478" i="1"/>
  <c r="BP110" i="1"/>
  <c r="BN110" i="1"/>
  <c r="Z110" i="1"/>
  <c r="BP129" i="1"/>
  <c r="BN129" i="1"/>
  <c r="Z129" i="1"/>
  <c r="X502" i="1"/>
  <c r="X504" i="1" s="1"/>
  <c r="X505" i="1"/>
  <c r="Z27" i="1"/>
  <c r="BN27" i="1"/>
  <c r="Z31" i="1"/>
  <c r="BN31" i="1"/>
  <c r="Z53" i="1"/>
  <c r="BN53" i="1"/>
  <c r="Z57" i="1"/>
  <c r="BN57" i="1"/>
  <c r="Y65" i="1"/>
  <c r="Z63" i="1"/>
  <c r="BN63" i="1"/>
  <c r="Y71" i="1"/>
  <c r="Z69" i="1"/>
  <c r="BN69" i="1"/>
  <c r="Y79" i="1"/>
  <c r="Z75" i="1"/>
  <c r="BN75" i="1"/>
  <c r="BP102" i="1"/>
  <c r="BN102" i="1"/>
  <c r="Z102" i="1"/>
  <c r="BP118" i="1"/>
  <c r="BN118" i="1"/>
  <c r="Z118" i="1"/>
  <c r="BP139" i="1"/>
  <c r="BN139" i="1"/>
  <c r="Z139" i="1"/>
  <c r="BP162" i="1"/>
  <c r="BN162" i="1"/>
  <c r="Z162" i="1"/>
  <c r="Y176" i="1"/>
  <c r="BP172" i="1"/>
  <c r="BN172" i="1"/>
  <c r="Z172" i="1"/>
  <c r="BP193" i="1"/>
  <c r="BN193" i="1"/>
  <c r="Z193" i="1"/>
  <c r="BP205" i="1"/>
  <c r="BN205" i="1"/>
  <c r="Z205" i="1"/>
  <c r="BP217" i="1"/>
  <c r="BN217" i="1"/>
  <c r="Z217" i="1"/>
  <c r="BP222" i="1"/>
  <c r="BN222" i="1"/>
  <c r="Z222" i="1"/>
  <c r="BP230" i="1"/>
  <c r="BN230" i="1"/>
  <c r="Z230" i="1"/>
  <c r="BP267" i="1"/>
  <c r="BN267" i="1"/>
  <c r="Z267" i="1"/>
  <c r="BP296" i="1"/>
  <c r="BN296" i="1"/>
  <c r="Z296" i="1"/>
  <c r="Y83" i="1"/>
  <c r="BP81" i="1"/>
  <c r="BN81" i="1"/>
  <c r="BP95" i="1"/>
  <c r="BN95" i="1"/>
  <c r="Z95" i="1"/>
  <c r="BP150" i="1"/>
  <c r="BN150" i="1"/>
  <c r="Z150" i="1"/>
  <c r="BP166" i="1"/>
  <c r="BN166" i="1"/>
  <c r="Z166" i="1"/>
  <c r="Y180" i="1"/>
  <c r="Y179" i="1"/>
  <c r="BP178" i="1"/>
  <c r="BN178" i="1"/>
  <c r="Z178" i="1"/>
  <c r="Z179" i="1" s="1"/>
  <c r="BP183" i="1"/>
  <c r="BN183" i="1"/>
  <c r="Z183" i="1"/>
  <c r="BP197" i="1"/>
  <c r="BN197" i="1"/>
  <c r="Z197" i="1"/>
  <c r="BP209" i="1"/>
  <c r="BN209" i="1"/>
  <c r="Z209" i="1"/>
  <c r="BP227" i="1"/>
  <c r="BN227" i="1"/>
  <c r="Z227" i="1"/>
  <c r="BP251" i="1"/>
  <c r="BN251" i="1"/>
  <c r="Z251" i="1"/>
  <c r="BP290" i="1"/>
  <c r="BN290" i="1"/>
  <c r="Z290" i="1"/>
  <c r="BP300" i="1"/>
  <c r="BN300" i="1"/>
  <c r="Z300" i="1"/>
  <c r="BP310" i="1"/>
  <c r="BN310" i="1"/>
  <c r="Z310" i="1"/>
  <c r="BP335" i="1"/>
  <c r="BN335" i="1"/>
  <c r="Z335" i="1"/>
  <c r="BP353" i="1"/>
  <c r="BN353" i="1"/>
  <c r="Z353" i="1"/>
  <c r="BP358" i="1"/>
  <c r="BN358" i="1"/>
  <c r="Z358" i="1"/>
  <c r="BP378" i="1"/>
  <c r="BN378" i="1"/>
  <c r="Z378" i="1"/>
  <c r="Y384" i="1"/>
  <c r="Y383" i="1"/>
  <c r="BP382" i="1"/>
  <c r="BN382" i="1"/>
  <c r="Z382" i="1"/>
  <c r="Z383" i="1" s="1"/>
  <c r="BP388" i="1"/>
  <c r="BN388" i="1"/>
  <c r="Z388" i="1"/>
  <c r="BP396" i="1"/>
  <c r="BN396" i="1"/>
  <c r="Z396" i="1"/>
  <c r="BP431" i="1"/>
  <c r="BN431" i="1"/>
  <c r="Z431" i="1"/>
  <c r="BP438" i="1"/>
  <c r="BN438" i="1"/>
  <c r="Z438" i="1"/>
  <c r="BP447" i="1"/>
  <c r="BN447" i="1"/>
  <c r="Z447" i="1"/>
  <c r="BP461" i="1"/>
  <c r="BN461" i="1"/>
  <c r="Z461" i="1"/>
  <c r="BP482" i="1"/>
  <c r="BN482" i="1"/>
  <c r="Z482" i="1"/>
  <c r="E511" i="1"/>
  <c r="Y99" i="1"/>
  <c r="Y120" i="1"/>
  <c r="Y124" i="1"/>
  <c r="Y135" i="1"/>
  <c r="Y152" i="1"/>
  <c r="Y170" i="1"/>
  <c r="Y312" i="1"/>
  <c r="BP306" i="1"/>
  <c r="BN306" i="1"/>
  <c r="Z306" i="1"/>
  <c r="BP316" i="1"/>
  <c r="BN316" i="1"/>
  <c r="Z316" i="1"/>
  <c r="BP322" i="1"/>
  <c r="BN322" i="1"/>
  <c r="Z322" i="1"/>
  <c r="BP345" i="1"/>
  <c r="BN345" i="1"/>
  <c r="Z345" i="1"/>
  <c r="BP392" i="1"/>
  <c r="BN392" i="1"/>
  <c r="Z392" i="1"/>
  <c r="Y408" i="1"/>
  <c r="BP407" i="1"/>
  <c r="BN407" i="1"/>
  <c r="Z407" i="1"/>
  <c r="Z408" i="1" s="1"/>
  <c r="Y415" i="1"/>
  <c r="BP411" i="1"/>
  <c r="BN411" i="1"/>
  <c r="Z411" i="1"/>
  <c r="BP434" i="1"/>
  <c r="BN434" i="1"/>
  <c r="Z434" i="1"/>
  <c r="BP439" i="1"/>
  <c r="BN439" i="1"/>
  <c r="Z439" i="1"/>
  <c r="BP455" i="1"/>
  <c r="BN455" i="1"/>
  <c r="Z455" i="1"/>
  <c r="AA511" i="1"/>
  <c r="BP469" i="1"/>
  <c r="BN469" i="1"/>
  <c r="Z469" i="1"/>
  <c r="Y303" i="1"/>
  <c r="Y318" i="1"/>
  <c r="Y317" i="1"/>
  <c r="Y331" i="1"/>
  <c r="Y371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3" i="1"/>
  <c r="Y36" i="1"/>
  <c r="BP35" i="1"/>
  <c r="BN35" i="1"/>
  <c r="Z35" i="1"/>
  <c r="Z36" i="1" s="1"/>
  <c r="Y37" i="1"/>
  <c r="C511" i="1"/>
  <c r="Y44" i="1"/>
  <c r="BP41" i="1"/>
  <c r="BN41" i="1"/>
  <c r="Z41" i="1"/>
  <c r="BP54" i="1"/>
  <c r="BN54" i="1"/>
  <c r="Z54" i="1"/>
  <c r="H9" i="1"/>
  <c r="Y24" i="1"/>
  <c r="BP43" i="1"/>
  <c r="BN43" i="1"/>
  <c r="Z43" i="1"/>
  <c r="Y45" i="1"/>
  <c r="Y48" i="1"/>
  <c r="BP47" i="1"/>
  <c r="BN47" i="1"/>
  <c r="Z47" i="1"/>
  <c r="Z48" i="1" s="1"/>
  <c r="Y49" i="1"/>
  <c r="D511" i="1"/>
  <c r="Y59" i="1"/>
  <c r="BP52" i="1"/>
  <c r="BN52" i="1"/>
  <c r="Z52" i="1"/>
  <c r="BP56" i="1"/>
  <c r="BN56" i="1"/>
  <c r="Z56" i="1"/>
  <c r="Y64" i="1"/>
  <c r="Y70" i="1"/>
  <c r="Y78" i="1"/>
  <c r="Y84" i="1"/>
  <c r="Y91" i="1"/>
  <c r="Y98" i="1"/>
  <c r="Y107" i="1"/>
  <c r="Y113" i="1"/>
  <c r="Y119" i="1"/>
  <c r="Y125" i="1"/>
  <c r="Y130" i="1"/>
  <c r="Y136" i="1"/>
  <c r="Y140" i="1"/>
  <c r="Y151" i="1"/>
  <c r="Y169" i="1"/>
  <c r="Y175" i="1"/>
  <c r="Y186" i="1"/>
  <c r="Y190" i="1"/>
  <c r="BP198" i="1"/>
  <c r="BN198" i="1"/>
  <c r="Z198" i="1"/>
  <c r="BP206" i="1"/>
  <c r="BN206" i="1"/>
  <c r="Z206" i="1"/>
  <c r="BP210" i="1"/>
  <c r="BN210" i="1"/>
  <c r="Z210" i="1"/>
  <c r="BP223" i="1"/>
  <c r="BN223" i="1"/>
  <c r="Z223" i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11" i="1"/>
  <c r="Y255" i="1"/>
  <c r="BP250" i="1"/>
  <c r="BN250" i="1"/>
  <c r="Z250" i="1"/>
  <c r="BP254" i="1"/>
  <c r="BN254" i="1"/>
  <c r="Z254" i="1"/>
  <c r="Y256" i="1"/>
  <c r="M511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Y304" i="1"/>
  <c r="BP299" i="1"/>
  <c r="BN299" i="1"/>
  <c r="Z299" i="1"/>
  <c r="BP307" i="1"/>
  <c r="BN307" i="1"/>
  <c r="Z307" i="1"/>
  <c r="Y311" i="1"/>
  <c r="BP315" i="1"/>
  <c r="BN315" i="1"/>
  <c r="Z315" i="1"/>
  <c r="Z317" i="1" s="1"/>
  <c r="BP321" i="1"/>
  <c r="BN321" i="1"/>
  <c r="Z321" i="1"/>
  <c r="BP329" i="1"/>
  <c r="BN329" i="1"/>
  <c r="Z329" i="1"/>
  <c r="S511" i="1"/>
  <c r="Y337" i="1"/>
  <c r="BP334" i="1"/>
  <c r="BN334" i="1"/>
  <c r="Z334" i="1"/>
  <c r="BP344" i="1"/>
  <c r="BN344" i="1"/>
  <c r="Z344" i="1"/>
  <c r="Z62" i="1"/>
  <c r="BN62" i="1"/>
  <c r="Z68" i="1"/>
  <c r="BN68" i="1"/>
  <c r="Z74" i="1"/>
  <c r="BN74" i="1"/>
  <c r="Z76" i="1"/>
  <c r="BN76" i="1"/>
  <c r="Z82" i="1"/>
  <c r="Z83" i="1" s="1"/>
  <c r="BN82" i="1"/>
  <c r="Z87" i="1"/>
  <c r="BN87" i="1"/>
  <c r="BP87" i="1"/>
  <c r="Z89" i="1"/>
  <c r="BN89" i="1"/>
  <c r="Y90" i="1"/>
  <c r="Z94" i="1"/>
  <c r="BN94" i="1"/>
  <c r="Z96" i="1"/>
  <c r="BN96" i="1"/>
  <c r="F511" i="1"/>
  <c r="Z103" i="1"/>
  <c r="BN103" i="1"/>
  <c r="Z105" i="1"/>
  <c r="BN105" i="1"/>
  <c r="Y106" i="1"/>
  <c r="Z109" i="1"/>
  <c r="BN109" i="1"/>
  <c r="BP109" i="1"/>
  <c r="Z111" i="1"/>
  <c r="BN111" i="1"/>
  <c r="Z115" i="1"/>
  <c r="Z119" i="1" s="1"/>
  <c r="BN115" i="1"/>
  <c r="BP115" i="1"/>
  <c r="Z117" i="1"/>
  <c r="BN117" i="1"/>
  <c r="Z123" i="1"/>
  <c r="Z124" i="1" s="1"/>
  <c r="BN123" i="1"/>
  <c r="Z128" i="1"/>
  <c r="BN128" i="1"/>
  <c r="BP128" i="1"/>
  <c r="Y131" i="1"/>
  <c r="Z134" i="1"/>
  <c r="BN134" i="1"/>
  <c r="Z138" i="1"/>
  <c r="BN138" i="1"/>
  <c r="BP138" i="1"/>
  <c r="H511" i="1"/>
  <c r="Y146" i="1"/>
  <c r="Z149" i="1"/>
  <c r="Z151" i="1" s="1"/>
  <c r="BN149" i="1"/>
  <c r="I511" i="1"/>
  <c r="Y158" i="1"/>
  <c r="Z161" i="1"/>
  <c r="BN161" i="1"/>
  <c r="Z163" i="1"/>
  <c r="BN163" i="1"/>
  <c r="Z165" i="1"/>
  <c r="BN165" i="1"/>
  <c r="Z167" i="1"/>
  <c r="BN167" i="1"/>
  <c r="Z173" i="1"/>
  <c r="Z175" i="1" s="1"/>
  <c r="BN173" i="1"/>
  <c r="J511" i="1"/>
  <c r="Z184" i="1"/>
  <c r="BN184" i="1"/>
  <c r="Y185" i="1"/>
  <c r="Z188" i="1"/>
  <c r="Z190" i="1" s="1"/>
  <c r="BN188" i="1"/>
  <c r="BP188" i="1"/>
  <c r="Y201" i="1"/>
  <c r="Z194" i="1"/>
  <c r="BN194" i="1"/>
  <c r="Z196" i="1"/>
  <c r="BN196" i="1"/>
  <c r="BP200" i="1"/>
  <c r="BN200" i="1"/>
  <c r="Z200" i="1"/>
  <c r="Y202" i="1"/>
  <c r="Y213" i="1"/>
  <c r="BP204" i="1"/>
  <c r="BN204" i="1"/>
  <c r="Z204" i="1"/>
  <c r="BP208" i="1"/>
  <c r="BN208" i="1"/>
  <c r="Z208" i="1"/>
  <c r="BP212" i="1"/>
  <c r="BN212" i="1"/>
  <c r="Z212" i="1"/>
  <c r="Y214" i="1"/>
  <c r="Y219" i="1"/>
  <c r="BP216" i="1"/>
  <c r="BN216" i="1"/>
  <c r="Z216" i="1"/>
  <c r="Z218" i="1" s="1"/>
  <c r="BP226" i="1"/>
  <c r="BN226" i="1"/>
  <c r="Z226" i="1"/>
  <c r="BP229" i="1"/>
  <c r="BN229" i="1"/>
  <c r="Z229" i="1"/>
  <c r="BP243" i="1"/>
  <c r="BN243" i="1"/>
  <c r="Z243" i="1"/>
  <c r="BP252" i="1"/>
  <c r="BN252" i="1"/>
  <c r="Z252" i="1"/>
  <c r="BP260" i="1"/>
  <c r="BN260" i="1"/>
  <c r="Z260" i="1"/>
  <c r="Z293" i="1"/>
  <c r="BP289" i="1"/>
  <c r="BN289" i="1"/>
  <c r="Z289" i="1"/>
  <c r="Y293" i="1"/>
  <c r="BP297" i="1"/>
  <c r="BN297" i="1"/>
  <c r="Z297" i="1"/>
  <c r="BP301" i="1"/>
  <c r="BN301" i="1"/>
  <c r="Z301" i="1"/>
  <c r="BP309" i="1"/>
  <c r="BN309" i="1"/>
  <c r="Z309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BP336" i="1"/>
  <c r="BN336" i="1"/>
  <c r="Z336" i="1"/>
  <c r="Y338" i="1"/>
  <c r="T511" i="1"/>
  <c r="Y350" i="1"/>
  <c r="Y349" i="1"/>
  <c r="BP342" i="1"/>
  <c r="BN342" i="1"/>
  <c r="Z342" i="1"/>
  <c r="K511" i="1"/>
  <c r="Y232" i="1"/>
  <c r="O511" i="1"/>
  <c r="Y271" i="1"/>
  <c r="Y276" i="1"/>
  <c r="Y285" i="1"/>
  <c r="R511" i="1"/>
  <c r="Y294" i="1"/>
  <c r="Z346" i="1"/>
  <c r="BN346" i="1"/>
  <c r="Z348" i="1"/>
  <c r="BN348" i="1"/>
  <c r="Z352" i="1"/>
  <c r="Z354" i="1" s="1"/>
  <c r="BN352" i="1"/>
  <c r="BP352" i="1"/>
  <c r="Y355" i="1"/>
  <c r="Y360" i="1"/>
  <c r="BP357" i="1"/>
  <c r="BN357" i="1"/>
  <c r="Z357" i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BP395" i="1"/>
  <c r="BN395" i="1"/>
  <c r="Z395" i="1"/>
  <c r="Y363" i="1"/>
  <c r="BP362" i="1"/>
  <c r="BN362" i="1"/>
  <c r="Z362" i="1"/>
  <c r="Z363" i="1" s="1"/>
  <c r="Y364" i="1"/>
  <c r="U511" i="1"/>
  <c r="Y370" i="1"/>
  <c r="BP367" i="1"/>
  <c r="BN367" i="1"/>
  <c r="Z367" i="1"/>
  <c r="BP389" i="1"/>
  <c r="BN389" i="1"/>
  <c r="Z389" i="1"/>
  <c r="Y399" i="1"/>
  <c r="BP393" i="1"/>
  <c r="BN393" i="1"/>
  <c r="Z393" i="1"/>
  <c r="Y403" i="1"/>
  <c r="Y416" i="1"/>
  <c r="Y421" i="1"/>
  <c r="Y426" i="1"/>
  <c r="Z511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BP454" i="1"/>
  <c r="BN454" i="1"/>
  <c r="Z454" i="1"/>
  <c r="Y458" i="1"/>
  <c r="BP462" i="1"/>
  <c r="BN462" i="1"/>
  <c r="Z462" i="1"/>
  <c r="Z464" i="1" s="1"/>
  <c r="BP472" i="1"/>
  <c r="BN472" i="1"/>
  <c r="Z472" i="1"/>
  <c r="Y474" i="1"/>
  <c r="Y480" i="1"/>
  <c r="BP476" i="1"/>
  <c r="BN476" i="1"/>
  <c r="Z476" i="1"/>
  <c r="Y479" i="1"/>
  <c r="BP483" i="1"/>
  <c r="BN483" i="1"/>
  <c r="Z483" i="1"/>
  <c r="Z484" i="1" s="1"/>
  <c r="Y485" i="1"/>
  <c r="Y490" i="1"/>
  <c r="BP487" i="1"/>
  <c r="BN487" i="1"/>
  <c r="Z487" i="1"/>
  <c r="Z489" i="1" s="1"/>
  <c r="V511" i="1"/>
  <c r="Z397" i="1"/>
  <c r="BN397" i="1"/>
  <c r="Y398" i="1"/>
  <c r="Z401" i="1"/>
  <c r="Z403" i="1" s="1"/>
  <c r="BN401" i="1"/>
  <c r="BP401" i="1"/>
  <c r="W511" i="1"/>
  <c r="Y409" i="1"/>
  <c r="Z412" i="1"/>
  <c r="BN412" i="1"/>
  <c r="Z414" i="1"/>
  <c r="BN414" i="1"/>
  <c r="Z419" i="1"/>
  <c r="Z420" i="1" s="1"/>
  <c r="BN419" i="1"/>
  <c r="BP419" i="1"/>
  <c r="Y420" i="1"/>
  <c r="Z424" i="1"/>
  <c r="Z425" i="1" s="1"/>
  <c r="BN424" i="1"/>
  <c r="BP424" i="1"/>
  <c r="Y425" i="1"/>
  <c r="Z430" i="1"/>
  <c r="BN430" i="1"/>
  <c r="BP430" i="1"/>
  <c r="Z432" i="1"/>
  <c r="BN432" i="1"/>
  <c r="Z433" i="1"/>
  <c r="BN433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BP456" i="1"/>
  <c r="BN456" i="1"/>
  <c r="Z456" i="1"/>
  <c r="Y465" i="1"/>
  <c r="Y464" i="1"/>
  <c r="BP470" i="1"/>
  <c r="BN470" i="1"/>
  <c r="Z470" i="1"/>
  <c r="Z473" i="1" s="1"/>
  <c r="BP477" i="1"/>
  <c r="BN477" i="1"/>
  <c r="Z477" i="1"/>
  <c r="Y484" i="1"/>
  <c r="Y489" i="1"/>
  <c r="Y473" i="1"/>
  <c r="Z493" i="1"/>
  <c r="BN493" i="1"/>
  <c r="Y494" i="1"/>
  <c r="Y500" i="1"/>
  <c r="Z492" i="1"/>
  <c r="Z494" i="1" s="1"/>
  <c r="BN492" i="1"/>
  <c r="BP492" i="1"/>
  <c r="Z498" i="1"/>
  <c r="Z499" i="1" s="1"/>
  <c r="BN498" i="1"/>
  <c r="BP498" i="1"/>
  <c r="Y499" i="1"/>
  <c r="Z398" i="1" l="1"/>
  <c r="Z359" i="1"/>
  <c r="Z330" i="1"/>
  <c r="Z311" i="1"/>
  <c r="Z185" i="1"/>
  <c r="Z140" i="1"/>
  <c r="Z135" i="1"/>
  <c r="Z130" i="1"/>
  <c r="Z78" i="1"/>
  <c r="Z70" i="1"/>
  <c r="Z64" i="1"/>
  <c r="Z201" i="1"/>
  <c r="Z169" i="1"/>
  <c r="Z106" i="1"/>
  <c r="Z458" i="1"/>
  <c r="Z415" i="1"/>
  <c r="Z370" i="1"/>
  <c r="Z349" i="1"/>
  <c r="Z324" i="1"/>
  <c r="Z303" i="1"/>
  <c r="Z98" i="1"/>
  <c r="Z231" i="1"/>
  <c r="Z443" i="1"/>
  <c r="Z255" i="1"/>
  <c r="Z44" i="1"/>
  <c r="Y505" i="1"/>
  <c r="Y502" i="1"/>
  <c r="Z479" i="1"/>
  <c r="Z449" i="1"/>
  <c r="Z213" i="1"/>
  <c r="Z112" i="1"/>
  <c r="Z90" i="1"/>
  <c r="Z337" i="1"/>
  <c r="Z263" i="1"/>
  <c r="Z246" i="1"/>
  <c r="Z58" i="1"/>
  <c r="Y501" i="1"/>
  <c r="Z32" i="1"/>
  <c r="Y503" i="1"/>
  <c r="Z506" i="1" l="1"/>
  <c r="Y504" i="1"/>
</calcChain>
</file>

<file path=xl/sharedStrings.xml><?xml version="1.0" encoding="utf-8"?>
<sst xmlns="http://schemas.openxmlformats.org/spreadsheetml/2006/main" count="2206" uniqueCount="790">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</sst>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57" sqref="AA5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4" t="s">
        <v>0</v>
      </c>
      <c r="E1" s="585"/>
      <c r="F1" s="585"/>
      <c r="G1" s="12" t="s">
        <v>1</v>
      </c>
      <c r="H1" s="624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6" t="s">
        <v>8</v>
      </c>
      <c r="B5" s="593"/>
      <c r="C5" s="594"/>
      <c r="D5" s="721"/>
      <c r="E5" s="722"/>
      <c r="F5" s="850" t="s">
        <v>9</v>
      </c>
      <c r="G5" s="594"/>
      <c r="H5" s="721" t="s">
        <v>789</v>
      </c>
      <c r="I5" s="799"/>
      <c r="J5" s="799"/>
      <c r="K5" s="799"/>
      <c r="L5" s="799"/>
      <c r="M5" s="722"/>
      <c r="N5" s="58"/>
      <c r="P5" s="24" t="s">
        <v>10</v>
      </c>
      <c r="Q5" s="856">
        <v>45912</v>
      </c>
      <c r="R5" s="674"/>
      <c r="T5" s="718" t="s">
        <v>11</v>
      </c>
      <c r="U5" s="712"/>
      <c r="V5" s="720" t="s">
        <v>12</v>
      </c>
      <c r="W5" s="674"/>
      <c r="AB5" s="51"/>
      <c r="AC5" s="51"/>
      <c r="AD5" s="51"/>
      <c r="AE5" s="51"/>
    </row>
    <row r="6" spans="1:32" s="543" customFormat="1" ht="24" customHeight="1" x14ac:dyDescent="0.2">
      <c r="A6" s="646" t="s">
        <v>13</v>
      </c>
      <c r="B6" s="593"/>
      <c r="C6" s="594"/>
      <c r="D6" s="802" t="s">
        <v>14</v>
      </c>
      <c r="E6" s="803"/>
      <c r="F6" s="803"/>
      <c r="G6" s="803"/>
      <c r="H6" s="803"/>
      <c r="I6" s="803"/>
      <c r="J6" s="803"/>
      <c r="K6" s="803"/>
      <c r="L6" s="803"/>
      <c r="M6" s="674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Пятница</v>
      </c>
      <c r="R6" s="554"/>
      <c r="T6" s="711" t="s">
        <v>16</v>
      </c>
      <c r="U6" s="712"/>
      <c r="V6" s="779" t="s">
        <v>17</v>
      </c>
      <c r="W6" s="62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723" t="str">
        <f>IFERROR(VLOOKUP(DeliveryAddress,Table,3,0),1)</f>
        <v>1</v>
      </c>
      <c r="E7" s="724"/>
      <c r="F7" s="724"/>
      <c r="G7" s="724"/>
      <c r="H7" s="724"/>
      <c r="I7" s="724"/>
      <c r="J7" s="724"/>
      <c r="K7" s="724"/>
      <c r="L7" s="724"/>
      <c r="M7" s="648"/>
      <c r="N7" s="60"/>
      <c r="P7" s="24"/>
      <c r="Q7" s="42"/>
      <c r="R7" s="42"/>
      <c r="T7" s="562"/>
      <c r="U7" s="712"/>
      <c r="V7" s="780"/>
      <c r="W7" s="781"/>
      <c r="AB7" s="51"/>
      <c r="AC7" s="51"/>
      <c r="AD7" s="51"/>
      <c r="AE7" s="51"/>
    </row>
    <row r="8" spans="1:32" s="543" customFormat="1" ht="25.5" customHeight="1" x14ac:dyDescent="0.2">
      <c r="A8" s="871" t="s">
        <v>18</v>
      </c>
      <c r="B8" s="559"/>
      <c r="C8" s="560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47">
        <v>0.375</v>
      </c>
      <c r="R8" s="648"/>
      <c r="T8" s="562"/>
      <c r="U8" s="712"/>
      <c r="V8" s="780"/>
      <c r="W8" s="781"/>
      <c r="AB8" s="51"/>
      <c r="AC8" s="51"/>
      <c r="AD8" s="51"/>
      <c r="AE8" s="51"/>
    </row>
    <row r="9" spans="1:32" s="543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716"/>
      <c r="E9" s="620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20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0"/>
      <c r="L9" s="620"/>
      <c r="M9" s="620"/>
      <c r="N9" s="541"/>
      <c r="P9" s="26" t="s">
        <v>21</v>
      </c>
      <c r="Q9" s="671"/>
      <c r="R9" s="672"/>
      <c r="T9" s="562"/>
      <c r="U9" s="712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716"/>
      <c r="E10" s="620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71" t="str">
        <f>IFERROR(VLOOKUP($D$10,Proxy,2,FALSE),"")</f>
        <v/>
      </c>
      <c r="I10" s="562"/>
      <c r="J10" s="562"/>
      <c r="K10" s="562"/>
      <c r="L10" s="562"/>
      <c r="M10" s="562"/>
      <c r="N10" s="542"/>
      <c r="P10" s="26" t="s">
        <v>22</v>
      </c>
      <c r="Q10" s="713"/>
      <c r="R10" s="714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3"/>
      <c r="R11" s="674"/>
      <c r="U11" s="24" t="s">
        <v>27</v>
      </c>
      <c r="V11" s="814" t="s">
        <v>28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0" t="s">
        <v>29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30</v>
      </c>
      <c r="Q12" s="647"/>
      <c r="R12" s="648"/>
      <c r="S12" s="23"/>
      <c r="U12" s="24"/>
      <c r="V12" s="585"/>
      <c r="W12" s="562"/>
      <c r="AB12" s="51"/>
      <c r="AC12" s="51"/>
      <c r="AD12" s="51"/>
      <c r="AE12" s="51"/>
    </row>
    <row r="13" spans="1:32" s="543" customFormat="1" ht="23.25" customHeight="1" x14ac:dyDescent="0.2">
      <c r="A13" s="700" t="s">
        <v>31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32</v>
      </c>
      <c r="Q13" s="814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0" t="s">
        <v>33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43" t="s">
        <v>34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1" t="s">
        <v>35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681" t="s">
        <v>38</v>
      </c>
      <c r="D17" s="596" t="s">
        <v>39</v>
      </c>
      <c r="E17" s="650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49"/>
      <c r="R17" s="649"/>
      <c r="S17" s="649"/>
      <c r="T17" s="650"/>
      <c r="U17" s="870" t="s">
        <v>51</v>
      </c>
      <c r="V17" s="594"/>
      <c r="W17" s="596" t="s">
        <v>52</v>
      </c>
      <c r="X17" s="596" t="s">
        <v>53</v>
      </c>
      <c r="Y17" s="877" t="s">
        <v>54</v>
      </c>
      <c r="Z17" s="794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5"/>
      <c r="AF17" s="846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51"/>
      <c r="E18" s="65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97"/>
      <c r="X18" s="597"/>
      <c r="Y18" s="878"/>
      <c r="Z18" s="795"/>
      <c r="AA18" s="770"/>
      <c r="AB18" s="770"/>
      <c r="AC18" s="770"/>
      <c r="AD18" s="847"/>
      <c r="AE18" s="848"/>
      <c r="AF18" s="849"/>
      <c r="AG18" s="66"/>
      <c r="BD18" s="65"/>
    </row>
    <row r="19" spans="1:68" ht="27.75" hidden="1" customHeight="1" x14ac:dyDescent="0.2">
      <c r="A19" s="604" t="s">
        <v>63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48"/>
      <c r="AB19" s="48"/>
      <c r="AC19" s="48"/>
    </row>
    <row r="20" spans="1:68" ht="16.5" hidden="1" customHeight="1" x14ac:dyDescent="0.25">
      <c r="A20" s="571" t="s">
        <v>63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4"/>
      <c r="AB20" s="544"/>
      <c r="AC20" s="544"/>
    </row>
    <row r="21" spans="1:68" ht="14.25" hidden="1" customHeight="1" x14ac:dyDescent="0.25">
      <c r="A21" s="561" t="s">
        <v>64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5"/>
      <c r="AB21" s="545"/>
      <c r="AC21" s="54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3">
        <v>4680115886643</v>
      </c>
      <c r="E22" s="554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9"/>
      <c r="P23" s="558" t="s">
        <v>71</v>
      </c>
      <c r="Q23" s="559"/>
      <c r="R23" s="559"/>
      <c r="S23" s="559"/>
      <c r="T23" s="559"/>
      <c r="U23" s="559"/>
      <c r="V23" s="560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9"/>
      <c r="P24" s="558" t="s">
        <v>71</v>
      </c>
      <c r="Q24" s="559"/>
      <c r="R24" s="559"/>
      <c r="S24" s="559"/>
      <c r="T24" s="559"/>
      <c r="U24" s="559"/>
      <c r="V24" s="560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61" t="s">
        <v>73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5"/>
      <c r="AB25" s="545"/>
      <c r="AC25" s="54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3">
        <v>4680115885912</v>
      </c>
      <c r="E26" s="554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3">
        <v>4607091388237</v>
      </c>
      <c r="E27" s="554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53">
        <v>4680115886230</v>
      </c>
      <c r="E28" s="554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53">
        <v>4680115886247</v>
      </c>
      <c r="E29" s="554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53">
        <v>4680115885905</v>
      </c>
      <c r="E30" s="554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53">
        <v>4607091388244</v>
      </c>
      <c r="E31" s="554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9"/>
      <c r="P32" s="558" t="s">
        <v>71</v>
      </c>
      <c r="Q32" s="559"/>
      <c r="R32" s="559"/>
      <c r="S32" s="559"/>
      <c r="T32" s="559"/>
      <c r="U32" s="559"/>
      <c r="V32" s="560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9"/>
      <c r="P33" s="558" t="s">
        <v>71</v>
      </c>
      <c r="Q33" s="559"/>
      <c r="R33" s="559"/>
      <c r="S33" s="559"/>
      <c r="T33" s="559"/>
      <c r="U33" s="559"/>
      <c r="V33" s="560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61" t="s">
        <v>95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5"/>
      <c r="AB34" s="545"/>
      <c r="AC34" s="54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3">
        <v>4607091388503</v>
      </c>
      <c r="E35" s="554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9"/>
      <c r="P36" s="558" t="s">
        <v>71</v>
      </c>
      <c r="Q36" s="559"/>
      <c r="R36" s="559"/>
      <c r="S36" s="559"/>
      <c r="T36" s="559"/>
      <c r="U36" s="559"/>
      <c r="V36" s="560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9"/>
      <c r="P37" s="558" t="s">
        <v>71</v>
      </c>
      <c r="Q37" s="559"/>
      <c r="R37" s="559"/>
      <c r="S37" s="559"/>
      <c r="T37" s="559"/>
      <c r="U37" s="559"/>
      <c r="V37" s="560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04" t="s">
        <v>101</v>
      </c>
      <c r="B38" s="605"/>
      <c r="C38" s="605"/>
      <c r="D38" s="605"/>
      <c r="E38" s="605"/>
      <c r="F38" s="605"/>
      <c r="G38" s="605"/>
      <c r="H38" s="605"/>
      <c r="I38" s="605"/>
      <c r="J38" s="605"/>
      <c r="K38" s="605"/>
      <c r="L38" s="605"/>
      <c r="M38" s="605"/>
      <c r="N38" s="605"/>
      <c r="O38" s="605"/>
      <c r="P38" s="605"/>
      <c r="Q38" s="605"/>
      <c r="R38" s="605"/>
      <c r="S38" s="605"/>
      <c r="T38" s="605"/>
      <c r="U38" s="605"/>
      <c r="V38" s="605"/>
      <c r="W38" s="605"/>
      <c r="X38" s="605"/>
      <c r="Y38" s="605"/>
      <c r="Z38" s="605"/>
      <c r="AA38" s="48"/>
      <c r="AB38" s="48"/>
      <c r="AC38" s="48"/>
    </row>
    <row r="39" spans="1:68" ht="16.5" hidden="1" customHeight="1" x14ac:dyDescent="0.25">
      <c r="A39" s="571" t="s">
        <v>102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4"/>
      <c r="AB39" s="544"/>
      <c r="AC39" s="544"/>
    </row>
    <row r="40" spans="1:68" ht="14.25" hidden="1" customHeight="1" x14ac:dyDescent="0.25">
      <c r="A40" s="561" t="s">
        <v>103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5"/>
      <c r="AB40" s="545"/>
      <c r="AC40" s="545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53">
        <v>4607091385670</v>
      </c>
      <c r="E41" s="554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69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53">
        <v>4607091385687</v>
      </c>
      <c r="E42" s="554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69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53">
        <v>4680115882539</v>
      </c>
      <c r="E43" s="554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6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69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8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9"/>
      <c r="P44" s="558" t="s">
        <v>71</v>
      </c>
      <c r="Q44" s="559"/>
      <c r="R44" s="559"/>
      <c r="S44" s="559"/>
      <c r="T44" s="559"/>
      <c r="U44" s="559"/>
      <c r="V44" s="560"/>
      <c r="W44" s="37" t="s">
        <v>72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hidden="1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9"/>
      <c r="P45" s="558" t="s">
        <v>71</v>
      </c>
      <c r="Q45" s="559"/>
      <c r="R45" s="559"/>
      <c r="S45" s="559"/>
      <c r="T45" s="559"/>
      <c r="U45" s="559"/>
      <c r="V45" s="560"/>
      <c r="W45" s="37" t="s">
        <v>69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hidden="1" customHeight="1" x14ac:dyDescent="0.25">
      <c r="A46" s="561" t="s">
        <v>73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5"/>
      <c r="AB46" s="545"/>
      <c r="AC46" s="54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53">
        <v>4680115884915</v>
      </c>
      <c r="E47" s="554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9"/>
      <c r="P48" s="558" t="s">
        <v>71</v>
      </c>
      <c r="Q48" s="559"/>
      <c r="R48" s="559"/>
      <c r="S48" s="559"/>
      <c r="T48" s="559"/>
      <c r="U48" s="559"/>
      <c r="V48" s="560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9"/>
      <c r="P49" s="558" t="s">
        <v>71</v>
      </c>
      <c r="Q49" s="559"/>
      <c r="R49" s="559"/>
      <c r="S49" s="559"/>
      <c r="T49" s="559"/>
      <c r="U49" s="559"/>
      <c r="V49" s="560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119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4"/>
      <c r="AB50" s="544"/>
      <c r="AC50" s="544"/>
    </row>
    <row r="51" spans="1:68" ht="14.25" hidden="1" customHeight="1" x14ac:dyDescent="0.25">
      <c r="A51" s="561" t="s">
        <v>103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5"/>
      <c r="AB51" s="545"/>
      <c r="AC51" s="54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53">
        <v>4680115885882</v>
      </c>
      <c r="E52" s="554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53">
        <v>4680115881426</v>
      </c>
      <c r="E53" s="554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69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53">
        <v>4680115880283</v>
      </c>
      <c r="E54" s="554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53">
        <v>4680115881525</v>
      </c>
      <c r="E55" s="554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5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53">
        <v>4680115885899</v>
      </c>
      <c r="E56" s="554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3">
        <v>4680115881419</v>
      </c>
      <c r="E57" s="554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69</v>
      </c>
      <c r="X57" s="549">
        <v>765</v>
      </c>
      <c r="Y57" s="550">
        <f t="shared" si="6"/>
        <v>765</v>
      </c>
      <c r="Z57" s="36">
        <f>IFERROR(IF(Y57=0,"",ROUNDUP(Y57/H57,0)*0.00902),"")</f>
        <v>1.5334000000000001</v>
      </c>
      <c r="AA57" s="56"/>
      <c r="AB57" s="57"/>
      <c r="AC57" s="103" t="s">
        <v>138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800.7</v>
      </c>
      <c r="BN57" s="64">
        <f t="shared" si="8"/>
        <v>800.7</v>
      </c>
      <c r="BO57" s="64">
        <f t="shared" si="9"/>
        <v>1.2878787878787878</v>
      </c>
      <c r="BP57" s="64">
        <f t="shared" si="10"/>
        <v>1.2878787878787878</v>
      </c>
    </row>
    <row r="58" spans="1:68" x14ac:dyDescent="0.2">
      <c r="A58" s="568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9"/>
      <c r="P58" s="558" t="s">
        <v>71</v>
      </c>
      <c r="Q58" s="559"/>
      <c r="R58" s="559"/>
      <c r="S58" s="559"/>
      <c r="T58" s="559"/>
      <c r="U58" s="559"/>
      <c r="V58" s="560"/>
      <c r="W58" s="37" t="s">
        <v>72</v>
      </c>
      <c r="X58" s="551">
        <f>IFERROR(X52/H52,"0")+IFERROR(X53/H53,"0")+IFERROR(X54/H54,"0")+IFERROR(X55/H55,"0")+IFERROR(X56/H56,"0")+IFERROR(X57/H57,"0")</f>
        <v>170</v>
      </c>
      <c r="Y58" s="551">
        <f>IFERROR(Y52/H52,"0")+IFERROR(Y53/H53,"0")+IFERROR(Y54/H54,"0")+IFERROR(Y55/H55,"0")+IFERROR(Y56/H56,"0")+IFERROR(Y57/H57,"0")</f>
        <v>170</v>
      </c>
      <c r="Z58" s="551">
        <f>IFERROR(IF(Z52="",0,Z52),"0")+IFERROR(IF(Z53="",0,Z53),"0")+IFERROR(IF(Z54="",0,Z54),"0")+IFERROR(IF(Z55="",0,Z55),"0")+IFERROR(IF(Z56="",0,Z56),"0")+IFERROR(IF(Z57="",0,Z57),"0")</f>
        <v>1.5334000000000001</v>
      </c>
      <c r="AA58" s="552"/>
      <c r="AB58" s="552"/>
      <c r="AC58" s="552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9"/>
      <c r="P59" s="558" t="s">
        <v>71</v>
      </c>
      <c r="Q59" s="559"/>
      <c r="R59" s="559"/>
      <c r="S59" s="559"/>
      <c r="T59" s="559"/>
      <c r="U59" s="559"/>
      <c r="V59" s="560"/>
      <c r="W59" s="37" t="s">
        <v>69</v>
      </c>
      <c r="X59" s="551">
        <f>IFERROR(SUM(X52:X57),"0")</f>
        <v>765</v>
      </c>
      <c r="Y59" s="551">
        <f>IFERROR(SUM(Y52:Y57),"0")</f>
        <v>765</v>
      </c>
      <c r="Z59" s="37"/>
      <c r="AA59" s="552"/>
      <c r="AB59" s="552"/>
      <c r="AC59" s="552"/>
    </row>
    <row r="60" spans="1:68" ht="14.25" hidden="1" customHeight="1" x14ac:dyDescent="0.25">
      <c r="A60" s="561" t="s">
        <v>139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5"/>
      <c r="AB60" s="545"/>
      <c r="AC60" s="545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53">
        <v>4680115881440</v>
      </c>
      <c r="E61" s="554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69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553">
        <v>4680115885950</v>
      </c>
      <c r="E62" s="554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553">
        <v>4680115881433</v>
      </c>
      <c r="E63" s="554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69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 t="s">
        <v>127</v>
      </c>
      <c r="AK63" s="68">
        <v>37.799999999999997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8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9"/>
      <c r="P64" s="558" t="s">
        <v>71</v>
      </c>
      <c r="Q64" s="559"/>
      <c r="R64" s="559"/>
      <c r="S64" s="559"/>
      <c r="T64" s="559"/>
      <c r="U64" s="559"/>
      <c r="V64" s="560"/>
      <c r="W64" s="37" t="s">
        <v>72</v>
      </c>
      <c r="X64" s="551">
        <f>IFERROR(X61/H61,"0")+IFERROR(X62/H62,"0")+IFERROR(X63/H63,"0")</f>
        <v>0</v>
      </c>
      <c r="Y64" s="551">
        <f>IFERROR(Y61/H61,"0")+IFERROR(Y62/H62,"0")+IFERROR(Y63/H63,"0")</f>
        <v>0</v>
      </c>
      <c r="Z64" s="551">
        <f>IFERROR(IF(Z61="",0,Z61),"0")+IFERROR(IF(Z62="",0,Z62),"0")+IFERROR(IF(Z63="",0,Z63),"0")</f>
        <v>0</v>
      </c>
      <c r="AA64" s="552"/>
      <c r="AB64" s="552"/>
      <c r="AC64" s="552"/>
    </row>
    <row r="65" spans="1:68" hidden="1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9"/>
      <c r="P65" s="558" t="s">
        <v>71</v>
      </c>
      <c r="Q65" s="559"/>
      <c r="R65" s="559"/>
      <c r="S65" s="559"/>
      <c r="T65" s="559"/>
      <c r="U65" s="559"/>
      <c r="V65" s="560"/>
      <c r="W65" s="37" t="s">
        <v>69</v>
      </c>
      <c r="X65" s="551">
        <f>IFERROR(SUM(X61:X63),"0")</f>
        <v>0</v>
      </c>
      <c r="Y65" s="551">
        <f>IFERROR(SUM(Y61:Y63),"0")</f>
        <v>0</v>
      </c>
      <c r="Z65" s="37"/>
      <c r="AA65" s="552"/>
      <c r="AB65" s="552"/>
      <c r="AC65" s="552"/>
    </row>
    <row r="66" spans="1:68" ht="14.25" hidden="1" customHeight="1" x14ac:dyDescent="0.25">
      <c r="A66" s="561" t="s">
        <v>64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5"/>
      <c r="AB66" s="545"/>
      <c r="AC66" s="545"/>
    </row>
    <row r="67" spans="1:68" ht="27" hidden="1" customHeight="1" x14ac:dyDescent="0.25">
      <c r="A67" s="54" t="s">
        <v>147</v>
      </c>
      <c r="B67" s="54" t="s">
        <v>148</v>
      </c>
      <c r="C67" s="31">
        <v>4301031243</v>
      </c>
      <c r="D67" s="553">
        <v>4680115885073</v>
      </c>
      <c r="E67" s="554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69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4301031241</v>
      </c>
      <c r="D68" s="553">
        <v>4680115885059</v>
      </c>
      <c r="E68" s="554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4301031316</v>
      </c>
      <c r="D69" s="553">
        <v>4680115885097</v>
      </c>
      <c r="E69" s="554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9"/>
      <c r="P70" s="558" t="s">
        <v>71</v>
      </c>
      <c r="Q70" s="559"/>
      <c r="R70" s="559"/>
      <c r="S70" s="559"/>
      <c r="T70" s="559"/>
      <c r="U70" s="559"/>
      <c r="V70" s="560"/>
      <c r="W70" s="37" t="s">
        <v>72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9"/>
      <c r="P71" s="558" t="s">
        <v>71</v>
      </c>
      <c r="Q71" s="559"/>
      <c r="R71" s="559"/>
      <c r="S71" s="559"/>
      <c r="T71" s="559"/>
      <c r="U71" s="559"/>
      <c r="V71" s="560"/>
      <c r="W71" s="37" t="s">
        <v>69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61" t="s">
        <v>73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5"/>
      <c r="AB72" s="545"/>
      <c r="AC72" s="545"/>
    </row>
    <row r="73" spans="1:68" ht="16.5" hidden="1" customHeight="1" x14ac:dyDescent="0.25">
      <c r="A73" s="54" t="s">
        <v>156</v>
      </c>
      <c r="B73" s="54" t="s">
        <v>157</v>
      </c>
      <c r="C73" s="31">
        <v>4301051838</v>
      </c>
      <c r="D73" s="553">
        <v>4680115881891</v>
      </c>
      <c r="E73" s="554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69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159</v>
      </c>
      <c r="B74" s="54" t="s">
        <v>160</v>
      </c>
      <c r="C74" s="31">
        <v>4301051846</v>
      </c>
      <c r="D74" s="553">
        <v>4680115885769</v>
      </c>
      <c r="E74" s="554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69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162</v>
      </c>
      <c r="B75" s="54" t="s">
        <v>163</v>
      </c>
      <c r="C75" s="31">
        <v>4301051837</v>
      </c>
      <c r="D75" s="553">
        <v>4680115884311</v>
      </c>
      <c r="E75" s="554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1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69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4301051844</v>
      </c>
      <c r="D76" s="553">
        <v>4680115885929</v>
      </c>
      <c r="E76" s="554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69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4301051929</v>
      </c>
      <c r="D77" s="553">
        <v>4680115884403</v>
      </c>
      <c r="E77" s="554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69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8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9"/>
      <c r="P78" s="558" t="s">
        <v>71</v>
      </c>
      <c r="Q78" s="559"/>
      <c r="R78" s="559"/>
      <c r="S78" s="559"/>
      <c r="T78" s="559"/>
      <c r="U78" s="559"/>
      <c r="V78" s="560"/>
      <c r="W78" s="37" t="s">
        <v>72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9"/>
      <c r="P79" s="558" t="s">
        <v>71</v>
      </c>
      <c r="Q79" s="559"/>
      <c r="R79" s="559"/>
      <c r="S79" s="559"/>
      <c r="T79" s="559"/>
      <c r="U79" s="559"/>
      <c r="V79" s="560"/>
      <c r="W79" s="37" t="s">
        <v>69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61" t="s">
        <v>169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5"/>
      <c r="AB80" s="545"/>
      <c r="AC80" s="545"/>
    </row>
    <row r="81" spans="1:68" ht="27" hidden="1" customHeight="1" x14ac:dyDescent="0.25">
      <c r="A81" s="54" t="s">
        <v>170</v>
      </c>
      <c r="B81" s="54" t="s">
        <v>171</v>
      </c>
      <c r="C81" s="31">
        <v>4301060455</v>
      </c>
      <c r="D81" s="553">
        <v>4680115881532</v>
      </c>
      <c r="E81" s="554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69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173</v>
      </c>
      <c r="B82" s="54" t="s">
        <v>174</v>
      </c>
      <c r="C82" s="31">
        <v>4301060351</v>
      </c>
      <c r="D82" s="553">
        <v>4680115881464</v>
      </c>
      <c r="E82" s="554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5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69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8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9"/>
      <c r="P83" s="558" t="s">
        <v>71</v>
      </c>
      <c r="Q83" s="559"/>
      <c r="R83" s="559"/>
      <c r="S83" s="559"/>
      <c r="T83" s="559"/>
      <c r="U83" s="559"/>
      <c r="V83" s="560"/>
      <c r="W83" s="37" t="s">
        <v>72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9"/>
      <c r="P84" s="558" t="s">
        <v>71</v>
      </c>
      <c r="Q84" s="559"/>
      <c r="R84" s="559"/>
      <c r="S84" s="559"/>
      <c r="T84" s="559"/>
      <c r="U84" s="559"/>
      <c r="V84" s="560"/>
      <c r="W84" s="37" t="s">
        <v>69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71" t="s">
        <v>176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4"/>
      <c r="AB85" s="544"/>
      <c r="AC85" s="544"/>
    </row>
    <row r="86" spans="1:68" ht="14.25" hidden="1" customHeight="1" x14ac:dyDescent="0.25">
      <c r="A86" s="561" t="s">
        <v>103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5"/>
      <c r="AB86" s="545"/>
      <c r="AC86" s="545"/>
    </row>
    <row r="87" spans="1:68" ht="27" hidden="1" customHeight="1" x14ac:dyDescent="0.25">
      <c r="A87" s="54" t="s">
        <v>177</v>
      </c>
      <c r="B87" s="54" t="s">
        <v>178</v>
      </c>
      <c r="C87" s="31">
        <v>4301011468</v>
      </c>
      <c r="D87" s="553">
        <v>4680115881327</v>
      </c>
      <c r="E87" s="554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69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180</v>
      </c>
      <c r="B88" s="54" t="s">
        <v>181</v>
      </c>
      <c r="C88" s="31">
        <v>4301011476</v>
      </c>
      <c r="D88" s="553">
        <v>4680115881518</v>
      </c>
      <c r="E88" s="554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69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182</v>
      </c>
      <c r="B89" s="54" t="s">
        <v>183</v>
      </c>
      <c r="C89" s="31">
        <v>4301011443</v>
      </c>
      <c r="D89" s="553">
        <v>4680115881303</v>
      </c>
      <c r="E89" s="554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69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594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68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9"/>
      <c r="P90" s="558" t="s">
        <v>71</v>
      </c>
      <c r="Q90" s="559"/>
      <c r="R90" s="559"/>
      <c r="S90" s="559"/>
      <c r="T90" s="559"/>
      <c r="U90" s="559"/>
      <c r="V90" s="560"/>
      <c r="W90" s="37" t="s">
        <v>72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hidden="1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9"/>
      <c r="P91" s="558" t="s">
        <v>71</v>
      </c>
      <c r="Q91" s="559"/>
      <c r="R91" s="559"/>
      <c r="S91" s="559"/>
      <c r="T91" s="559"/>
      <c r="U91" s="559"/>
      <c r="V91" s="560"/>
      <c r="W91" s="37" t="s">
        <v>69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hidden="1" customHeight="1" x14ac:dyDescent="0.25">
      <c r="A92" s="561" t="s">
        <v>73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5"/>
      <c r="AB92" s="545"/>
      <c r="AC92" s="545"/>
    </row>
    <row r="93" spans="1:68" ht="16.5" hidden="1" customHeight="1" x14ac:dyDescent="0.25">
      <c r="A93" s="54" t="s">
        <v>184</v>
      </c>
      <c r="B93" s="54" t="s">
        <v>185</v>
      </c>
      <c r="C93" s="31">
        <v>4301051712</v>
      </c>
      <c r="D93" s="553">
        <v>4607091386967</v>
      </c>
      <c r="E93" s="554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08" t="s">
        <v>186</v>
      </c>
      <c r="Q93" s="556"/>
      <c r="R93" s="556"/>
      <c r="S93" s="556"/>
      <c r="T93" s="557"/>
      <c r="U93" s="34"/>
      <c r="V93" s="34"/>
      <c r="W93" s="35" t="s">
        <v>69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188</v>
      </c>
      <c r="B94" s="54" t="s">
        <v>189</v>
      </c>
      <c r="C94" s="31">
        <v>4301051788</v>
      </c>
      <c r="D94" s="553">
        <v>4680115884953</v>
      </c>
      <c r="E94" s="554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69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4301052039</v>
      </c>
      <c r="D95" s="553">
        <v>4607091385731</v>
      </c>
      <c r="E95" s="554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5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56"/>
      <c r="R95" s="556"/>
      <c r="S95" s="556"/>
      <c r="T95" s="557"/>
      <c r="U95" s="34"/>
      <c r="V95" s="34"/>
      <c r="W95" s="35" t="s">
        <v>69</v>
      </c>
      <c r="X95" s="549">
        <v>990.9</v>
      </c>
      <c r="Y95" s="550">
        <f>IFERROR(IF(X95="",0,CEILING((X95/$H95),1)*$H95),"")</f>
        <v>990.90000000000009</v>
      </c>
      <c r="Z95" s="36">
        <f>IFERROR(IF(Y95=0,"",ROUNDUP(Y95/H95,0)*0.00651),"")</f>
        <v>2.38917</v>
      </c>
      <c r="AA95" s="56"/>
      <c r="AB95" s="57"/>
      <c r="AC95" s="141" t="s">
        <v>193</v>
      </c>
      <c r="AG95" s="64"/>
      <c r="AJ95" s="68"/>
      <c r="AK95" s="68">
        <v>0</v>
      </c>
      <c r="BB95" s="142" t="s">
        <v>1</v>
      </c>
      <c r="BM95" s="64">
        <f>IFERROR(X95*I95/H95,"0")</f>
        <v>1083.3839999999998</v>
      </c>
      <c r="BN95" s="64">
        <f>IFERROR(Y95*I95/H95,"0")</f>
        <v>1083.384</v>
      </c>
      <c r="BO95" s="64">
        <f>IFERROR(1/J95*(X95/H95),"0")</f>
        <v>2.0164835164835164</v>
      </c>
      <c r="BP95" s="64">
        <f>IFERROR(1/J95*(Y95/H95),"0")</f>
        <v>2.0164835164835164</v>
      </c>
    </row>
    <row r="96" spans="1:68" ht="27" hidden="1" customHeight="1" x14ac:dyDescent="0.25">
      <c r="A96" s="54" t="s">
        <v>191</v>
      </c>
      <c r="B96" s="54" t="s">
        <v>194</v>
      </c>
      <c r="C96" s="31">
        <v>4301051718</v>
      </c>
      <c r="D96" s="553">
        <v>4607091385731</v>
      </c>
      <c r="E96" s="554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76</v>
      </c>
      <c r="L96" s="32"/>
      <c r="M96" s="33" t="s">
        <v>93</v>
      </c>
      <c r="N96" s="33"/>
      <c r="O96" s="32">
        <v>45</v>
      </c>
      <c r="P96" s="75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56"/>
      <c r="R96" s="556"/>
      <c r="S96" s="556"/>
      <c r="T96" s="557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4301051438</v>
      </c>
      <c r="D97" s="553">
        <v>4680115880894</v>
      </c>
      <c r="E97" s="554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6"/>
      <c r="R97" s="556"/>
      <c r="S97" s="556"/>
      <c r="T97" s="557"/>
      <c r="U97" s="34"/>
      <c r="V97" s="34"/>
      <c r="W97" s="35" t="s">
        <v>69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8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9"/>
      <c r="P98" s="558" t="s">
        <v>71</v>
      </c>
      <c r="Q98" s="559"/>
      <c r="R98" s="559"/>
      <c r="S98" s="559"/>
      <c r="T98" s="559"/>
      <c r="U98" s="559"/>
      <c r="V98" s="560"/>
      <c r="W98" s="37" t="s">
        <v>72</v>
      </c>
      <c r="X98" s="551">
        <f>IFERROR(X93/H93,"0")+IFERROR(X94/H94,"0")+IFERROR(X95/H95,"0")+IFERROR(X96/H96,"0")+IFERROR(X97/H97,"0")</f>
        <v>366.99999999999994</v>
      </c>
      <c r="Y98" s="551">
        <f>IFERROR(Y93/H93,"0")+IFERROR(Y94/H94,"0")+IFERROR(Y95/H95,"0")+IFERROR(Y96/H96,"0")+IFERROR(Y97/H97,"0")</f>
        <v>367</v>
      </c>
      <c r="Z98" s="551">
        <f>IFERROR(IF(Z93="",0,Z93),"0")+IFERROR(IF(Z94="",0,Z94),"0")+IFERROR(IF(Z95="",0,Z95),"0")+IFERROR(IF(Z96="",0,Z96),"0")+IFERROR(IF(Z97="",0,Z97),"0")</f>
        <v>2.38917</v>
      </c>
      <c r="AA98" s="552"/>
      <c r="AB98" s="552"/>
      <c r="AC98" s="552"/>
    </row>
    <row r="99" spans="1:68" x14ac:dyDescent="0.2">
      <c r="A99" s="562"/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9"/>
      <c r="P99" s="558" t="s">
        <v>71</v>
      </c>
      <c r="Q99" s="559"/>
      <c r="R99" s="559"/>
      <c r="S99" s="559"/>
      <c r="T99" s="559"/>
      <c r="U99" s="559"/>
      <c r="V99" s="560"/>
      <c r="W99" s="37" t="s">
        <v>69</v>
      </c>
      <c r="X99" s="551">
        <f>IFERROR(SUM(X93:X97),"0")</f>
        <v>990.9</v>
      </c>
      <c r="Y99" s="551">
        <f>IFERROR(SUM(Y93:Y97),"0")</f>
        <v>990.90000000000009</v>
      </c>
      <c r="Z99" s="37"/>
      <c r="AA99" s="552"/>
      <c r="AB99" s="552"/>
      <c r="AC99" s="552"/>
    </row>
    <row r="100" spans="1:68" ht="16.5" hidden="1" customHeight="1" x14ac:dyDescent="0.25">
      <c r="A100" s="571" t="s">
        <v>198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4"/>
      <c r="AB100" s="544"/>
      <c r="AC100" s="544"/>
    </row>
    <row r="101" spans="1:68" ht="14.25" hidden="1" customHeight="1" x14ac:dyDescent="0.25">
      <c r="A101" s="561" t="s">
        <v>103</v>
      </c>
      <c r="B101" s="562"/>
      <c r="C101" s="562"/>
      <c r="D101" s="562"/>
      <c r="E101" s="562"/>
      <c r="F101" s="562"/>
      <c r="G101" s="562"/>
      <c r="H101" s="562"/>
      <c r="I101" s="562"/>
      <c r="J101" s="562"/>
      <c r="K101" s="562"/>
      <c r="L101" s="562"/>
      <c r="M101" s="562"/>
      <c r="N101" s="562"/>
      <c r="O101" s="562"/>
      <c r="P101" s="562"/>
      <c r="Q101" s="562"/>
      <c r="R101" s="562"/>
      <c r="S101" s="562"/>
      <c r="T101" s="562"/>
      <c r="U101" s="562"/>
      <c r="V101" s="562"/>
      <c r="W101" s="562"/>
      <c r="X101" s="562"/>
      <c r="Y101" s="562"/>
      <c r="Z101" s="562"/>
      <c r="AA101" s="545"/>
      <c r="AB101" s="545"/>
      <c r="AC101" s="545"/>
    </row>
    <row r="102" spans="1:68" ht="27" hidden="1" customHeight="1" x14ac:dyDescent="0.25">
      <c r="A102" s="54" t="s">
        <v>199</v>
      </c>
      <c r="B102" s="54" t="s">
        <v>200</v>
      </c>
      <c r="C102" s="31">
        <v>4301011514</v>
      </c>
      <c r="D102" s="553">
        <v>4680115882133</v>
      </c>
      <c r="E102" s="554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2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6"/>
      <c r="R102" s="556"/>
      <c r="S102" s="556"/>
      <c r="T102" s="557"/>
      <c r="U102" s="34"/>
      <c r="V102" s="34"/>
      <c r="W102" s="35" t="s">
        <v>69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201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202</v>
      </c>
      <c r="B103" s="54" t="s">
        <v>203</v>
      </c>
      <c r="C103" s="31">
        <v>4301011417</v>
      </c>
      <c r="D103" s="553">
        <v>4680115880269</v>
      </c>
      <c r="E103" s="554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6"/>
      <c r="R103" s="556"/>
      <c r="S103" s="556"/>
      <c r="T103" s="557"/>
      <c r="U103" s="34"/>
      <c r="V103" s="34"/>
      <c r="W103" s="35" t="s">
        <v>69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201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204</v>
      </c>
      <c r="B104" s="54" t="s">
        <v>205</v>
      </c>
      <c r="C104" s="31">
        <v>4301011415</v>
      </c>
      <c r="D104" s="553">
        <v>4680115880429</v>
      </c>
      <c r="E104" s="554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6"/>
      <c r="R104" s="556"/>
      <c r="S104" s="556"/>
      <c r="T104" s="557"/>
      <c r="U104" s="34"/>
      <c r="V104" s="34"/>
      <c r="W104" s="35" t="s">
        <v>69</v>
      </c>
      <c r="X104" s="549">
        <v>2340</v>
      </c>
      <c r="Y104" s="550">
        <f>IFERROR(IF(X104="",0,CEILING((X104/$H104),1)*$H104),"")</f>
        <v>2340</v>
      </c>
      <c r="Z104" s="36">
        <f>IFERROR(IF(Y104=0,"",ROUNDUP(Y104/H104,0)*0.00902),"")</f>
        <v>4.6904000000000003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2449.1999999999998</v>
      </c>
      <c r="BN104" s="64">
        <f>IFERROR(Y104*I104/H104,"0")</f>
        <v>2449.1999999999998</v>
      </c>
      <c r="BO104" s="64">
        <f>IFERROR(1/J104*(X104/H104),"0")</f>
        <v>3.9393939393939394</v>
      </c>
      <c r="BP104" s="64">
        <f>IFERROR(1/J104*(Y104/H104),"0")</f>
        <v>3.9393939393939394</v>
      </c>
    </row>
    <row r="105" spans="1:68" ht="27" hidden="1" customHeight="1" x14ac:dyDescent="0.25">
      <c r="A105" s="54" t="s">
        <v>206</v>
      </c>
      <c r="B105" s="54" t="s">
        <v>207</v>
      </c>
      <c r="C105" s="31">
        <v>4301011462</v>
      </c>
      <c r="D105" s="553">
        <v>4680115881457</v>
      </c>
      <c r="E105" s="554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6"/>
      <c r="R105" s="556"/>
      <c r="S105" s="556"/>
      <c r="T105" s="557"/>
      <c r="U105" s="34"/>
      <c r="V105" s="34"/>
      <c r="W105" s="35" t="s">
        <v>69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8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9"/>
      <c r="P106" s="558" t="s">
        <v>71</v>
      </c>
      <c r="Q106" s="559"/>
      <c r="R106" s="559"/>
      <c r="S106" s="559"/>
      <c r="T106" s="559"/>
      <c r="U106" s="559"/>
      <c r="V106" s="560"/>
      <c r="W106" s="37" t="s">
        <v>72</v>
      </c>
      <c r="X106" s="551">
        <f>IFERROR(X102/H102,"0")+IFERROR(X103/H103,"0")+IFERROR(X104/H104,"0")+IFERROR(X105/H105,"0")</f>
        <v>520</v>
      </c>
      <c r="Y106" s="551">
        <f>IFERROR(Y102/H102,"0")+IFERROR(Y103/H103,"0")+IFERROR(Y104/H104,"0")+IFERROR(Y105/H105,"0")</f>
        <v>520</v>
      </c>
      <c r="Z106" s="551">
        <f>IFERROR(IF(Z102="",0,Z102),"0")+IFERROR(IF(Z103="",0,Z103),"0")+IFERROR(IF(Z104="",0,Z104),"0")+IFERROR(IF(Z105="",0,Z105),"0")</f>
        <v>4.6904000000000003</v>
      </c>
      <c r="AA106" s="552"/>
      <c r="AB106" s="552"/>
      <c r="AC106" s="552"/>
    </row>
    <row r="107" spans="1:68" x14ac:dyDescent="0.2">
      <c r="A107" s="562"/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9"/>
      <c r="P107" s="558" t="s">
        <v>71</v>
      </c>
      <c r="Q107" s="559"/>
      <c r="R107" s="559"/>
      <c r="S107" s="559"/>
      <c r="T107" s="559"/>
      <c r="U107" s="559"/>
      <c r="V107" s="560"/>
      <c r="W107" s="37" t="s">
        <v>69</v>
      </c>
      <c r="X107" s="551">
        <f>IFERROR(SUM(X102:X105),"0")</f>
        <v>2340</v>
      </c>
      <c r="Y107" s="551">
        <f>IFERROR(SUM(Y102:Y105),"0")</f>
        <v>2340</v>
      </c>
      <c r="Z107" s="37"/>
      <c r="AA107" s="552"/>
      <c r="AB107" s="552"/>
      <c r="AC107" s="552"/>
    </row>
    <row r="108" spans="1:68" ht="14.25" hidden="1" customHeight="1" x14ac:dyDescent="0.25">
      <c r="A108" s="561" t="s">
        <v>139</v>
      </c>
      <c r="B108" s="562"/>
      <c r="C108" s="562"/>
      <c r="D108" s="562"/>
      <c r="E108" s="562"/>
      <c r="F108" s="562"/>
      <c r="G108" s="562"/>
      <c r="H108" s="562"/>
      <c r="I108" s="562"/>
      <c r="J108" s="562"/>
      <c r="K108" s="562"/>
      <c r="L108" s="562"/>
      <c r="M108" s="562"/>
      <c r="N108" s="562"/>
      <c r="O108" s="562"/>
      <c r="P108" s="562"/>
      <c r="Q108" s="562"/>
      <c r="R108" s="562"/>
      <c r="S108" s="562"/>
      <c r="T108" s="562"/>
      <c r="U108" s="562"/>
      <c r="V108" s="562"/>
      <c r="W108" s="562"/>
      <c r="X108" s="562"/>
      <c r="Y108" s="562"/>
      <c r="Z108" s="562"/>
      <c r="AA108" s="545"/>
      <c r="AB108" s="545"/>
      <c r="AC108" s="545"/>
    </row>
    <row r="109" spans="1:68" ht="16.5" hidden="1" customHeight="1" x14ac:dyDescent="0.25">
      <c r="A109" s="54" t="s">
        <v>208</v>
      </c>
      <c r="B109" s="54" t="s">
        <v>209</v>
      </c>
      <c r="C109" s="31">
        <v>4301020345</v>
      </c>
      <c r="D109" s="553">
        <v>4680115881488</v>
      </c>
      <c r="E109" s="554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6"/>
      <c r="R109" s="556"/>
      <c r="S109" s="556"/>
      <c r="T109" s="557"/>
      <c r="U109" s="34"/>
      <c r="V109" s="34"/>
      <c r="W109" s="35" t="s">
        <v>69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210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211</v>
      </c>
      <c r="B110" s="54" t="s">
        <v>212</v>
      </c>
      <c r="C110" s="31">
        <v>4301020346</v>
      </c>
      <c r="D110" s="553">
        <v>4680115882775</v>
      </c>
      <c r="E110" s="554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74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6"/>
      <c r="R110" s="556"/>
      <c r="S110" s="556"/>
      <c r="T110" s="557"/>
      <c r="U110" s="34"/>
      <c r="V110" s="34"/>
      <c r="W110" s="35" t="s">
        <v>69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210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213</v>
      </c>
      <c r="B111" s="54" t="s">
        <v>214</v>
      </c>
      <c r="C111" s="31">
        <v>4301020344</v>
      </c>
      <c r="D111" s="553">
        <v>4680115880658</v>
      </c>
      <c r="E111" s="554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7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6"/>
      <c r="R111" s="556"/>
      <c r="S111" s="556"/>
      <c r="T111" s="557"/>
      <c r="U111" s="34"/>
      <c r="V111" s="34"/>
      <c r="W111" s="35" t="s">
        <v>69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568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9"/>
      <c r="P112" s="558" t="s">
        <v>71</v>
      </c>
      <c r="Q112" s="559"/>
      <c r="R112" s="559"/>
      <c r="S112" s="559"/>
      <c r="T112" s="559"/>
      <c r="U112" s="559"/>
      <c r="V112" s="560"/>
      <c r="W112" s="37" t="s">
        <v>72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hidden="1" x14ac:dyDescent="0.2">
      <c r="A113" s="562"/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9"/>
      <c r="P113" s="558" t="s">
        <v>71</v>
      </c>
      <c r="Q113" s="559"/>
      <c r="R113" s="559"/>
      <c r="S113" s="559"/>
      <c r="T113" s="559"/>
      <c r="U113" s="559"/>
      <c r="V113" s="560"/>
      <c r="W113" s="37" t="s">
        <v>69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hidden="1" customHeight="1" x14ac:dyDescent="0.25">
      <c r="A114" s="561" t="s">
        <v>73</v>
      </c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62"/>
      <c r="P114" s="562"/>
      <c r="Q114" s="562"/>
      <c r="R114" s="562"/>
      <c r="S114" s="562"/>
      <c r="T114" s="562"/>
      <c r="U114" s="562"/>
      <c r="V114" s="562"/>
      <c r="W114" s="562"/>
      <c r="X114" s="562"/>
      <c r="Y114" s="562"/>
      <c r="Z114" s="562"/>
      <c r="AA114" s="545"/>
      <c r="AB114" s="545"/>
      <c r="AC114" s="545"/>
    </row>
    <row r="115" spans="1:68" ht="16.5" hidden="1" customHeight="1" x14ac:dyDescent="0.25">
      <c r="A115" s="54" t="s">
        <v>215</v>
      </c>
      <c r="B115" s="54" t="s">
        <v>216</v>
      </c>
      <c r="C115" s="31">
        <v>4301051724</v>
      </c>
      <c r="D115" s="553">
        <v>4607091385168</v>
      </c>
      <c r="E115" s="554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4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6"/>
      <c r="R115" s="556"/>
      <c r="S115" s="556"/>
      <c r="T115" s="557"/>
      <c r="U115" s="34"/>
      <c r="V115" s="34"/>
      <c r="W115" s="35" t="s">
        <v>69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1" t="s">
        <v>217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218</v>
      </c>
      <c r="B116" s="54" t="s">
        <v>219</v>
      </c>
      <c r="C116" s="31">
        <v>4301051730</v>
      </c>
      <c r="D116" s="553">
        <v>4607091383256</v>
      </c>
      <c r="E116" s="554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6"/>
      <c r="R116" s="556"/>
      <c r="S116" s="556"/>
      <c r="T116" s="557"/>
      <c r="U116" s="34"/>
      <c r="V116" s="34"/>
      <c r="W116" s="35" t="s">
        <v>69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217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220</v>
      </c>
      <c r="B117" s="54" t="s">
        <v>221</v>
      </c>
      <c r="C117" s="31">
        <v>4301051721</v>
      </c>
      <c r="D117" s="553">
        <v>4607091385748</v>
      </c>
      <c r="E117" s="554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6"/>
      <c r="R117" s="556"/>
      <c r="S117" s="556"/>
      <c r="T117" s="557"/>
      <c r="U117" s="34"/>
      <c r="V117" s="34"/>
      <c r="W117" s="35" t="s">
        <v>69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222</v>
      </c>
      <c r="B118" s="54" t="s">
        <v>223</v>
      </c>
      <c r="C118" s="31">
        <v>4301051740</v>
      </c>
      <c r="D118" s="553">
        <v>4680115884533</v>
      </c>
      <c r="E118" s="554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6"/>
      <c r="R118" s="556"/>
      <c r="S118" s="556"/>
      <c r="T118" s="557"/>
      <c r="U118" s="34"/>
      <c r="V118" s="34"/>
      <c r="W118" s="35" t="s">
        <v>69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224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568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9"/>
      <c r="P119" s="558" t="s">
        <v>71</v>
      </c>
      <c r="Q119" s="559"/>
      <c r="R119" s="559"/>
      <c r="S119" s="559"/>
      <c r="T119" s="559"/>
      <c r="U119" s="559"/>
      <c r="V119" s="560"/>
      <c r="W119" s="37" t="s">
        <v>72</v>
      </c>
      <c r="X119" s="551">
        <f>IFERROR(X115/H115,"0")+IFERROR(X116/H116,"0")+IFERROR(X117/H117,"0")+IFERROR(X118/H118,"0")</f>
        <v>0</v>
      </c>
      <c r="Y119" s="551">
        <f>IFERROR(Y115/H115,"0")+IFERROR(Y116/H116,"0")+IFERROR(Y117/H117,"0")+IFERROR(Y118/H118,"0")</f>
        <v>0</v>
      </c>
      <c r="Z119" s="551">
        <f>IFERROR(IF(Z115="",0,Z115),"0")+IFERROR(IF(Z116="",0,Z116),"0")+IFERROR(IF(Z117="",0,Z117),"0")+IFERROR(IF(Z118="",0,Z118),"0")</f>
        <v>0</v>
      </c>
      <c r="AA119" s="552"/>
      <c r="AB119" s="552"/>
      <c r="AC119" s="552"/>
    </row>
    <row r="120" spans="1:68" hidden="1" x14ac:dyDescent="0.2">
      <c r="A120" s="562"/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9"/>
      <c r="P120" s="558" t="s">
        <v>71</v>
      </c>
      <c r="Q120" s="559"/>
      <c r="R120" s="559"/>
      <c r="S120" s="559"/>
      <c r="T120" s="559"/>
      <c r="U120" s="559"/>
      <c r="V120" s="560"/>
      <c r="W120" s="37" t="s">
        <v>69</v>
      </c>
      <c r="X120" s="551">
        <f>IFERROR(SUM(X115:X118),"0")</f>
        <v>0</v>
      </c>
      <c r="Y120" s="551">
        <f>IFERROR(SUM(Y115:Y118),"0")</f>
        <v>0</v>
      </c>
      <c r="Z120" s="37"/>
      <c r="AA120" s="552"/>
      <c r="AB120" s="552"/>
      <c r="AC120" s="552"/>
    </row>
    <row r="121" spans="1:68" ht="14.25" hidden="1" customHeight="1" x14ac:dyDescent="0.25">
      <c r="A121" s="561" t="s">
        <v>169</v>
      </c>
      <c r="B121" s="562"/>
      <c r="C121" s="562"/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62"/>
      <c r="P121" s="562"/>
      <c r="Q121" s="562"/>
      <c r="R121" s="562"/>
      <c r="S121" s="562"/>
      <c r="T121" s="562"/>
      <c r="U121" s="562"/>
      <c r="V121" s="562"/>
      <c r="W121" s="562"/>
      <c r="X121" s="562"/>
      <c r="Y121" s="562"/>
      <c r="Z121" s="562"/>
      <c r="AA121" s="545"/>
      <c r="AB121" s="545"/>
      <c r="AC121" s="545"/>
    </row>
    <row r="122" spans="1:68" ht="27" hidden="1" customHeight="1" x14ac:dyDescent="0.25">
      <c r="A122" s="54" t="s">
        <v>225</v>
      </c>
      <c r="B122" s="54" t="s">
        <v>226</v>
      </c>
      <c r="C122" s="31">
        <v>4301060357</v>
      </c>
      <c r="D122" s="553">
        <v>4680115882652</v>
      </c>
      <c r="E122" s="554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6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6"/>
      <c r="R122" s="556"/>
      <c r="S122" s="556"/>
      <c r="T122" s="557"/>
      <c r="U122" s="34"/>
      <c r="V122" s="34"/>
      <c r="W122" s="35" t="s">
        <v>69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227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228</v>
      </c>
      <c r="B123" s="54" t="s">
        <v>229</v>
      </c>
      <c r="C123" s="31">
        <v>4301060317</v>
      </c>
      <c r="D123" s="553">
        <v>4680115880238</v>
      </c>
      <c r="E123" s="554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7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6"/>
      <c r="R123" s="556"/>
      <c r="S123" s="556"/>
      <c r="T123" s="557"/>
      <c r="U123" s="34"/>
      <c r="V123" s="34"/>
      <c r="W123" s="35" t="s">
        <v>69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230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68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9"/>
      <c r="P124" s="558" t="s">
        <v>71</v>
      </c>
      <c r="Q124" s="559"/>
      <c r="R124" s="559"/>
      <c r="S124" s="559"/>
      <c r="T124" s="559"/>
      <c r="U124" s="559"/>
      <c r="V124" s="560"/>
      <c r="W124" s="37" t="s">
        <v>72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hidden="1" x14ac:dyDescent="0.2">
      <c r="A125" s="562"/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9"/>
      <c r="P125" s="558" t="s">
        <v>71</v>
      </c>
      <c r="Q125" s="559"/>
      <c r="R125" s="559"/>
      <c r="S125" s="559"/>
      <c r="T125" s="559"/>
      <c r="U125" s="559"/>
      <c r="V125" s="560"/>
      <c r="W125" s="37" t="s">
        <v>69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hidden="1" customHeight="1" x14ac:dyDescent="0.25">
      <c r="A126" s="571" t="s">
        <v>231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4"/>
      <c r="AB126" s="544"/>
      <c r="AC126" s="544"/>
    </row>
    <row r="127" spans="1:68" ht="14.25" hidden="1" customHeight="1" x14ac:dyDescent="0.25">
      <c r="A127" s="561" t="s">
        <v>103</v>
      </c>
      <c r="B127" s="562"/>
      <c r="C127" s="562"/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62"/>
      <c r="P127" s="562"/>
      <c r="Q127" s="562"/>
      <c r="R127" s="562"/>
      <c r="S127" s="562"/>
      <c r="T127" s="562"/>
      <c r="U127" s="562"/>
      <c r="V127" s="562"/>
      <c r="W127" s="562"/>
      <c r="X127" s="562"/>
      <c r="Y127" s="562"/>
      <c r="Z127" s="562"/>
      <c r="AA127" s="545"/>
      <c r="AB127" s="545"/>
      <c r="AC127" s="545"/>
    </row>
    <row r="128" spans="1:68" ht="27" hidden="1" customHeight="1" x14ac:dyDescent="0.25">
      <c r="A128" s="54" t="s">
        <v>232</v>
      </c>
      <c r="B128" s="54" t="s">
        <v>233</v>
      </c>
      <c r="C128" s="31">
        <v>4301011562</v>
      </c>
      <c r="D128" s="553">
        <v>4680115882577</v>
      </c>
      <c r="E128" s="554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69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234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232</v>
      </c>
      <c r="B129" s="54" t="s">
        <v>235</v>
      </c>
      <c r="C129" s="31">
        <v>4301011564</v>
      </c>
      <c r="D129" s="553">
        <v>4680115882577</v>
      </c>
      <c r="E129" s="554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6"/>
      <c r="R129" s="556"/>
      <c r="S129" s="556"/>
      <c r="T129" s="557"/>
      <c r="U129" s="34"/>
      <c r="V129" s="34"/>
      <c r="W129" s="35" t="s">
        <v>69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234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568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9"/>
      <c r="P130" s="558" t="s">
        <v>71</v>
      </c>
      <c r="Q130" s="559"/>
      <c r="R130" s="559"/>
      <c r="S130" s="559"/>
      <c r="T130" s="559"/>
      <c r="U130" s="559"/>
      <c r="V130" s="560"/>
      <c r="W130" s="37" t="s">
        <v>72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hidden="1" x14ac:dyDescent="0.2">
      <c r="A131" s="562"/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9"/>
      <c r="P131" s="558" t="s">
        <v>71</v>
      </c>
      <c r="Q131" s="559"/>
      <c r="R131" s="559"/>
      <c r="S131" s="559"/>
      <c r="T131" s="559"/>
      <c r="U131" s="559"/>
      <c r="V131" s="560"/>
      <c r="W131" s="37" t="s">
        <v>69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hidden="1" customHeight="1" x14ac:dyDescent="0.25">
      <c r="A132" s="561" t="s">
        <v>64</v>
      </c>
      <c r="B132" s="562"/>
      <c r="C132" s="562"/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62"/>
      <c r="P132" s="562"/>
      <c r="Q132" s="562"/>
      <c r="R132" s="562"/>
      <c r="S132" s="562"/>
      <c r="T132" s="562"/>
      <c r="U132" s="562"/>
      <c r="V132" s="562"/>
      <c r="W132" s="562"/>
      <c r="X132" s="562"/>
      <c r="Y132" s="562"/>
      <c r="Z132" s="562"/>
      <c r="AA132" s="545"/>
      <c r="AB132" s="545"/>
      <c r="AC132" s="545"/>
    </row>
    <row r="133" spans="1:68" ht="27" hidden="1" customHeight="1" x14ac:dyDescent="0.25">
      <c r="A133" s="54" t="s">
        <v>236</v>
      </c>
      <c r="B133" s="54" t="s">
        <v>237</v>
      </c>
      <c r="C133" s="31">
        <v>4301031235</v>
      </c>
      <c r="D133" s="553">
        <v>4680115883444</v>
      </c>
      <c r="E133" s="554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69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238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236</v>
      </c>
      <c r="B134" s="54" t="s">
        <v>239</v>
      </c>
      <c r="C134" s="31">
        <v>4301031234</v>
      </c>
      <c r="D134" s="553">
        <v>4680115883444</v>
      </c>
      <c r="E134" s="554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6"/>
      <c r="R134" s="556"/>
      <c r="S134" s="556"/>
      <c r="T134" s="557"/>
      <c r="U134" s="34"/>
      <c r="V134" s="34"/>
      <c r="W134" s="35" t="s">
        <v>69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238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68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9"/>
      <c r="P135" s="558" t="s">
        <v>71</v>
      </c>
      <c r="Q135" s="559"/>
      <c r="R135" s="559"/>
      <c r="S135" s="559"/>
      <c r="T135" s="559"/>
      <c r="U135" s="559"/>
      <c r="V135" s="560"/>
      <c r="W135" s="37" t="s">
        <v>72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hidden="1" x14ac:dyDescent="0.2">
      <c r="A136" s="562"/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9"/>
      <c r="P136" s="558" t="s">
        <v>71</v>
      </c>
      <c r="Q136" s="559"/>
      <c r="R136" s="559"/>
      <c r="S136" s="559"/>
      <c r="T136" s="559"/>
      <c r="U136" s="559"/>
      <c r="V136" s="560"/>
      <c r="W136" s="37" t="s">
        <v>69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hidden="1" customHeight="1" x14ac:dyDescent="0.25">
      <c r="A137" s="561" t="s">
        <v>73</v>
      </c>
      <c r="B137" s="562"/>
      <c r="C137" s="562"/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62"/>
      <c r="P137" s="562"/>
      <c r="Q137" s="562"/>
      <c r="R137" s="562"/>
      <c r="S137" s="562"/>
      <c r="T137" s="562"/>
      <c r="U137" s="562"/>
      <c r="V137" s="562"/>
      <c r="W137" s="562"/>
      <c r="X137" s="562"/>
      <c r="Y137" s="562"/>
      <c r="Z137" s="562"/>
      <c r="AA137" s="545"/>
      <c r="AB137" s="545"/>
      <c r="AC137" s="545"/>
    </row>
    <row r="138" spans="1:68" ht="16.5" hidden="1" customHeight="1" x14ac:dyDescent="0.25">
      <c r="A138" s="54" t="s">
        <v>240</v>
      </c>
      <c r="B138" s="54" t="s">
        <v>241</v>
      </c>
      <c r="C138" s="31">
        <v>4301051477</v>
      </c>
      <c r="D138" s="553">
        <v>4680115882584</v>
      </c>
      <c r="E138" s="554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0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6"/>
      <c r="R138" s="556"/>
      <c r="S138" s="556"/>
      <c r="T138" s="557"/>
      <c r="U138" s="34"/>
      <c r="V138" s="34"/>
      <c r="W138" s="35" t="s">
        <v>69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234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hidden="1" customHeight="1" x14ac:dyDescent="0.25">
      <c r="A139" s="54" t="s">
        <v>240</v>
      </c>
      <c r="B139" s="54" t="s">
        <v>242</v>
      </c>
      <c r="C139" s="31">
        <v>4301051476</v>
      </c>
      <c r="D139" s="553">
        <v>4680115882584</v>
      </c>
      <c r="E139" s="554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6"/>
      <c r="R139" s="556"/>
      <c r="S139" s="556"/>
      <c r="T139" s="557"/>
      <c r="U139" s="34"/>
      <c r="V139" s="34"/>
      <c r="W139" s="35" t="s">
        <v>69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234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68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9"/>
      <c r="P140" s="558" t="s">
        <v>71</v>
      </c>
      <c r="Q140" s="559"/>
      <c r="R140" s="559"/>
      <c r="S140" s="559"/>
      <c r="T140" s="559"/>
      <c r="U140" s="559"/>
      <c r="V140" s="560"/>
      <c r="W140" s="37" t="s">
        <v>72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hidden="1" x14ac:dyDescent="0.2">
      <c r="A141" s="562"/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9"/>
      <c r="P141" s="558" t="s">
        <v>71</v>
      </c>
      <c r="Q141" s="559"/>
      <c r="R141" s="559"/>
      <c r="S141" s="559"/>
      <c r="T141" s="559"/>
      <c r="U141" s="559"/>
      <c r="V141" s="560"/>
      <c r="W141" s="37" t="s">
        <v>69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hidden="1" customHeight="1" x14ac:dyDescent="0.25">
      <c r="A142" s="571" t="s">
        <v>101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4"/>
      <c r="AB142" s="544"/>
      <c r="AC142" s="544"/>
    </row>
    <row r="143" spans="1:68" ht="14.25" hidden="1" customHeight="1" x14ac:dyDescent="0.25">
      <c r="A143" s="561" t="s">
        <v>103</v>
      </c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62"/>
      <c r="P143" s="562"/>
      <c r="Q143" s="562"/>
      <c r="R143" s="562"/>
      <c r="S143" s="562"/>
      <c r="T143" s="562"/>
      <c r="U143" s="562"/>
      <c r="V143" s="562"/>
      <c r="W143" s="562"/>
      <c r="X143" s="562"/>
      <c r="Y143" s="562"/>
      <c r="Z143" s="562"/>
      <c r="AA143" s="545"/>
      <c r="AB143" s="545"/>
      <c r="AC143" s="545"/>
    </row>
    <row r="144" spans="1:68" ht="27" hidden="1" customHeight="1" x14ac:dyDescent="0.25">
      <c r="A144" s="54" t="s">
        <v>243</v>
      </c>
      <c r="B144" s="54" t="s">
        <v>244</v>
      </c>
      <c r="C144" s="31">
        <v>4301011705</v>
      </c>
      <c r="D144" s="553">
        <v>4607091384604</v>
      </c>
      <c r="E144" s="554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6"/>
      <c r="R144" s="556"/>
      <c r="S144" s="556"/>
      <c r="T144" s="557"/>
      <c r="U144" s="34"/>
      <c r="V144" s="34"/>
      <c r="W144" s="35" t="s">
        <v>69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245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8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9"/>
      <c r="P145" s="558" t="s">
        <v>71</v>
      </c>
      <c r="Q145" s="559"/>
      <c r="R145" s="559"/>
      <c r="S145" s="559"/>
      <c r="T145" s="559"/>
      <c r="U145" s="559"/>
      <c r="V145" s="560"/>
      <c r="W145" s="37" t="s">
        <v>72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hidden="1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9"/>
      <c r="P146" s="558" t="s">
        <v>71</v>
      </c>
      <c r="Q146" s="559"/>
      <c r="R146" s="559"/>
      <c r="S146" s="559"/>
      <c r="T146" s="559"/>
      <c r="U146" s="559"/>
      <c r="V146" s="560"/>
      <c r="W146" s="37" t="s">
        <v>69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hidden="1" customHeight="1" x14ac:dyDescent="0.25">
      <c r="A147" s="561" t="s">
        <v>64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5"/>
      <c r="AB147" s="545"/>
      <c r="AC147" s="545"/>
    </row>
    <row r="148" spans="1:68" ht="16.5" hidden="1" customHeight="1" x14ac:dyDescent="0.25">
      <c r="A148" s="54" t="s">
        <v>246</v>
      </c>
      <c r="B148" s="54" t="s">
        <v>247</v>
      </c>
      <c r="C148" s="31">
        <v>4301030895</v>
      </c>
      <c r="D148" s="553">
        <v>4607091387667</v>
      </c>
      <c r="E148" s="554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69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249</v>
      </c>
      <c r="B149" s="54" t="s">
        <v>250</v>
      </c>
      <c r="C149" s="31">
        <v>4301030961</v>
      </c>
      <c r="D149" s="553">
        <v>4607091387636</v>
      </c>
      <c r="E149" s="554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69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251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252</v>
      </c>
      <c r="B150" s="54" t="s">
        <v>253</v>
      </c>
      <c r="C150" s="31">
        <v>4301030963</v>
      </c>
      <c r="D150" s="553">
        <v>4607091382426</v>
      </c>
      <c r="E150" s="554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69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254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8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9"/>
      <c r="P151" s="558" t="s">
        <v>71</v>
      </c>
      <c r="Q151" s="559"/>
      <c r="R151" s="559"/>
      <c r="S151" s="559"/>
      <c r="T151" s="559"/>
      <c r="U151" s="559"/>
      <c r="V151" s="560"/>
      <c r="W151" s="37" t="s">
        <v>72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hidden="1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9"/>
      <c r="P152" s="558" t="s">
        <v>71</v>
      </c>
      <c r="Q152" s="559"/>
      <c r="R152" s="559"/>
      <c r="S152" s="559"/>
      <c r="T152" s="559"/>
      <c r="U152" s="559"/>
      <c r="V152" s="560"/>
      <c r="W152" s="37" t="s">
        <v>69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hidden="1" customHeight="1" x14ac:dyDescent="0.2">
      <c r="A153" s="604" t="s">
        <v>255</v>
      </c>
      <c r="B153" s="605"/>
      <c r="C153" s="605"/>
      <c r="D153" s="605"/>
      <c r="E153" s="605"/>
      <c r="F153" s="605"/>
      <c r="G153" s="605"/>
      <c r="H153" s="605"/>
      <c r="I153" s="605"/>
      <c r="J153" s="605"/>
      <c r="K153" s="605"/>
      <c r="L153" s="605"/>
      <c r="M153" s="605"/>
      <c r="N153" s="605"/>
      <c r="O153" s="605"/>
      <c r="P153" s="605"/>
      <c r="Q153" s="605"/>
      <c r="R153" s="605"/>
      <c r="S153" s="605"/>
      <c r="T153" s="605"/>
      <c r="U153" s="605"/>
      <c r="V153" s="605"/>
      <c r="W153" s="605"/>
      <c r="X153" s="605"/>
      <c r="Y153" s="605"/>
      <c r="Z153" s="605"/>
      <c r="AA153" s="48"/>
      <c r="AB153" s="48"/>
      <c r="AC153" s="48"/>
    </row>
    <row r="154" spans="1:68" ht="16.5" hidden="1" customHeight="1" x14ac:dyDescent="0.25">
      <c r="A154" s="571" t="s">
        <v>256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4"/>
      <c r="AB154" s="544"/>
      <c r="AC154" s="544"/>
    </row>
    <row r="155" spans="1:68" ht="14.25" hidden="1" customHeight="1" x14ac:dyDescent="0.25">
      <c r="A155" s="561" t="s">
        <v>139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5"/>
      <c r="AB155" s="545"/>
      <c r="AC155" s="545"/>
    </row>
    <row r="156" spans="1:68" ht="27" hidden="1" customHeight="1" x14ac:dyDescent="0.25">
      <c r="A156" s="54" t="s">
        <v>257</v>
      </c>
      <c r="B156" s="54" t="s">
        <v>258</v>
      </c>
      <c r="C156" s="31">
        <v>4301020323</v>
      </c>
      <c r="D156" s="553">
        <v>4680115886223</v>
      </c>
      <c r="E156" s="554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4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69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259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8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9"/>
      <c r="P157" s="558" t="s">
        <v>71</v>
      </c>
      <c r="Q157" s="559"/>
      <c r="R157" s="559"/>
      <c r="S157" s="559"/>
      <c r="T157" s="559"/>
      <c r="U157" s="559"/>
      <c r="V157" s="560"/>
      <c r="W157" s="37" t="s">
        <v>72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hidden="1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9"/>
      <c r="P158" s="558" t="s">
        <v>71</v>
      </c>
      <c r="Q158" s="559"/>
      <c r="R158" s="559"/>
      <c r="S158" s="559"/>
      <c r="T158" s="559"/>
      <c r="U158" s="559"/>
      <c r="V158" s="560"/>
      <c r="W158" s="37" t="s">
        <v>69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hidden="1" customHeight="1" x14ac:dyDescent="0.25">
      <c r="A159" s="561" t="s">
        <v>64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5"/>
      <c r="AB159" s="545"/>
      <c r="AC159" s="545"/>
    </row>
    <row r="160" spans="1:68" ht="27" hidden="1" customHeight="1" x14ac:dyDescent="0.25">
      <c r="A160" s="54" t="s">
        <v>260</v>
      </c>
      <c r="B160" s="54" t="s">
        <v>261</v>
      </c>
      <c r="C160" s="31">
        <v>4301031191</v>
      </c>
      <c r="D160" s="553">
        <v>4680115880993</v>
      </c>
      <c r="E160" s="554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69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263</v>
      </c>
      <c r="B161" s="54" t="s">
        <v>264</v>
      </c>
      <c r="C161" s="31">
        <v>4301031204</v>
      </c>
      <c r="D161" s="553">
        <v>4680115881761</v>
      </c>
      <c r="E161" s="554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8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69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265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4301031201</v>
      </c>
      <c r="D162" s="553">
        <v>4680115881563</v>
      </c>
      <c r="E162" s="554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69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268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4301031199</v>
      </c>
      <c r="D163" s="553">
        <v>4680115880986</v>
      </c>
      <c r="E163" s="554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69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262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4301031205</v>
      </c>
      <c r="D164" s="553">
        <v>4680115881785</v>
      </c>
      <c r="E164" s="554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69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4301031399</v>
      </c>
      <c r="D165" s="553">
        <v>4680115886537</v>
      </c>
      <c r="E165" s="554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69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276</v>
      </c>
      <c r="B166" s="54" t="s">
        <v>277</v>
      </c>
      <c r="C166" s="31">
        <v>4301031202</v>
      </c>
      <c r="D166" s="553">
        <v>4680115881679</v>
      </c>
      <c r="E166" s="554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69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4301031158</v>
      </c>
      <c r="D167" s="553">
        <v>4680115880191</v>
      </c>
      <c r="E167" s="554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69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280</v>
      </c>
      <c r="B168" s="54" t="s">
        <v>281</v>
      </c>
      <c r="C168" s="31">
        <v>4301031245</v>
      </c>
      <c r="D168" s="553">
        <v>4680115883963</v>
      </c>
      <c r="E168" s="554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69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68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9"/>
      <c r="P169" s="558" t="s">
        <v>71</v>
      </c>
      <c r="Q169" s="559"/>
      <c r="R169" s="559"/>
      <c r="S169" s="559"/>
      <c r="T169" s="559"/>
      <c r="U169" s="559"/>
      <c r="V169" s="560"/>
      <c r="W169" s="37" t="s">
        <v>72</v>
      </c>
      <c r="X169" s="551">
        <f>IFERROR(X160/H160,"0")+IFERROR(X161/H161,"0")+IFERROR(X162/H162,"0")+IFERROR(X163/H163,"0")+IFERROR(X164/H164,"0")+IFERROR(X165/H165,"0")+IFERROR(X166/H166,"0")+IFERROR(X167/H167,"0")+IFERROR(X168/H168,"0")</f>
        <v>0</v>
      </c>
      <c r="Y169" s="551">
        <f>IFERROR(Y160/H160,"0")+IFERROR(Y161/H161,"0")+IFERROR(Y162/H162,"0")+IFERROR(Y163/H163,"0")+IFERROR(Y164/H164,"0")+IFERROR(Y165/H165,"0")+IFERROR(Y166/H166,"0")+IFERROR(Y167/H167,"0")+IFERROR(Y168/H168,"0")</f>
        <v>0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2"/>
      <c r="AB169" s="552"/>
      <c r="AC169" s="552"/>
    </row>
    <row r="170" spans="1:68" hidden="1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9"/>
      <c r="P170" s="558" t="s">
        <v>71</v>
      </c>
      <c r="Q170" s="559"/>
      <c r="R170" s="559"/>
      <c r="S170" s="559"/>
      <c r="T170" s="559"/>
      <c r="U170" s="559"/>
      <c r="V170" s="560"/>
      <c r="W170" s="37" t="s">
        <v>69</v>
      </c>
      <c r="X170" s="551">
        <f>IFERROR(SUM(X160:X168),"0")</f>
        <v>0</v>
      </c>
      <c r="Y170" s="551">
        <f>IFERROR(SUM(Y160:Y168),"0")</f>
        <v>0</v>
      </c>
      <c r="Z170" s="37"/>
      <c r="AA170" s="552"/>
      <c r="AB170" s="552"/>
      <c r="AC170" s="552"/>
    </row>
    <row r="171" spans="1:68" ht="14.25" hidden="1" customHeight="1" x14ac:dyDescent="0.25">
      <c r="A171" s="561" t="s">
        <v>95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5"/>
      <c r="AB171" s="545"/>
      <c r="AC171" s="545"/>
    </row>
    <row r="172" spans="1:68" ht="27" hidden="1" customHeight="1" x14ac:dyDescent="0.25">
      <c r="A172" s="54" t="s">
        <v>283</v>
      </c>
      <c r="B172" s="54" t="s">
        <v>284</v>
      </c>
      <c r="C172" s="31">
        <v>4301032053</v>
      </c>
      <c r="D172" s="553">
        <v>4680115886780</v>
      </c>
      <c r="E172" s="554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285</v>
      </c>
      <c r="L172" s="32"/>
      <c r="M172" s="33" t="s">
        <v>286</v>
      </c>
      <c r="N172" s="33"/>
      <c r="O172" s="32">
        <v>60</v>
      </c>
      <c r="P172" s="57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69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288</v>
      </c>
      <c r="B173" s="54" t="s">
        <v>289</v>
      </c>
      <c r="C173" s="31">
        <v>4301032051</v>
      </c>
      <c r="D173" s="553">
        <v>4680115886742</v>
      </c>
      <c r="E173" s="554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285</v>
      </c>
      <c r="L173" s="32"/>
      <c r="M173" s="33" t="s">
        <v>286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69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290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291</v>
      </c>
      <c r="B174" s="54" t="s">
        <v>292</v>
      </c>
      <c r="C174" s="31">
        <v>4301032052</v>
      </c>
      <c r="D174" s="553">
        <v>4680115886766</v>
      </c>
      <c r="E174" s="554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90</v>
      </c>
      <c r="P174" s="8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69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8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9"/>
      <c r="P175" s="558" t="s">
        <v>71</v>
      </c>
      <c r="Q175" s="559"/>
      <c r="R175" s="559"/>
      <c r="S175" s="559"/>
      <c r="T175" s="559"/>
      <c r="U175" s="559"/>
      <c r="V175" s="560"/>
      <c r="W175" s="37" t="s">
        <v>72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hidden="1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9"/>
      <c r="P176" s="558" t="s">
        <v>71</v>
      </c>
      <c r="Q176" s="559"/>
      <c r="R176" s="559"/>
      <c r="S176" s="559"/>
      <c r="T176" s="559"/>
      <c r="U176" s="559"/>
      <c r="V176" s="560"/>
      <c r="W176" s="37" t="s">
        <v>69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hidden="1" customHeight="1" x14ac:dyDescent="0.25">
      <c r="A177" s="561" t="s">
        <v>293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5"/>
      <c r="AB177" s="545"/>
      <c r="AC177" s="545"/>
    </row>
    <row r="178" spans="1:68" ht="27" hidden="1" customHeight="1" x14ac:dyDescent="0.25">
      <c r="A178" s="54" t="s">
        <v>294</v>
      </c>
      <c r="B178" s="54" t="s">
        <v>295</v>
      </c>
      <c r="C178" s="31">
        <v>4301170013</v>
      </c>
      <c r="D178" s="553">
        <v>4680115886797</v>
      </c>
      <c r="E178" s="554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285</v>
      </c>
      <c r="L178" s="32"/>
      <c r="M178" s="33" t="s">
        <v>286</v>
      </c>
      <c r="N178" s="33"/>
      <c r="O178" s="32">
        <v>90</v>
      </c>
      <c r="P178" s="82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69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290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8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9"/>
      <c r="P179" s="558" t="s">
        <v>71</v>
      </c>
      <c r="Q179" s="559"/>
      <c r="R179" s="559"/>
      <c r="S179" s="559"/>
      <c r="T179" s="559"/>
      <c r="U179" s="559"/>
      <c r="V179" s="560"/>
      <c r="W179" s="37" t="s">
        <v>72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hidden="1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9"/>
      <c r="P180" s="558" t="s">
        <v>71</v>
      </c>
      <c r="Q180" s="559"/>
      <c r="R180" s="559"/>
      <c r="S180" s="559"/>
      <c r="T180" s="559"/>
      <c r="U180" s="559"/>
      <c r="V180" s="560"/>
      <c r="W180" s="37" t="s">
        <v>69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hidden="1" customHeight="1" x14ac:dyDescent="0.25">
      <c r="A181" s="571" t="s">
        <v>296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4"/>
      <c r="AB181" s="544"/>
      <c r="AC181" s="544"/>
    </row>
    <row r="182" spans="1:68" ht="14.25" hidden="1" customHeight="1" x14ac:dyDescent="0.25">
      <c r="A182" s="561" t="s">
        <v>103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5"/>
      <c r="AB182" s="545"/>
      <c r="AC182" s="545"/>
    </row>
    <row r="183" spans="1:68" ht="16.5" hidden="1" customHeight="1" x14ac:dyDescent="0.25">
      <c r="A183" s="54" t="s">
        <v>297</v>
      </c>
      <c r="B183" s="54" t="s">
        <v>298</v>
      </c>
      <c r="C183" s="31">
        <v>4301011450</v>
      </c>
      <c r="D183" s="553">
        <v>4680115881402</v>
      </c>
      <c r="E183" s="554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69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299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300</v>
      </c>
      <c r="B184" s="54" t="s">
        <v>301</v>
      </c>
      <c r="C184" s="31">
        <v>4301011768</v>
      </c>
      <c r="D184" s="553">
        <v>4680115881396</v>
      </c>
      <c r="E184" s="554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69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299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8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9"/>
      <c r="P185" s="558" t="s">
        <v>71</v>
      </c>
      <c r="Q185" s="559"/>
      <c r="R185" s="559"/>
      <c r="S185" s="559"/>
      <c r="T185" s="559"/>
      <c r="U185" s="559"/>
      <c r="V185" s="560"/>
      <c r="W185" s="37" t="s">
        <v>72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hidden="1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9"/>
      <c r="P186" s="558" t="s">
        <v>71</v>
      </c>
      <c r="Q186" s="559"/>
      <c r="R186" s="559"/>
      <c r="S186" s="559"/>
      <c r="T186" s="559"/>
      <c r="U186" s="559"/>
      <c r="V186" s="560"/>
      <c r="W186" s="37" t="s">
        <v>69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hidden="1" customHeight="1" x14ac:dyDescent="0.25">
      <c r="A187" s="561" t="s">
        <v>139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5"/>
      <c r="AB187" s="545"/>
      <c r="AC187" s="545"/>
    </row>
    <row r="188" spans="1:68" ht="16.5" hidden="1" customHeight="1" x14ac:dyDescent="0.25">
      <c r="A188" s="54" t="s">
        <v>302</v>
      </c>
      <c r="B188" s="54" t="s">
        <v>303</v>
      </c>
      <c r="C188" s="31">
        <v>4301020262</v>
      </c>
      <c r="D188" s="553">
        <v>4680115882935</v>
      </c>
      <c r="E188" s="554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69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304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305</v>
      </c>
      <c r="B189" s="54" t="s">
        <v>306</v>
      </c>
      <c r="C189" s="31">
        <v>4301020220</v>
      </c>
      <c r="D189" s="553">
        <v>4680115880764</v>
      </c>
      <c r="E189" s="554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69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304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8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9"/>
      <c r="P190" s="558" t="s">
        <v>71</v>
      </c>
      <c r="Q190" s="559"/>
      <c r="R190" s="559"/>
      <c r="S190" s="559"/>
      <c r="T190" s="559"/>
      <c r="U190" s="559"/>
      <c r="V190" s="560"/>
      <c r="W190" s="37" t="s">
        <v>72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hidden="1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9"/>
      <c r="P191" s="558" t="s">
        <v>71</v>
      </c>
      <c r="Q191" s="559"/>
      <c r="R191" s="559"/>
      <c r="S191" s="559"/>
      <c r="T191" s="559"/>
      <c r="U191" s="559"/>
      <c r="V191" s="560"/>
      <c r="W191" s="37" t="s">
        <v>69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hidden="1" customHeight="1" x14ac:dyDescent="0.25">
      <c r="A192" s="561" t="s">
        <v>64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5"/>
      <c r="AB192" s="545"/>
      <c r="AC192" s="545"/>
    </row>
    <row r="193" spans="1:68" ht="27" hidden="1" customHeight="1" x14ac:dyDescent="0.25">
      <c r="A193" s="54" t="s">
        <v>307</v>
      </c>
      <c r="B193" s="54" t="s">
        <v>308</v>
      </c>
      <c r="C193" s="31">
        <v>4301031224</v>
      </c>
      <c r="D193" s="553">
        <v>4680115882683</v>
      </c>
      <c r="E193" s="554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69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309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310</v>
      </c>
      <c r="B194" s="54" t="s">
        <v>311</v>
      </c>
      <c r="C194" s="31">
        <v>4301031230</v>
      </c>
      <c r="D194" s="553">
        <v>4680115882690</v>
      </c>
      <c r="E194" s="554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69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312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313</v>
      </c>
      <c r="B195" s="54" t="s">
        <v>314</v>
      </c>
      <c r="C195" s="31">
        <v>4301031220</v>
      </c>
      <c r="D195" s="553">
        <v>4680115882669</v>
      </c>
      <c r="E195" s="554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69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315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4301031221</v>
      </c>
      <c r="D196" s="553">
        <v>4680115882676</v>
      </c>
      <c r="E196" s="554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69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318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4301031223</v>
      </c>
      <c r="D197" s="553">
        <v>4680115884014</v>
      </c>
      <c r="E197" s="554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0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69</v>
      </c>
      <c r="X197" s="549">
        <v>106.2</v>
      </c>
      <c r="Y197" s="550">
        <f t="shared" si="16"/>
        <v>106.2</v>
      </c>
      <c r="Z197" s="36">
        <f>IFERROR(IF(Y197=0,"",ROUNDUP(Y197/H197,0)*0.00502),"")</f>
        <v>0.29618</v>
      </c>
      <c r="AA197" s="56"/>
      <c r="AB197" s="57"/>
      <c r="AC197" s="237" t="s">
        <v>309</v>
      </c>
      <c r="AG197" s="64"/>
      <c r="AJ197" s="68"/>
      <c r="AK197" s="68">
        <v>0</v>
      </c>
      <c r="BB197" s="238" t="s">
        <v>1</v>
      </c>
      <c r="BM197" s="64">
        <f t="shared" si="17"/>
        <v>113.87</v>
      </c>
      <c r="BN197" s="64">
        <f t="shared" si="18"/>
        <v>113.87</v>
      </c>
      <c r="BO197" s="64">
        <f t="shared" si="19"/>
        <v>0.25213675213675218</v>
      </c>
      <c r="BP197" s="64">
        <f t="shared" si="20"/>
        <v>0.25213675213675218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4301031222</v>
      </c>
      <c r="D198" s="553">
        <v>4680115884007</v>
      </c>
      <c r="E198" s="554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69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312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4301031229</v>
      </c>
      <c r="D199" s="553">
        <v>4680115884038</v>
      </c>
      <c r="E199" s="554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69</v>
      </c>
      <c r="X199" s="549">
        <v>30.6</v>
      </c>
      <c r="Y199" s="550">
        <f t="shared" si="16"/>
        <v>30.6</v>
      </c>
      <c r="Z199" s="36">
        <f>IFERROR(IF(Y199=0,"",ROUNDUP(Y199/H199,0)*0.00502),"")</f>
        <v>8.5339999999999999E-2</v>
      </c>
      <c r="AA199" s="56"/>
      <c r="AB199" s="57"/>
      <c r="AC199" s="241" t="s">
        <v>315</v>
      </c>
      <c r="AG199" s="64"/>
      <c r="AJ199" s="68"/>
      <c r="AK199" s="68">
        <v>0</v>
      </c>
      <c r="BB199" s="242" t="s">
        <v>1</v>
      </c>
      <c r="BM199" s="64">
        <f t="shared" si="17"/>
        <v>32.299999999999997</v>
      </c>
      <c r="BN199" s="64">
        <f t="shared" si="18"/>
        <v>32.299999999999997</v>
      </c>
      <c r="BO199" s="64">
        <f t="shared" si="19"/>
        <v>7.2649572649572655E-2</v>
      </c>
      <c r="BP199" s="64">
        <f t="shared" si="20"/>
        <v>7.2649572649572655E-2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4301031225</v>
      </c>
      <c r="D200" s="553">
        <v>4680115884021</v>
      </c>
      <c r="E200" s="554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69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318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8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9"/>
      <c r="P201" s="558" t="s">
        <v>71</v>
      </c>
      <c r="Q201" s="559"/>
      <c r="R201" s="559"/>
      <c r="S201" s="559"/>
      <c r="T201" s="559"/>
      <c r="U201" s="559"/>
      <c r="V201" s="560"/>
      <c r="W201" s="37" t="s">
        <v>72</v>
      </c>
      <c r="X201" s="551">
        <f>IFERROR(X193/H193,"0")+IFERROR(X194/H194,"0")+IFERROR(X195/H195,"0")+IFERROR(X196/H196,"0")+IFERROR(X197/H197,"0")+IFERROR(X198/H198,"0")+IFERROR(X199/H199,"0")+IFERROR(X200/H200,"0")</f>
        <v>76</v>
      </c>
      <c r="Y201" s="551">
        <f>IFERROR(Y193/H193,"0")+IFERROR(Y194/H194,"0")+IFERROR(Y195/H195,"0")+IFERROR(Y196/H196,"0")+IFERROR(Y197/H197,"0")+IFERROR(Y198/H198,"0")+IFERROR(Y199/H199,"0")+IFERROR(Y200/H200,"0")</f>
        <v>76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0.38151999999999997</v>
      </c>
      <c r="AA201" s="552"/>
      <c r="AB201" s="552"/>
      <c r="AC201" s="552"/>
    </row>
    <row r="202" spans="1:68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9"/>
      <c r="P202" s="558" t="s">
        <v>71</v>
      </c>
      <c r="Q202" s="559"/>
      <c r="R202" s="559"/>
      <c r="S202" s="559"/>
      <c r="T202" s="559"/>
      <c r="U202" s="559"/>
      <c r="V202" s="560"/>
      <c r="W202" s="37" t="s">
        <v>69</v>
      </c>
      <c r="X202" s="551">
        <f>IFERROR(SUM(X193:X200),"0")</f>
        <v>136.80000000000001</v>
      </c>
      <c r="Y202" s="551">
        <f>IFERROR(SUM(Y193:Y200),"0")</f>
        <v>136.80000000000001</v>
      </c>
      <c r="Z202" s="37"/>
      <c r="AA202" s="552"/>
      <c r="AB202" s="552"/>
      <c r="AC202" s="552"/>
    </row>
    <row r="203" spans="1:68" ht="14.25" hidden="1" customHeight="1" x14ac:dyDescent="0.25">
      <c r="A203" s="561" t="s">
        <v>73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5"/>
      <c r="AB203" s="545"/>
      <c r="AC203" s="545"/>
    </row>
    <row r="204" spans="1:68" ht="27" hidden="1" customHeight="1" x14ac:dyDescent="0.25">
      <c r="A204" s="54" t="s">
        <v>327</v>
      </c>
      <c r="B204" s="54" t="s">
        <v>328</v>
      </c>
      <c r="C204" s="31">
        <v>4301051408</v>
      </c>
      <c r="D204" s="553">
        <v>4680115881594</v>
      </c>
      <c r="E204" s="554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69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329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330</v>
      </c>
      <c r="B205" s="54" t="s">
        <v>331</v>
      </c>
      <c r="C205" s="31">
        <v>4301051411</v>
      </c>
      <c r="D205" s="553">
        <v>4680115881617</v>
      </c>
      <c r="E205" s="554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69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332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333</v>
      </c>
      <c r="B206" s="54" t="s">
        <v>334</v>
      </c>
      <c r="C206" s="31">
        <v>4301051656</v>
      </c>
      <c r="D206" s="553">
        <v>4680115880573</v>
      </c>
      <c r="E206" s="554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69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4301051407</v>
      </c>
      <c r="D207" s="553">
        <v>4680115882195</v>
      </c>
      <c r="E207" s="554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69</v>
      </c>
      <c r="X207" s="549">
        <v>160.80000000000001</v>
      </c>
      <c r="Y207" s="550">
        <f t="shared" si="21"/>
        <v>160.79999999999998</v>
      </c>
      <c r="Z207" s="36">
        <f t="shared" ref="Z207:Z212" si="26">IFERROR(IF(Y207=0,"",ROUNDUP(Y207/H207,0)*0.00651),"")</f>
        <v>0.43617</v>
      </c>
      <c r="AA207" s="56"/>
      <c r="AB207" s="57"/>
      <c r="AC207" s="251" t="s">
        <v>329</v>
      </c>
      <c r="AG207" s="64"/>
      <c r="AJ207" s="68"/>
      <c r="AK207" s="68">
        <v>0</v>
      </c>
      <c r="BB207" s="252" t="s">
        <v>1</v>
      </c>
      <c r="BM207" s="64">
        <f t="shared" si="22"/>
        <v>178.89000000000001</v>
      </c>
      <c r="BN207" s="64">
        <f t="shared" si="23"/>
        <v>178.89</v>
      </c>
      <c r="BO207" s="64">
        <f t="shared" si="24"/>
        <v>0.36813186813186821</v>
      </c>
      <c r="BP207" s="64">
        <f t="shared" si="25"/>
        <v>0.36813186813186816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4301051752</v>
      </c>
      <c r="D208" s="553">
        <v>4680115882607</v>
      </c>
      <c r="E208" s="554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69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4301051666</v>
      </c>
      <c r="D209" s="553">
        <v>4680115880092</v>
      </c>
      <c r="E209" s="554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69</v>
      </c>
      <c r="X209" s="549">
        <v>120</v>
      </c>
      <c r="Y209" s="550">
        <f t="shared" si="21"/>
        <v>120</v>
      </c>
      <c r="Z209" s="36">
        <f t="shared" si="26"/>
        <v>0.32550000000000001</v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22"/>
        <v>132.60000000000002</v>
      </c>
      <c r="BN209" s="64">
        <f t="shared" si="23"/>
        <v>132.60000000000002</v>
      </c>
      <c r="BO209" s="64">
        <f t="shared" si="24"/>
        <v>0.27472527472527475</v>
      </c>
      <c r="BP209" s="64">
        <f t="shared" si="25"/>
        <v>0.27472527472527475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4301051668</v>
      </c>
      <c r="D210" s="553">
        <v>4680115880221</v>
      </c>
      <c r="E210" s="554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6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69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4301051945</v>
      </c>
      <c r="D211" s="553">
        <v>4680115880504</v>
      </c>
      <c r="E211" s="554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69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4301051410</v>
      </c>
      <c r="D212" s="553">
        <v>4680115882164</v>
      </c>
      <c r="E212" s="554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69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332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8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9"/>
      <c r="P213" s="558" t="s">
        <v>71</v>
      </c>
      <c r="Q213" s="559"/>
      <c r="R213" s="559"/>
      <c r="S213" s="559"/>
      <c r="T213" s="559"/>
      <c r="U213" s="559"/>
      <c r="V213" s="560"/>
      <c r="W213" s="37" t="s">
        <v>72</v>
      </c>
      <c r="X213" s="551">
        <f>IFERROR(X204/H204,"0")+IFERROR(X205/H205,"0")+IFERROR(X206/H206,"0")+IFERROR(X207/H207,"0")+IFERROR(X208/H208,"0")+IFERROR(X209/H209,"0")+IFERROR(X210/H210,"0")+IFERROR(X211/H211,"0")+IFERROR(X212/H212,"0")</f>
        <v>117.00000000000001</v>
      </c>
      <c r="Y213" s="551">
        <f>IFERROR(Y204/H204,"0")+IFERROR(Y205/H205,"0")+IFERROR(Y206/H206,"0")+IFERROR(Y207/H207,"0")+IFERROR(Y208/H208,"0")+IFERROR(Y209/H209,"0")+IFERROR(Y210/H210,"0")+IFERROR(Y211/H211,"0")+IFERROR(Y212/H212,"0")</f>
        <v>117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0.76167000000000007</v>
      </c>
      <c r="AA213" s="552"/>
      <c r="AB213" s="552"/>
      <c r="AC213" s="552"/>
    </row>
    <row r="214" spans="1:68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9"/>
      <c r="P214" s="558" t="s">
        <v>71</v>
      </c>
      <c r="Q214" s="559"/>
      <c r="R214" s="559"/>
      <c r="S214" s="559"/>
      <c r="T214" s="559"/>
      <c r="U214" s="559"/>
      <c r="V214" s="560"/>
      <c r="W214" s="37" t="s">
        <v>69</v>
      </c>
      <c r="X214" s="551">
        <f>IFERROR(SUM(X204:X212),"0")</f>
        <v>280.8</v>
      </c>
      <c r="Y214" s="551">
        <f>IFERROR(SUM(Y204:Y212),"0")</f>
        <v>280.79999999999995</v>
      </c>
      <c r="Z214" s="37"/>
      <c r="AA214" s="552"/>
      <c r="AB214" s="552"/>
      <c r="AC214" s="552"/>
    </row>
    <row r="215" spans="1:68" ht="14.25" hidden="1" customHeight="1" x14ac:dyDescent="0.25">
      <c r="A215" s="561" t="s">
        <v>169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5"/>
      <c r="AB215" s="545"/>
      <c r="AC215" s="545"/>
    </row>
    <row r="216" spans="1:68" ht="27" hidden="1" customHeight="1" x14ac:dyDescent="0.25">
      <c r="A216" s="54" t="s">
        <v>350</v>
      </c>
      <c r="B216" s="54" t="s">
        <v>351</v>
      </c>
      <c r="C216" s="31">
        <v>4301060463</v>
      </c>
      <c r="D216" s="553">
        <v>4680115880818</v>
      </c>
      <c r="E216" s="554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69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352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4301060389</v>
      </c>
      <c r="D217" s="553">
        <v>4680115880801</v>
      </c>
      <c r="E217" s="554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6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69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355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8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9"/>
      <c r="P218" s="558" t="s">
        <v>71</v>
      </c>
      <c r="Q218" s="559"/>
      <c r="R218" s="559"/>
      <c r="S218" s="559"/>
      <c r="T218" s="559"/>
      <c r="U218" s="559"/>
      <c r="V218" s="560"/>
      <c r="W218" s="37" t="s">
        <v>72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hidden="1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9"/>
      <c r="P219" s="558" t="s">
        <v>71</v>
      </c>
      <c r="Q219" s="559"/>
      <c r="R219" s="559"/>
      <c r="S219" s="559"/>
      <c r="T219" s="559"/>
      <c r="U219" s="559"/>
      <c r="V219" s="560"/>
      <c r="W219" s="37" t="s">
        <v>69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hidden="1" customHeight="1" x14ac:dyDescent="0.25">
      <c r="A220" s="571" t="s">
        <v>356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4"/>
      <c r="AB220" s="544"/>
      <c r="AC220" s="544"/>
    </row>
    <row r="221" spans="1:68" ht="14.25" hidden="1" customHeight="1" x14ac:dyDescent="0.25">
      <c r="A221" s="561" t="s">
        <v>103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5"/>
      <c r="AB221" s="545"/>
      <c r="AC221" s="545"/>
    </row>
    <row r="222" spans="1:68" ht="27" hidden="1" customHeight="1" x14ac:dyDescent="0.25">
      <c r="A222" s="54" t="s">
        <v>357</v>
      </c>
      <c r="B222" s="54" t="s">
        <v>358</v>
      </c>
      <c r="C222" s="31">
        <v>4301011826</v>
      </c>
      <c r="D222" s="553">
        <v>4680115884137</v>
      </c>
      <c r="E222" s="554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69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359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360</v>
      </c>
      <c r="B223" s="54" t="s">
        <v>361</v>
      </c>
      <c r="C223" s="31">
        <v>4301011724</v>
      </c>
      <c r="D223" s="553">
        <v>4680115884236</v>
      </c>
      <c r="E223" s="554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69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362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363</v>
      </c>
      <c r="B224" s="54" t="s">
        <v>364</v>
      </c>
      <c r="C224" s="31">
        <v>4301011721</v>
      </c>
      <c r="D224" s="553">
        <v>4680115884175</v>
      </c>
      <c r="E224" s="554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69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4301012196</v>
      </c>
      <c r="D225" s="553">
        <v>4680115884144</v>
      </c>
      <c r="E225" s="554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01" t="s">
        <v>368</v>
      </c>
      <c r="Q225" s="556"/>
      <c r="R225" s="556"/>
      <c r="S225" s="556"/>
      <c r="T225" s="557"/>
      <c r="U225" s="34"/>
      <c r="V225" s="34"/>
      <c r="W225" s="35" t="s">
        <v>69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359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366</v>
      </c>
      <c r="B226" s="54" t="s">
        <v>369</v>
      </c>
      <c r="C226" s="31">
        <v>4301011824</v>
      </c>
      <c r="D226" s="553">
        <v>4680115884144</v>
      </c>
      <c r="E226" s="554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6"/>
      <c r="R226" s="556"/>
      <c r="S226" s="556"/>
      <c r="T226" s="557"/>
      <c r="U226" s="34"/>
      <c r="V226" s="34"/>
      <c r="W226" s="35" t="s">
        <v>69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359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4301012149</v>
      </c>
      <c r="D227" s="553">
        <v>4680115886551</v>
      </c>
      <c r="E227" s="554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69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4301011726</v>
      </c>
      <c r="D228" s="553">
        <v>4680115884182</v>
      </c>
      <c r="E228" s="554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69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362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4301012195</v>
      </c>
      <c r="D229" s="553">
        <v>4680115884205</v>
      </c>
      <c r="E229" s="554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4" t="s">
        <v>377</v>
      </c>
      <c r="Q229" s="556"/>
      <c r="R229" s="556"/>
      <c r="S229" s="556"/>
      <c r="T229" s="557"/>
      <c r="U229" s="34"/>
      <c r="V229" s="34"/>
      <c r="W229" s="35" t="s">
        <v>69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378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375</v>
      </c>
      <c r="B230" s="54" t="s">
        <v>379</v>
      </c>
      <c r="C230" s="31">
        <v>4301011722</v>
      </c>
      <c r="D230" s="553">
        <v>4680115884205</v>
      </c>
      <c r="E230" s="554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6"/>
      <c r="R230" s="556"/>
      <c r="S230" s="556"/>
      <c r="T230" s="557"/>
      <c r="U230" s="34"/>
      <c r="V230" s="34"/>
      <c r="W230" s="35" t="s">
        <v>69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378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8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9"/>
      <c r="P231" s="558" t="s">
        <v>71</v>
      </c>
      <c r="Q231" s="559"/>
      <c r="R231" s="559"/>
      <c r="S231" s="559"/>
      <c r="T231" s="559"/>
      <c r="U231" s="559"/>
      <c r="V231" s="560"/>
      <c r="W231" s="37" t="s">
        <v>72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9"/>
      <c r="P232" s="558" t="s">
        <v>71</v>
      </c>
      <c r="Q232" s="559"/>
      <c r="R232" s="559"/>
      <c r="S232" s="559"/>
      <c r="T232" s="559"/>
      <c r="U232" s="559"/>
      <c r="V232" s="560"/>
      <c r="W232" s="37" t="s">
        <v>69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61" t="s">
        <v>139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5"/>
      <c r="AB233" s="545"/>
      <c r="AC233" s="545"/>
    </row>
    <row r="234" spans="1:68" ht="27" customHeight="1" x14ac:dyDescent="0.25">
      <c r="A234" s="54" t="s">
        <v>380</v>
      </c>
      <c r="B234" s="54" t="s">
        <v>381</v>
      </c>
      <c r="C234" s="31">
        <v>4301020377</v>
      </c>
      <c r="D234" s="553">
        <v>4680115885981</v>
      </c>
      <c r="E234" s="554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69</v>
      </c>
      <c r="X234" s="549">
        <v>47.52</v>
      </c>
      <c r="Y234" s="550">
        <f>IFERROR(IF(X234="",0,CEILING((X234/$H234),1)*$H234),"")</f>
        <v>47.519999999999996</v>
      </c>
      <c r="Z234" s="36">
        <f>IFERROR(IF(Y234=0,"",ROUNDUP(Y234/H234,0)*0.00502),"")</f>
        <v>0.12048</v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49.920000000000009</v>
      </c>
      <c r="BN234" s="64">
        <f>IFERROR(Y234*I234/H234,"0")</f>
        <v>49.92</v>
      </c>
      <c r="BO234" s="64">
        <f>IFERROR(1/J234*(X234/H234),"0")</f>
        <v>0.10256410256410259</v>
      </c>
      <c r="BP234" s="64">
        <f>IFERROR(1/J234*(Y234/H234),"0")</f>
        <v>0.10256410256410256</v>
      </c>
    </row>
    <row r="235" spans="1:68" x14ac:dyDescent="0.2">
      <c r="A235" s="568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9"/>
      <c r="P235" s="558" t="s">
        <v>71</v>
      </c>
      <c r="Q235" s="559"/>
      <c r="R235" s="559"/>
      <c r="S235" s="559"/>
      <c r="T235" s="559"/>
      <c r="U235" s="559"/>
      <c r="V235" s="560"/>
      <c r="W235" s="37" t="s">
        <v>72</v>
      </c>
      <c r="X235" s="551">
        <f>IFERROR(X234/H234,"0")</f>
        <v>24.000000000000004</v>
      </c>
      <c r="Y235" s="551">
        <f>IFERROR(Y234/H234,"0")</f>
        <v>23.999999999999996</v>
      </c>
      <c r="Z235" s="551">
        <f>IFERROR(IF(Z234="",0,Z234),"0")</f>
        <v>0.12048</v>
      </c>
      <c r="AA235" s="552"/>
      <c r="AB235" s="552"/>
      <c r="AC235" s="552"/>
    </row>
    <row r="236" spans="1:68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9"/>
      <c r="P236" s="558" t="s">
        <v>71</v>
      </c>
      <c r="Q236" s="559"/>
      <c r="R236" s="559"/>
      <c r="S236" s="559"/>
      <c r="T236" s="559"/>
      <c r="U236" s="559"/>
      <c r="V236" s="560"/>
      <c r="W236" s="37" t="s">
        <v>69</v>
      </c>
      <c r="X236" s="551">
        <f>IFERROR(SUM(X234:X234),"0")</f>
        <v>47.52</v>
      </c>
      <c r="Y236" s="551">
        <f>IFERROR(SUM(Y234:Y234),"0")</f>
        <v>47.519999999999996</v>
      </c>
      <c r="Z236" s="37"/>
      <c r="AA236" s="552"/>
      <c r="AB236" s="552"/>
      <c r="AC236" s="552"/>
    </row>
    <row r="237" spans="1:68" ht="14.25" hidden="1" customHeight="1" x14ac:dyDescent="0.25">
      <c r="A237" s="561" t="s">
        <v>383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5"/>
      <c r="AB237" s="545"/>
      <c r="AC237" s="545"/>
    </row>
    <row r="238" spans="1:68" ht="27" hidden="1" customHeight="1" x14ac:dyDescent="0.25">
      <c r="A238" s="54" t="s">
        <v>384</v>
      </c>
      <c r="B238" s="54" t="s">
        <v>385</v>
      </c>
      <c r="C238" s="31">
        <v>4301040362</v>
      </c>
      <c r="D238" s="553">
        <v>4680115886803</v>
      </c>
      <c r="E238" s="554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2" t="s">
        <v>386</v>
      </c>
      <c r="Q238" s="556"/>
      <c r="R238" s="556"/>
      <c r="S238" s="556"/>
      <c r="T238" s="557"/>
      <c r="U238" s="34"/>
      <c r="V238" s="34"/>
      <c r="W238" s="35" t="s">
        <v>69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9"/>
      <c r="P239" s="558" t="s">
        <v>71</v>
      </c>
      <c r="Q239" s="559"/>
      <c r="R239" s="559"/>
      <c r="S239" s="559"/>
      <c r="T239" s="559"/>
      <c r="U239" s="559"/>
      <c r="V239" s="560"/>
      <c r="W239" s="37" t="s">
        <v>72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9"/>
      <c r="P240" s="558" t="s">
        <v>71</v>
      </c>
      <c r="Q240" s="559"/>
      <c r="R240" s="559"/>
      <c r="S240" s="559"/>
      <c r="T240" s="559"/>
      <c r="U240" s="559"/>
      <c r="V240" s="560"/>
      <c r="W240" s="37" t="s">
        <v>69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61" t="s">
        <v>388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5"/>
      <c r="AB241" s="545"/>
      <c r="AC241" s="545"/>
    </row>
    <row r="242" spans="1:68" ht="27" hidden="1" customHeight="1" x14ac:dyDescent="0.25">
      <c r="A242" s="54" t="s">
        <v>389</v>
      </c>
      <c r="B242" s="54" t="s">
        <v>390</v>
      </c>
      <c r="C242" s="31">
        <v>4301041004</v>
      </c>
      <c r="D242" s="553">
        <v>4680115886704</v>
      </c>
      <c r="E242" s="554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69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4301041008</v>
      </c>
      <c r="D243" s="553">
        <v>4680115886681</v>
      </c>
      <c r="E243" s="554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7" t="s">
        <v>394</v>
      </c>
      <c r="Q243" s="556"/>
      <c r="R243" s="556"/>
      <c r="S243" s="556"/>
      <c r="T243" s="557"/>
      <c r="U243" s="34"/>
      <c r="V243" s="34"/>
      <c r="W243" s="35" t="s">
        <v>69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4301041007</v>
      </c>
      <c r="D244" s="553">
        <v>4680115886735</v>
      </c>
      <c r="E244" s="554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69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397</v>
      </c>
      <c r="B245" s="54" t="s">
        <v>398</v>
      </c>
      <c r="C245" s="31">
        <v>4301041005</v>
      </c>
      <c r="D245" s="553">
        <v>4680115886711</v>
      </c>
      <c r="E245" s="554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62"/>
      <c r="C246" s="562"/>
      <c r="D246" s="562"/>
      <c r="E246" s="562"/>
      <c r="F246" s="562"/>
      <c r="G246" s="562"/>
      <c r="H246" s="562"/>
      <c r="I246" s="562"/>
      <c r="J246" s="562"/>
      <c r="K246" s="562"/>
      <c r="L246" s="562"/>
      <c r="M246" s="562"/>
      <c r="N246" s="562"/>
      <c r="O246" s="569"/>
      <c r="P246" s="558" t="s">
        <v>71</v>
      </c>
      <c r="Q246" s="559"/>
      <c r="R246" s="559"/>
      <c r="S246" s="559"/>
      <c r="T246" s="559"/>
      <c r="U246" s="559"/>
      <c r="V246" s="560"/>
      <c r="W246" s="37" t="s">
        <v>72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62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9"/>
      <c r="P247" s="558" t="s">
        <v>71</v>
      </c>
      <c r="Q247" s="559"/>
      <c r="R247" s="559"/>
      <c r="S247" s="559"/>
      <c r="T247" s="559"/>
      <c r="U247" s="559"/>
      <c r="V247" s="560"/>
      <c r="W247" s="37" t="s">
        <v>69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71" t="s">
        <v>399</v>
      </c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2"/>
      <c r="P248" s="562"/>
      <c r="Q248" s="562"/>
      <c r="R248" s="562"/>
      <c r="S248" s="562"/>
      <c r="T248" s="562"/>
      <c r="U248" s="562"/>
      <c r="V248" s="562"/>
      <c r="W248" s="562"/>
      <c r="X248" s="562"/>
      <c r="Y248" s="562"/>
      <c r="Z248" s="562"/>
      <c r="AA248" s="544"/>
      <c r="AB248" s="544"/>
      <c r="AC248" s="544"/>
    </row>
    <row r="249" spans="1:68" ht="14.25" hidden="1" customHeight="1" x14ac:dyDescent="0.25">
      <c r="A249" s="561" t="s">
        <v>103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5"/>
      <c r="AB249" s="545"/>
      <c r="AC249" s="545"/>
    </row>
    <row r="250" spans="1:68" ht="27" hidden="1" customHeight="1" x14ac:dyDescent="0.25">
      <c r="A250" s="54" t="s">
        <v>400</v>
      </c>
      <c r="B250" s="54" t="s">
        <v>401</v>
      </c>
      <c r="C250" s="31">
        <v>4301011855</v>
      </c>
      <c r="D250" s="553">
        <v>4680115885837</v>
      </c>
      <c r="E250" s="554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402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403</v>
      </c>
      <c r="B251" s="54" t="s">
        <v>404</v>
      </c>
      <c r="C251" s="31">
        <v>4301011853</v>
      </c>
      <c r="D251" s="553">
        <v>4680115885851</v>
      </c>
      <c r="E251" s="554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406</v>
      </c>
      <c r="B252" s="54" t="s">
        <v>407</v>
      </c>
      <c r="C252" s="31">
        <v>4301011850</v>
      </c>
      <c r="D252" s="553">
        <v>4680115885806</v>
      </c>
      <c r="E252" s="554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409</v>
      </c>
      <c r="B253" s="54" t="s">
        <v>410</v>
      </c>
      <c r="C253" s="31">
        <v>4301011852</v>
      </c>
      <c r="D253" s="553">
        <v>4680115885844</v>
      </c>
      <c r="E253" s="554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412</v>
      </c>
      <c r="B254" s="54" t="s">
        <v>413</v>
      </c>
      <c r="C254" s="31">
        <v>4301011851</v>
      </c>
      <c r="D254" s="553">
        <v>4680115885820</v>
      </c>
      <c r="E254" s="554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62"/>
      <c r="C255" s="562"/>
      <c r="D255" s="562"/>
      <c r="E255" s="562"/>
      <c r="F255" s="562"/>
      <c r="G255" s="562"/>
      <c r="H255" s="562"/>
      <c r="I255" s="562"/>
      <c r="J255" s="562"/>
      <c r="K255" s="562"/>
      <c r="L255" s="562"/>
      <c r="M255" s="562"/>
      <c r="N255" s="562"/>
      <c r="O255" s="569"/>
      <c r="P255" s="558" t="s">
        <v>71</v>
      </c>
      <c r="Q255" s="559"/>
      <c r="R255" s="559"/>
      <c r="S255" s="559"/>
      <c r="T255" s="559"/>
      <c r="U255" s="559"/>
      <c r="V255" s="560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62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9"/>
      <c r="P256" s="558" t="s">
        <v>71</v>
      </c>
      <c r="Q256" s="559"/>
      <c r="R256" s="559"/>
      <c r="S256" s="559"/>
      <c r="T256" s="559"/>
      <c r="U256" s="559"/>
      <c r="V256" s="560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415</v>
      </c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2"/>
      <c r="P257" s="562"/>
      <c r="Q257" s="562"/>
      <c r="R257" s="562"/>
      <c r="S257" s="562"/>
      <c r="T257" s="562"/>
      <c r="U257" s="562"/>
      <c r="V257" s="562"/>
      <c r="W257" s="562"/>
      <c r="X257" s="562"/>
      <c r="Y257" s="562"/>
      <c r="Z257" s="562"/>
      <c r="AA257" s="544"/>
      <c r="AB257" s="544"/>
      <c r="AC257" s="544"/>
    </row>
    <row r="258" spans="1:68" ht="14.25" hidden="1" customHeight="1" x14ac:dyDescent="0.25">
      <c r="A258" s="561" t="s">
        <v>103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5"/>
      <c r="AB258" s="545"/>
      <c r="AC258" s="545"/>
    </row>
    <row r="259" spans="1:68" ht="27" hidden="1" customHeight="1" x14ac:dyDescent="0.25">
      <c r="A259" s="54" t="s">
        <v>416</v>
      </c>
      <c r="B259" s="54" t="s">
        <v>417</v>
      </c>
      <c r="C259" s="31">
        <v>4301011223</v>
      </c>
      <c r="D259" s="553">
        <v>4607091383423</v>
      </c>
      <c r="E259" s="554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418</v>
      </c>
      <c r="B260" s="54" t="s">
        <v>419</v>
      </c>
      <c r="C260" s="31">
        <v>4301012199</v>
      </c>
      <c r="D260" s="553">
        <v>4680115886957</v>
      </c>
      <c r="E260" s="554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9" t="s">
        <v>420</v>
      </c>
      <c r="Q260" s="556"/>
      <c r="R260" s="556"/>
      <c r="S260" s="556"/>
      <c r="T260" s="557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421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422</v>
      </c>
      <c r="B261" s="54" t="s">
        <v>423</v>
      </c>
      <c r="C261" s="31">
        <v>4301012098</v>
      </c>
      <c r="D261" s="553">
        <v>4680115885660</v>
      </c>
      <c r="E261" s="554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425</v>
      </c>
      <c r="B262" s="54" t="s">
        <v>426</v>
      </c>
      <c r="C262" s="31">
        <v>4301012176</v>
      </c>
      <c r="D262" s="553">
        <v>4680115886773</v>
      </c>
      <c r="E262" s="554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734" t="s">
        <v>427</v>
      </c>
      <c r="Q262" s="556"/>
      <c r="R262" s="556"/>
      <c r="S262" s="556"/>
      <c r="T262" s="557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9"/>
      <c r="P263" s="558" t="s">
        <v>71</v>
      </c>
      <c r="Q263" s="559"/>
      <c r="R263" s="559"/>
      <c r="S263" s="559"/>
      <c r="T263" s="559"/>
      <c r="U263" s="559"/>
      <c r="V263" s="560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62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9"/>
      <c r="P264" s="558" t="s">
        <v>71</v>
      </c>
      <c r="Q264" s="559"/>
      <c r="R264" s="559"/>
      <c r="S264" s="559"/>
      <c r="T264" s="559"/>
      <c r="U264" s="559"/>
      <c r="V264" s="560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429</v>
      </c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2"/>
      <c r="P265" s="562"/>
      <c r="Q265" s="562"/>
      <c r="R265" s="562"/>
      <c r="S265" s="562"/>
      <c r="T265" s="562"/>
      <c r="U265" s="562"/>
      <c r="V265" s="562"/>
      <c r="W265" s="562"/>
      <c r="X265" s="562"/>
      <c r="Y265" s="562"/>
      <c r="Z265" s="562"/>
      <c r="AA265" s="544"/>
      <c r="AB265" s="544"/>
      <c r="AC265" s="544"/>
    </row>
    <row r="266" spans="1:68" ht="14.25" hidden="1" customHeight="1" x14ac:dyDescent="0.25">
      <c r="A266" s="561" t="s">
        <v>73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5"/>
      <c r="AB266" s="545"/>
      <c r="AC266" s="545"/>
    </row>
    <row r="267" spans="1:68" ht="27" hidden="1" customHeight="1" x14ac:dyDescent="0.25">
      <c r="A267" s="54" t="s">
        <v>430</v>
      </c>
      <c r="B267" s="54" t="s">
        <v>431</v>
      </c>
      <c r="C267" s="31">
        <v>4301051893</v>
      </c>
      <c r="D267" s="553">
        <v>4680115886186</v>
      </c>
      <c r="E267" s="554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432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433</v>
      </c>
      <c r="B268" s="54" t="s">
        <v>434</v>
      </c>
      <c r="C268" s="31">
        <v>4301051795</v>
      </c>
      <c r="D268" s="553">
        <v>4680115881228</v>
      </c>
      <c r="E268" s="554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69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436</v>
      </c>
      <c r="B269" s="54" t="s">
        <v>437</v>
      </c>
      <c r="C269" s="31">
        <v>4301051388</v>
      </c>
      <c r="D269" s="553">
        <v>4680115881211</v>
      </c>
      <c r="E269" s="554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125</v>
      </c>
      <c r="M269" s="33" t="s">
        <v>77</v>
      </c>
      <c r="N269" s="33"/>
      <c r="O269" s="32">
        <v>45</v>
      </c>
      <c r="P269" s="8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69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 t="s">
        <v>127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8"/>
      <c r="B270" s="562"/>
      <c r="C270" s="562"/>
      <c r="D270" s="562"/>
      <c r="E270" s="562"/>
      <c r="F270" s="562"/>
      <c r="G270" s="562"/>
      <c r="H270" s="562"/>
      <c r="I270" s="562"/>
      <c r="J270" s="562"/>
      <c r="K270" s="562"/>
      <c r="L270" s="562"/>
      <c r="M270" s="562"/>
      <c r="N270" s="562"/>
      <c r="O270" s="569"/>
      <c r="P270" s="558" t="s">
        <v>71</v>
      </c>
      <c r="Q270" s="559"/>
      <c r="R270" s="559"/>
      <c r="S270" s="559"/>
      <c r="T270" s="559"/>
      <c r="U270" s="559"/>
      <c r="V270" s="560"/>
      <c r="W270" s="37" t="s">
        <v>72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62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9"/>
      <c r="P271" s="558" t="s">
        <v>71</v>
      </c>
      <c r="Q271" s="559"/>
      <c r="R271" s="559"/>
      <c r="S271" s="559"/>
      <c r="T271" s="559"/>
      <c r="U271" s="559"/>
      <c r="V271" s="560"/>
      <c r="W271" s="37" t="s">
        <v>69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571" t="s">
        <v>439</v>
      </c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2"/>
      <c r="P272" s="562"/>
      <c r="Q272" s="562"/>
      <c r="R272" s="562"/>
      <c r="S272" s="562"/>
      <c r="T272" s="562"/>
      <c r="U272" s="562"/>
      <c r="V272" s="562"/>
      <c r="W272" s="562"/>
      <c r="X272" s="562"/>
      <c r="Y272" s="562"/>
      <c r="Z272" s="562"/>
      <c r="AA272" s="544"/>
      <c r="AB272" s="544"/>
      <c r="AC272" s="544"/>
    </row>
    <row r="273" spans="1:68" ht="14.25" hidden="1" customHeight="1" x14ac:dyDescent="0.25">
      <c r="A273" s="561" t="s">
        <v>64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5"/>
      <c r="AB273" s="545"/>
      <c r="AC273" s="545"/>
    </row>
    <row r="274" spans="1:68" ht="27" hidden="1" customHeight="1" x14ac:dyDescent="0.25">
      <c r="A274" s="54" t="s">
        <v>440</v>
      </c>
      <c r="B274" s="54" t="s">
        <v>441</v>
      </c>
      <c r="C274" s="31">
        <v>4301031307</v>
      </c>
      <c r="D274" s="553">
        <v>4680115880344</v>
      </c>
      <c r="E274" s="554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442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62"/>
      <c r="C275" s="562"/>
      <c r="D275" s="562"/>
      <c r="E275" s="562"/>
      <c r="F275" s="562"/>
      <c r="G275" s="562"/>
      <c r="H275" s="562"/>
      <c r="I275" s="562"/>
      <c r="J275" s="562"/>
      <c r="K275" s="562"/>
      <c r="L275" s="562"/>
      <c r="M275" s="562"/>
      <c r="N275" s="562"/>
      <c r="O275" s="569"/>
      <c r="P275" s="558" t="s">
        <v>71</v>
      </c>
      <c r="Q275" s="559"/>
      <c r="R275" s="559"/>
      <c r="S275" s="559"/>
      <c r="T275" s="559"/>
      <c r="U275" s="559"/>
      <c r="V275" s="560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62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9"/>
      <c r="P276" s="558" t="s">
        <v>71</v>
      </c>
      <c r="Q276" s="559"/>
      <c r="R276" s="559"/>
      <c r="S276" s="559"/>
      <c r="T276" s="559"/>
      <c r="U276" s="559"/>
      <c r="V276" s="560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61" t="s">
        <v>73</v>
      </c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2"/>
      <c r="P277" s="562"/>
      <c r="Q277" s="562"/>
      <c r="R277" s="562"/>
      <c r="S277" s="562"/>
      <c r="T277" s="562"/>
      <c r="U277" s="562"/>
      <c r="V277" s="562"/>
      <c r="W277" s="562"/>
      <c r="X277" s="562"/>
      <c r="Y277" s="562"/>
      <c r="Z277" s="562"/>
      <c r="AA277" s="545"/>
      <c r="AB277" s="545"/>
      <c r="AC277" s="545"/>
    </row>
    <row r="278" spans="1:68" ht="27" hidden="1" customHeight="1" x14ac:dyDescent="0.25">
      <c r="A278" s="54" t="s">
        <v>443</v>
      </c>
      <c r="B278" s="54" t="s">
        <v>444</v>
      </c>
      <c r="C278" s="31">
        <v>4301051782</v>
      </c>
      <c r="D278" s="553">
        <v>4680115884618</v>
      </c>
      <c r="E278" s="554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2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445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62"/>
      <c r="C279" s="562"/>
      <c r="D279" s="562"/>
      <c r="E279" s="562"/>
      <c r="F279" s="562"/>
      <c r="G279" s="562"/>
      <c r="H279" s="562"/>
      <c r="I279" s="562"/>
      <c r="J279" s="562"/>
      <c r="K279" s="562"/>
      <c r="L279" s="562"/>
      <c r="M279" s="562"/>
      <c r="N279" s="562"/>
      <c r="O279" s="569"/>
      <c r="P279" s="558" t="s">
        <v>71</v>
      </c>
      <c r="Q279" s="559"/>
      <c r="R279" s="559"/>
      <c r="S279" s="559"/>
      <c r="T279" s="559"/>
      <c r="U279" s="559"/>
      <c r="V279" s="560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62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9"/>
      <c r="P280" s="558" t="s">
        <v>71</v>
      </c>
      <c r="Q280" s="559"/>
      <c r="R280" s="559"/>
      <c r="S280" s="559"/>
      <c r="T280" s="559"/>
      <c r="U280" s="559"/>
      <c r="V280" s="560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446</v>
      </c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2"/>
      <c r="P281" s="562"/>
      <c r="Q281" s="562"/>
      <c r="R281" s="562"/>
      <c r="S281" s="562"/>
      <c r="T281" s="562"/>
      <c r="U281" s="562"/>
      <c r="V281" s="562"/>
      <c r="W281" s="562"/>
      <c r="X281" s="562"/>
      <c r="Y281" s="562"/>
      <c r="Z281" s="562"/>
      <c r="AA281" s="544"/>
      <c r="AB281" s="544"/>
      <c r="AC281" s="544"/>
    </row>
    <row r="282" spans="1:68" ht="14.25" hidden="1" customHeight="1" x14ac:dyDescent="0.25">
      <c r="A282" s="561" t="s">
        <v>103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5"/>
      <c r="AB282" s="545"/>
      <c r="AC282" s="545"/>
    </row>
    <row r="283" spans="1:68" ht="27" hidden="1" customHeight="1" x14ac:dyDescent="0.25">
      <c r="A283" s="54" t="s">
        <v>447</v>
      </c>
      <c r="B283" s="54" t="s">
        <v>448</v>
      </c>
      <c r="C283" s="31">
        <v>4301011662</v>
      </c>
      <c r="D283" s="553">
        <v>4680115883703</v>
      </c>
      <c r="E283" s="554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449</v>
      </c>
      <c r="AB283" s="57"/>
      <c r="AC283" s="325" t="s">
        <v>450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62"/>
      <c r="C284" s="562"/>
      <c r="D284" s="562"/>
      <c r="E284" s="562"/>
      <c r="F284" s="562"/>
      <c r="G284" s="562"/>
      <c r="H284" s="562"/>
      <c r="I284" s="562"/>
      <c r="J284" s="562"/>
      <c r="K284" s="562"/>
      <c r="L284" s="562"/>
      <c r="M284" s="562"/>
      <c r="N284" s="562"/>
      <c r="O284" s="569"/>
      <c r="P284" s="558" t="s">
        <v>71</v>
      </c>
      <c r="Q284" s="559"/>
      <c r="R284" s="559"/>
      <c r="S284" s="559"/>
      <c r="T284" s="559"/>
      <c r="U284" s="559"/>
      <c r="V284" s="560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62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9"/>
      <c r="P285" s="558" t="s">
        <v>71</v>
      </c>
      <c r="Q285" s="559"/>
      <c r="R285" s="559"/>
      <c r="S285" s="559"/>
      <c r="T285" s="559"/>
      <c r="U285" s="559"/>
      <c r="V285" s="560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451</v>
      </c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2"/>
      <c r="P286" s="562"/>
      <c r="Q286" s="562"/>
      <c r="R286" s="562"/>
      <c r="S286" s="562"/>
      <c r="T286" s="562"/>
      <c r="U286" s="562"/>
      <c r="V286" s="562"/>
      <c r="W286" s="562"/>
      <c r="X286" s="562"/>
      <c r="Y286" s="562"/>
      <c r="Z286" s="562"/>
      <c r="AA286" s="544"/>
      <c r="AB286" s="544"/>
      <c r="AC286" s="544"/>
    </row>
    <row r="287" spans="1:68" ht="14.25" hidden="1" customHeight="1" x14ac:dyDescent="0.25">
      <c r="A287" s="561" t="s">
        <v>103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5"/>
      <c r="AB287" s="545"/>
      <c r="AC287" s="545"/>
    </row>
    <row r="288" spans="1:68" ht="27" hidden="1" customHeight="1" x14ac:dyDescent="0.25">
      <c r="A288" s="54" t="s">
        <v>452</v>
      </c>
      <c r="B288" s="54" t="s">
        <v>453</v>
      </c>
      <c r="C288" s="31">
        <v>4301012024</v>
      </c>
      <c r="D288" s="553">
        <v>4680115885615</v>
      </c>
      <c r="E288" s="554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454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455</v>
      </c>
      <c r="B289" s="54" t="s">
        <v>456</v>
      </c>
      <c r="C289" s="31">
        <v>4301011858</v>
      </c>
      <c r="D289" s="553">
        <v>4680115885646</v>
      </c>
      <c r="E289" s="554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458</v>
      </c>
      <c r="B290" s="54" t="s">
        <v>459</v>
      </c>
      <c r="C290" s="31">
        <v>4301012016</v>
      </c>
      <c r="D290" s="553">
        <v>4680115885554</v>
      </c>
      <c r="E290" s="554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/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4301011857</v>
      </c>
      <c r="D291" s="553">
        <v>4680115885622</v>
      </c>
      <c r="E291" s="554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6"/>
      <c r="R291" s="556"/>
      <c r="S291" s="556"/>
      <c r="T291" s="557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454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463</v>
      </c>
      <c r="B292" s="54" t="s">
        <v>464</v>
      </c>
      <c r="C292" s="31">
        <v>4301011859</v>
      </c>
      <c r="D292" s="553">
        <v>4680115885608</v>
      </c>
      <c r="E292" s="554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62"/>
      <c r="C293" s="562"/>
      <c r="D293" s="562"/>
      <c r="E293" s="562"/>
      <c r="F293" s="562"/>
      <c r="G293" s="562"/>
      <c r="H293" s="562"/>
      <c r="I293" s="562"/>
      <c r="J293" s="562"/>
      <c r="K293" s="562"/>
      <c r="L293" s="562"/>
      <c r="M293" s="562"/>
      <c r="N293" s="562"/>
      <c r="O293" s="569"/>
      <c r="P293" s="558" t="s">
        <v>71</v>
      </c>
      <c r="Q293" s="559"/>
      <c r="R293" s="559"/>
      <c r="S293" s="559"/>
      <c r="T293" s="559"/>
      <c r="U293" s="559"/>
      <c r="V293" s="560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62"/>
      <c r="B294" s="562"/>
      <c r="C294" s="562"/>
      <c r="D294" s="562"/>
      <c r="E294" s="562"/>
      <c r="F294" s="562"/>
      <c r="G294" s="562"/>
      <c r="H294" s="562"/>
      <c r="I294" s="562"/>
      <c r="J294" s="562"/>
      <c r="K294" s="562"/>
      <c r="L294" s="562"/>
      <c r="M294" s="562"/>
      <c r="N294" s="562"/>
      <c r="O294" s="569"/>
      <c r="P294" s="558" t="s">
        <v>71</v>
      </c>
      <c r="Q294" s="559"/>
      <c r="R294" s="559"/>
      <c r="S294" s="559"/>
      <c r="T294" s="559"/>
      <c r="U294" s="559"/>
      <c r="V294" s="560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61" t="s">
        <v>64</v>
      </c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2"/>
      <c r="P295" s="562"/>
      <c r="Q295" s="562"/>
      <c r="R295" s="562"/>
      <c r="S295" s="562"/>
      <c r="T295" s="562"/>
      <c r="U295" s="562"/>
      <c r="V295" s="562"/>
      <c r="W295" s="562"/>
      <c r="X295" s="562"/>
      <c r="Y295" s="562"/>
      <c r="Z295" s="562"/>
      <c r="AA295" s="545"/>
      <c r="AB295" s="545"/>
      <c r="AC295" s="545"/>
    </row>
    <row r="296" spans="1:68" ht="27" hidden="1" customHeight="1" x14ac:dyDescent="0.25">
      <c r="A296" s="54" t="s">
        <v>466</v>
      </c>
      <c r="B296" s="54" t="s">
        <v>467</v>
      </c>
      <c r="C296" s="31">
        <v>4301030878</v>
      </c>
      <c r="D296" s="553">
        <v>4607091387193</v>
      </c>
      <c r="E296" s="554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6"/>
      <c r="R296" s="556"/>
      <c r="S296" s="556"/>
      <c r="T296" s="557"/>
      <c r="U296" s="34"/>
      <c r="V296" s="34"/>
      <c r="W296" s="35" t="s">
        <v>69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468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469</v>
      </c>
      <c r="B297" s="54" t="s">
        <v>470</v>
      </c>
      <c r="C297" s="31">
        <v>4301031153</v>
      </c>
      <c r="D297" s="553">
        <v>4607091387230</v>
      </c>
      <c r="E297" s="554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69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4301031154</v>
      </c>
      <c r="D298" s="553">
        <v>4607091387292</v>
      </c>
      <c r="E298" s="554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69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4301031152</v>
      </c>
      <c r="D299" s="553">
        <v>4607091387285</v>
      </c>
      <c r="E299" s="554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6"/>
      <c r="R299" s="556"/>
      <c r="S299" s="556"/>
      <c r="T299" s="557"/>
      <c r="U299" s="34"/>
      <c r="V299" s="34"/>
      <c r="W299" s="35" t="s">
        <v>69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553">
        <v>4607091389845</v>
      </c>
      <c r="E300" s="554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69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4301031306</v>
      </c>
      <c r="D301" s="553">
        <v>4680115882881</v>
      </c>
      <c r="E301" s="554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6"/>
      <c r="R301" s="556"/>
      <c r="S301" s="556"/>
      <c r="T301" s="557"/>
      <c r="U301" s="34"/>
      <c r="V301" s="34"/>
      <c r="W301" s="35" t="s">
        <v>69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479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482</v>
      </c>
      <c r="B302" s="54" t="s">
        <v>483</v>
      </c>
      <c r="C302" s="31">
        <v>4301031066</v>
      </c>
      <c r="D302" s="553">
        <v>4607091383836</v>
      </c>
      <c r="E302" s="554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6"/>
      <c r="R302" s="556"/>
      <c r="S302" s="556"/>
      <c r="T302" s="557"/>
      <c r="U302" s="34"/>
      <c r="V302" s="34"/>
      <c r="W302" s="35" t="s">
        <v>69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8"/>
      <c r="B303" s="562"/>
      <c r="C303" s="562"/>
      <c r="D303" s="562"/>
      <c r="E303" s="562"/>
      <c r="F303" s="562"/>
      <c r="G303" s="562"/>
      <c r="H303" s="562"/>
      <c r="I303" s="562"/>
      <c r="J303" s="562"/>
      <c r="K303" s="562"/>
      <c r="L303" s="562"/>
      <c r="M303" s="562"/>
      <c r="N303" s="562"/>
      <c r="O303" s="569"/>
      <c r="P303" s="558" t="s">
        <v>71</v>
      </c>
      <c r="Q303" s="559"/>
      <c r="R303" s="559"/>
      <c r="S303" s="559"/>
      <c r="T303" s="559"/>
      <c r="U303" s="559"/>
      <c r="V303" s="560"/>
      <c r="W303" s="37" t="s">
        <v>72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62"/>
      <c r="B304" s="562"/>
      <c r="C304" s="562"/>
      <c r="D304" s="562"/>
      <c r="E304" s="562"/>
      <c r="F304" s="562"/>
      <c r="G304" s="562"/>
      <c r="H304" s="562"/>
      <c r="I304" s="562"/>
      <c r="J304" s="562"/>
      <c r="K304" s="562"/>
      <c r="L304" s="562"/>
      <c r="M304" s="562"/>
      <c r="N304" s="562"/>
      <c r="O304" s="569"/>
      <c r="P304" s="558" t="s">
        <v>71</v>
      </c>
      <c r="Q304" s="559"/>
      <c r="R304" s="559"/>
      <c r="S304" s="559"/>
      <c r="T304" s="559"/>
      <c r="U304" s="559"/>
      <c r="V304" s="560"/>
      <c r="W304" s="37" t="s">
        <v>69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61" t="s">
        <v>73</v>
      </c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2"/>
      <c r="P305" s="562"/>
      <c r="Q305" s="562"/>
      <c r="R305" s="562"/>
      <c r="S305" s="562"/>
      <c r="T305" s="562"/>
      <c r="U305" s="562"/>
      <c r="V305" s="562"/>
      <c r="W305" s="562"/>
      <c r="X305" s="562"/>
      <c r="Y305" s="562"/>
      <c r="Z305" s="562"/>
      <c r="AA305" s="545"/>
      <c r="AB305" s="545"/>
      <c r="AC305" s="545"/>
    </row>
    <row r="306" spans="1:68" ht="27" hidden="1" customHeight="1" x14ac:dyDescent="0.25">
      <c r="A306" s="54" t="s">
        <v>485</v>
      </c>
      <c r="B306" s="54" t="s">
        <v>486</v>
      </c>
      <c r="C306" s="31">
        <v>4301051100</v>
      </c>
      <c r="D306" s="553">
        <v>4607091387766</v>
      </c>
      <c r="E306" s="554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6"/>
      <c r="R306" s="556"/>
      <c r="S306" s="556"/>
      <c r="T306" s="557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487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4301051818</v>
      </c>
      <c r="D307" s="553">
        <v>4607091387957</v>
      </c>
      <c r="E307" s="554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6"/>
      <c r="R307" s="556"/>
      <c r="S307" s="556"/>
      <c r="T307" s="557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4301051819</v>
      </c>
      <c r="D308" s="553">
        <v>4607091387964</v>
      </c>
      <c r="E308" s="554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4301051734</v>
      </c>
      <c r="D309" s="553">
        <v>4680115884588</v>
      </c>
      <c r="E309" s="554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6"/>
      <c r="R309" s="556"/>
      <c r="S309" s="556"/>
      <c r="T309" s="557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4301051578</v>
      </c>
      <c r="D310" s="553">
        <v>4607091387513</v>
      </c>
      <c r="E310" s="554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6"/>
      <c r="R310" s="556"/>
      <c r="S310" s="556"/>
      <c r="T310" s="557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62"/>
      <c r="C311" s="562"/>
      <c r="D311" s="562"/>
      <c r="E311" s="562"/>
      <c r="F311" s="562"/>
      <c r="G311" s="562"/>
      <c r="H311" s="562"/>
      <c r="I311" s="562"/>
      <c r="J311" s="562"/>
      <c r="K311" s="562"/>
      <c r="L311" s="562"/>
      <c r="M311" s="562"/>
      <c r="N311" s="562"/>
      <c r="O311" s="569"/>
      <c r="P311" s="558" t="s">
        <v>71</v>
      </c>
      <c r="Q311" s="559"/>
      <c r="R311" s="559"/>
      <c r="S311" s="559"/>
      <c r="T311" s="559"/>
      <c r="U311" s="559"/>
      <c r="V311" s="560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62"/>
      <c r="B312" s="562"/>
      <c r="C312" s="562"/>
      <c r="D312" s="562"/>
      <c r="E312" s="562"/>
      <c r="F312" s="562"/>
      <c r="G312" s="562"/>
      <c r="H312" s="562"/>
      <c r="I312" s="562"/>
      <c r="J312" s="562"/>
      <c r="K312" s="562"/>
      <c r="L312" s="562"/>
      <c r="M312" s="562"/>
      <c r="N312" s="562"/>
      <c r="O312" s="569"/>
      <c r="P312" s="558" t="s">
        <v>71</v>
      </c>
      <c r="Q312" s="559"/>
      <c r="R312" s="559"/>
      <c r="S312" s="559"/>
      <c r="T312" s="559"/>
      <c r="U312" s="559"/>
      <c r="V312" s="560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61" t="s">
        <v>169</v>
      </c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2"/>
      <c r="P313" s="562"/>
      <c r="Q313" s="562"/>
      <c r="R313" s="562"/>
      <c r="S313" s="562"/>
      <c r="T313" s="562"/>
      <c r="U313" s="562"/>
      <c r="V313" s="562"/>
      <c r="W313" s="562"/>
      <c r="X313" s="562"/>
      <c r="Y313" s="562"/>
      <c r="Z313" s="562"/>
      <c r="AA313" s="545"/>
      <c r="AB313" s="545"/>
      <c r="AC313" s="545"/>
    </row>
    <row r="314" spans="1:68" ht="27" hidden="1" customHeight="1" x14ac:dyDescent="0.25">
      <c r="A314" s="54" t="s">
        <v>500</v>
      </c>
      <c r="B314" s="54" t="s">
        <v>501</v>
      </c>
      <c r="C314" s="31">
        <v>4301060387</v>
      </c>
      <c r="D314" s="553">
        <v>4607091380880</v>
      </c>
      <c r="E314" s="554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9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6"/>
      <c r="R314" s="556"/>
      <c r="S314" s="556"/>
      <c r="T314" s="557"/>
      <c r="U314" s="34"/>
      <c r="V314" s="34"/>
      <c r="W314" s="35" t="s">
        <v>69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502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503</v>
      </c>
      <c r="B315" s="54" t="s">
        <v>504</v>
      </c>
      <c r="C315" s="31">
        <v>4301060406</v>
      </c>
      <c r="D315" s="553">
        <v>4607091384482</v>
      </c>
      <c r="E315" s="554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6"/>
      <c r="R315" s="556"/>
      <c r="S315" s="556"/>
      <c r="T315" s="557"/>
      <c r="U315" s="34"/>
      <c r="V315" s="34"/>
      <c r="W315" s="35" t="s">
        <v>69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506</v>
      </c>
      <c r="B316" s="54" t="s">
        <v>507</v>
      </c>
      <c r="C316" s="31">
        <v>4301060484</v>
      </c>
      <c r="D316" s="553">
        <v>4607091380897</v>
      </c>
      <c r="E316" s="554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6"/>
      <c r="R316" s="556"/>
      <c r="S316" s="556"/>
      <c r="T316" s="557"/>
      <c r="U316" s="34"/>
      <c r="V316" s="34"/>
      <c r="W316" s="35" t="s">
        <v>69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68"/>
      <c r="B317" s="562"/>
      <c r="C317" s="562"/>
      <c r="D317" s="562"/>
      <c r="E317" s="562"/>
      <c r="F317" s="562"/>
      <c r="G317" s="562"/>
      <c r="H317" s="562"/>
      <c r="I317" s="562"/>
      <c r="J317" s="562"/>
      <c r="K317" s="562"/>
      <c r="L317" s="562"/>
      <c r="M317" s="562"/>
      <c r="N317" s="562"/>
      <c r="O317" s="569"/>
      <c r="P317" s="558" t="s">
        <v>71</v>
      </c>
      <c r="Q317" s="559"/>
      <c r="R317" s="559"/>
      <c r="S317" s="559"/>
      <c r="T317" s="559"/>
      <c r="U317" s="559"/>
      <c r="V317" s="560"/>
      <c r="W317" s="37" t="s">
        <v>72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hidden="1" x14ac:dyDescent="0.2">
      <c r="A318" s="562"/>
      <c r="B318" s="562"/>
      <c r="C318" s="562"/>
      <c r="D318" s="562"/>
      <c r="E318" s="562"/>
      <c r="F318" s="562"/>
      <c r="G318" s="562"/>
      <c r="H318" s="562"/>
      <c r="I318" s="562"/>
      <c r="J318" s="562"/>
      <c r="K318" s="562"/>
      <c r="L318" s="562"/>
      <c r="M318" s="562"/>
      <c r="N318" s="562"/>
      <c r="O318" s="569"/>
      <c r="P318" s="558" t="s">
        <v>71</v>
      </c>
      <c r="Q318" s="559"/>
      <c r="R318" s="559"/>
      <c r="S318" s="559"/>
      <c r="T318" s="559"/>
      <c r="U318" s="559"/>
      <c r="V318" s="560"/>
      <c r="W318" s="37" t="s">
        <v>69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hidden="1" customHeight="1" x14ac:dyDescent="0.25">
      <c r="A319" s="561" t="s">
        <v>95</v>
      </c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2"/>
      <c r="P319" s="562"/>
      <c r="Q319" s="562"/>
      <c r="R319" s="562"/>
      <c r="S319" s="562"/>
      <c r="T319" s="562"/>
      <c r="U319" s="562"/>
      <c r="V319" s="562"/>
      <c r="W319" s="562"/>
      <c r="X319" s="562"/>
      <c r="Y319" s="562"/>
      <c r="Z319" s="562"/>
      <c r="AA319" s="545"/>
      <c r="AB319" s="545"/>
      <c r="AC319" s="545"/>
    </row>
    <row r="320" spans="1:68" ht="27" hidden="1" customHeight="1" x14ac:dyDescent="0.25">
      <c r="A320" s="54" t="s">
        <v>509</v>
      </c>
      <c r="B320" s="54" t="s">
        <v>510</v>
      </c>
      <c r="C320" s="31">
        <v>4301030235</v>
      </c>
      <c r="D320" s="553">
        <v>4607091388381</v>
      </c>
      <c r="E320" s="554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90" t="s">
        <v>511</v>
      </c>
      <c r="Q320" s="556"/>
      <c r="R320" s="556"/>
      <c r="S320" s="556"/>
      <c r="T320" s="557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512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513</v>
      </c>
      <c r="B321" s="54" t="s">
        <v>514</v>
      </c>
      <c r="C321" s="31">
        <v>4301030232</v>
      </c>
      <c r="D321" s="553">
        <v>4607091388374</v>
      </c>
      <c r="E321" s="554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68" t="s">
        <v>515</v>
      </c>
      <c r="Q321" s="556"/>
      <c r="R321" s="556"/>
      <c r="S321" s="556"/>
      <c r="T321" s="557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512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4301032015</v>
      </c>
      <c r="D322" s="553">
        <v>4607091383102</v>
      </c>
      <c r="E322" s="554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6"/>
      <c r="R322" s="556"/>
      <c r="S322" s="556"/>
      <c r="T322" s="557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4301030233</v>
      </c>
      <c r="D323" s="553">
        <v>4607091388404</v>
      </c>
      <c r="E323" s="554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6"/>
      <c r="R323" s="556"/>
      <c r="S323" s="556"/>
      <c r="T323" s="557"/>
      <c r="U323" s="34"/>
      <c r="V323" s="34"/>
      <c r="W323" s="35" t="s">
        <v>69</v>
      </c>
      <c r="X323" s="549">
        <v>43.35</v>
      </c>
      <c r="Y323" s="550">
        <f>IFERROR(IF(X323="",0,CEILING((X323/$H323),1)*$H323),"")</f>
        <v>43.349999999999994</v>
      </c>
      <c r="Z323" s="36">
        <f>IFERROR(IF(Y323=0,"",ROUNDUP(Y323/H323,0)*0.00651),"")</f>
        <v>0.11067</v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48.96</v>
      </c>
      <c r="BN323" s="64">
        <f>IFERROR(Y323*I323/H323,"0")</f>
        <v>48.96</v>
      </c>
      <c r="BO323" s="64">
        <f>IFERROR(1/J323*(X323/H323),"0")</f>
        <v>9.3406593406593408E-2</v>
      </c>
      <c r="BP323" s="64">
        <f>IFERROR(1/J323*(Y323/H323),"0")</f>
        <v>9.3406593406593408E-2</v>
      </c>
    </row>
    <row r="324" spans="1:68" x14ac:dyDescent="0.2">
      <c r="A324" s="568"/>
      <c r="B324" s="562"/>
      <c r="C324" s="562"/>
      <c r="D324" s="562"/>
      <c r="E324" s="562"/>
      <c r="F324" s="562"/>
      <c r="G324" s="562"/>
      <c r="H324" s="562"/>
      <c r="I324" s="562"/>
      <c r="J324" s="562"/>
      <c r="K324" s="562"/>
      <c r="L324" s="562"/>
      <c r="M324" s="562"/>
      <c r="N324" s="562"/>
      <c r="O324" s="569"/>
      <c r="P324" s="558" t="s">
        <v>71</v>
      </c>
      <c r="Q324" s="559"/>
      <c r="R324" s="559"/>
      <c r="S324" s="559"/>
      <c r="T324" s="559"/>
      <c r="U324" s="559"/>
      <c r="V324" s="560"/>
      <c r="W324" s="37" t="s">
        <v>72</v>
      </c>
      <c r="X324" s="551">
        <f>IFERROR(X320/H320,"0")+IFERROR(X321/H321,"0")+IFERROR(X322/H322,"0")+IFERROR(X323/H323,"0")</f>
        <v>17</v>
      </c>
      <c r="Y324" s="551">
        <f>IFERROR(Y320/H320,"0")+IFERROR(Y321/H321,"0")+IFERROR(Y322/H322,"0")+IFERROR(Y323/H323,"0")</f>
        <v>17</v>
      </c>
      <c r="Z324" s="551">
        <f>IFERROR(IF(Z320="",0,Z320),"0")+IFERROR(IF(Z321="",0,Z321),"0")+IFERROR(IF(Z322="",0,Z322),"0")+IFERROR(IF(Z323="",0,Z323),"0")</f>
        <v>0.11067</v>
      </c>
      <c r="AA324" s="552"/>
      <c r="AB324" s="552"/>
      <c r="AC324" s="552"/>
    </row>
    <row r="325" spans="1:68" x14ac:dyDescent="0.2">
      <c r="A325" s="562"/>
      <c r="B325" s="562"/>
      <c r="C325" s="562"/>
      <c r="D325" s="562"/>
      <c r="E325" s="562"/>
      <c r="F325" s="562"/>
      <c r="G325" s="562"/>
      <c r="H325" s="562"/>
      <c r="I325" s="562"/>
      <c r="J325" s="562"/>
      <c r="K325" s="562"/>
      <c r="L325" s="562"/>
      <c r="M325" s="562"/>
      <c r="N325" s="562"/>
      <c r="O325" s="569"/>
      <c r="P325" s="558" t="s">
        <v>71</v>
      </c>
      <c r="Q325" s="559"/>
      <c r="R325" s="559"/>
      <c r="S325" s="559"/>
      <c r="T325" s="559"/>
      <c r="U325" s="559"/>
      <c r="V325" s="560"/>
      <c r="W325" s="37" t="s">
        <v>69</v>
      </c>
      <c r="X325" s="551">
        <f>IFERROR(SUM(X320:X323),"0")</f>
        <v>43.35</v>
      </c>
      <c r="Y325" s="551">
        <f>IFERROR(SUM(Y320:Y323),"0")</f>
        <v>43.349999999999994</v>
      </c>
      <c r="Z325" s="37"/>
      <c r="AA325" s="552"/>
      <c r="AB325" s="552"/>
      <c r="AC325" s="552"/>
    </row>
    <row r="326" spans="1:68" ht="14.25" hidden="1" customHeight="1" x14ac:dyDescent="0.25">
      <c r="A326" s="561" t="s">
        <v>521</v>
      </c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2"/>
      <c r="P326" s="562"/>
      <c r="Q326" s="562"/>
      <c r="R326" s="562"/>
      <c r="S326" s="562"/>
      <c r="T326" s="562"/>
      <c r="U326" s="562"/>
      <c r="V326" s="562"/>
      <c r="W326" s="562"/>
      <c r="X326" s="562"/>
      <c r="Y326" s="562"/>
      <c r="Z326" s="562"/>
      <c r="AA326" s="545"/>
      <c r="AB326" s="545"/>
      <c r="AC326" s="545"/>
    </row>
    <row r="327" spans="1:68" ht="16.5" hidden="1" customHeight="1" x14ac:dyDescent="0.25">
      <c r="A327" s="54" t="s">
        <v>522</v>
      </c>
      <c r="B327" s="54" t="s">
        <v>523</v>
      </c>
      <c r="C327" s="31">
        <v>4301180007</v>
      </c>
      <c r="D327" s="553">
        <v>4680115881808</v>
      </c>
      <c r="E327" s="554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6"/>
      <c r="R327" s="556"/>
      <c r="S327" s="556"/>
      <c r="T327" s="557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525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526</v>
      </c>
      <c r="B328" s="54" t="s">
        <v>527</v>
      </c>
      <c r="C328" s="31">
        <v>4301180006</v>
      </c>
      <c r="D328" s="553">
        <v>4680115881822</v>
      </c>
      <c r="E328" s="554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525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4301180001</v>
      </c>
      <c r="D329" s="553">
        <v>4680115880016</v>
      </c>
      <c r="E329" s="554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6"/>
      <c r="R329" s="556"/>
      <c r="S329" s="556"/>
      <c r="T329" s="557"/>
      <c r="U329" s="34"/>
      <c r="V329" s="34"/>
      <c r="W329" s="35" t="s">
        <v>69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62"/>
      <c r="C330" s="562"/>
      <c r="D330" s="562"/>
      <c r="E330" s="562"/>
      <c r="F330" s="562"/>
      <c r="G330" s="562"/>
      <c r="H330" s="562"/>
      <c r="I330" s="562"/>
      <c r="J330" s="562"/>
      <c r="K330" s="562"/>
      <c r="L330" s="562"/>
      <c r="M330" s="562"/>
      <c r="N330" s="562"/>
      <c r="O330" s="569"/>
      <c r="P330" s="558" t="s">
        <v>71</v>
      </c>
      <c r="Q330" s="559"/>
      <c r="R330" s="559"/>
      <c r="S330" s="559"/>
      <c r="T330" s="559"/>
      <c r="U330" s="559"/>
      <c r="V330" s="560"/>
      <c r="W330" s="37" t="s">
        <v>72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62"/>
      <c r="B331" s="562"/>
      <c r="C331" s="562"/>
      <c r="D331" s="562"/>
      <c r="E331" s="562"/>
      <c r="F331" s="562"/>
      <c r="G331" s="562"/>
      <c r="H331" s="562"/>
      <c r="I331" s="562"/>
      <c r="J331" s="562"/>
      <c r="K331" s="562"/>
      <c r="L331" s="562"/>
      <c r="M331" s="562"/>
      <c r="N331" s="562"/>
      <c r="O331" s="569"/>
      <c r="P331" s="558" t="s">
        <v>71</v>
      </c>
      <c r="Q331" s="559"/>
      <c r="R331" s="559"/>
      <c r="S331" s="559"/>
      <c r="T331" s="559"/>
      <c r="U331" s="559"/>
      <c r="V331" s="560"/>
      <c r="W331" s="37" t="s">
        <v>69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530</v>
      </c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2"/>
      <c r="P332" s="562"/>
      <c r="Q332" s="562"/>
      <c r="R332" s="562"/>
      <c r="S332" s="562"/>
      <c r="T332" s="562"/>
      <c r="U332" s="562"/>
      <c r="V332" s="562"/>
      <c r="W332" s="562"/>
      <c r="X332" s="562"/>
      <c r="Y332" s="562"/>
      <c r="Z332" s="562"/>
      <c r="AA332" s="544"/>
      <c r="AB332" s="544"/>
      <c r="AC332" s="544"/>
    </row>
    <row r="333" spans="1:68" ht="14.25" hidden="1" customHeight="1" x14ac:dyDescent="0.25">
      <c r="A333" s="561" t="s">
        <v>73</v>
      </c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2"/>
      <c r="P333" s="562"/>
      <c r="Q333" s="562"/>
      <c r="R333" s="562"/>
      <c r="S333" s="562"/>
      <c r="T333" s="562"/>
      <c r="U333" s="562"/>
      <c r="V333" s="562"/>
      <c r="W333" s="562"/>
      <c r="X333" s="562"/>
      <c r="Y333" s="562"/>
      <c r="Z333" s="562"/>
      <c r="AA333" s="545"/>
      <c r="AB333" s="545"/>
      <c r="AC333" s="545"/>
    </row>
    <row r="334" spans="1:68" ht="27" hidden="1" customHeight="1" x14ac:dyDescent="0.25">
      <c r="A334" s="54" t="s">
        <v>531</v>
      </c>
      <c r="B334" s="54" t="s">
        <v>532</v>
      </c>
      <c r="C334" s="31">
        <v>4301051489</v>
      </c>
      <c r="D334" s="553">
        <v>4607091387919</v>
      </c>
      <c r="E334" s="554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6"/>
      <c r="R334" s="556"/>
      <c r="S334" s="556"/>
      <c r="T334" s="557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533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534</v>
      </c>
      <c r="B335" s="54" t="s">
        <v>535</v>
      </c>
      <c r="C335" s="31">
        <v>4301051461</v>
      </c>
      <c r="D335" s="553">
        <v>4680115883604</v>
      </c>
      <c r="E335" s="554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6"/>
      <c r="R335" s="556"/>
      <c r="S335" s="556"/>
      <c r="T335" s="557"/>
      <c r="U335" s="34"/>
      <c r="V335" s="34"/>
      <c r="W335" s="35" t="s">
        <v>69</v>
      </c>
      <c r="X335" s="549">
        <v>1155</v>
      </c>
      <c r="Y335" s="550">
        <f>IFERROR(IF(X335="",0,CEILING((X335/$H335),1)*$H335),"")</f>
        <v>1155</v>
      </c>
      <c r="Z335" s="36">
        <f>IFERROR(IF(Y335=0,"",ROUNDUP(Y335/H335,0)*0.00651),"")</f>
        <v>3.5805000000000002</v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1293.5999999999999</v>
      </c>
      <c r="BN335" s="64">
        <f>IFERROR(Y335*I335/H335,"0")</f>
        <v>1293.5999999999999</v>
      </c>
      <c r="BO335" s="64">
        <f>IFERROR(1/J335*(X335/H335),"0")</f>
        <v>3.0219780219780223</v>
      </c>
      <c r="BP335" s="64">
        <f>IFERROR(1/J335*(Y335/H335),"0")</f>
        <v>3.0219780219780223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4301051864</v>
      </c>
      <c r="D336" s="553">
        <v>4680115883567</v>
      </c>
      <c r="E336" s="554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69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8"/>
      <c r="B337" s="562"/>
      <c r="C337" s="562"/>
      <c r="D337" s="562"/>
      <c r="E337" s="562"/>
      <c r="F337" s="562"/>
      <c r="G337" s="562"/>
      <c r="H337" s="562"/>
      <c r="I337" s="562"/>
      <c r="J337" s="562"/>
      <c r="K337" s="562"/>
      <c r="L337" s="562"/>
      <c r="M337" s="562"/>
      <c r="N337" s="562"/>
      <c r="O337" s="569"/>
      <c r="P337" s="558" t="s">
        <v>71</v>
      </c>
      <c r="Q337" s="559"/>
      <c r="R337" s="559"/>
      <c r="S337" s="559"/>
      <c r="T337" s="559"/>
      <c r="U337" s="559"/>
      <c r="V337" s="560"/>
      <c r="W337" s="37" t="s">
        <v>72</v>
      </c>
      <c r="X337" s="551">
        <f>IFERROR(X334/H334,"0")+IFERROR(X335/H335,"0")+IFERROR(X336/H336,"0")</f>
        <v>550</v>
      </c>
      <c r="Y337" s="551">
        <f>IFERROR(Y334/H334,"0")+IFERROR(Y335/H335,"0")+IFERROR(Y336/H336,"0")</f>
        <v>550</v>
      </c>
      <c r="Z337" s="551">
        <f>IFERROR(IF(Z334="",0,Z334),"0")+IFERROR(IF(Z335="",0,Z335),"0")+IFERROR(IF(Z336="",0,Z336),"0")</f>
        <v>3.5805000000000002</v>
      </c>
      <c r="AA337" s="552"/>
      <c r="AB337" s="552"/>
      <c r="AC337" s="552"/>
    </row>
    <row r="338" spans="1:68" x14ac:dyDescent="0.2">
      <c r="A338" s="562"/>
      <c r="B338" s="562"/>
      <c r="C338" s="562"/>
      <c r="D338" s="562"/>
      <c r="E338" s="562"/>
      <c r="F338" s="562"/>
      <c r="G338" s="562"/>
      <c r="H338" s="562"/>
      <c r="I338" s="562"/>
      <c r="J338" s="562"/>
      <c r="K338" s="562"/>
      <c r="L338" s="562"/>
      <c r="M338" s="562"/>
      <c r="N338" s="562"/>
      <c r="O338" s="569"/>
      <c r="P338" s="558" t="s">
        <v>71</v>
      </c>
      <c r="Q338" s="559"/>
      <c r="R338" s="559"/>
      <c r="S338" s="559"/>
      <c r="T338" s="559"/>
      <c r="U338" s="559"/>
      <c r="V338" s="560"/>
      <c r="W338" s="37" t="s">
        <v>69</v>
      </c>
      <c r="X338" s="551">
        <f>IFERROR(SUM(X334:X336),"0")</f>
        <v>1155</v>
      </c>
      <c r="Y338" s="551">
        <f>IFERROR(SUM(Y334:Y336),"0")</f>
        <v>1155</v>
      </c>
      <c r="Z338" s="37"/>
      <c r="AA338" s="552"/>
      <c r="AB338" s="552"/>
      <c r="AC338" s="552"/>
    </row>
    <row r="339" spans="1:68" ht="27.75" hidden="1" customHeight="1" x14ac:dyDescent="0.2">
      <c r="A339" s="604" t="s">
        <v>540</v>
      </c>
      <c r="B339" s="605"/>
      <c r="C339" s="605"/>
      <c r="D339" s="605"/>
      <c r="E339" s="605"/>
      <c r="F339" s="605"/>
      <c r="G339" s="605"/>
      <c r="H339" s="605"/>
      <c r="I339" s="605"/>
      <c r="J339" s="605"/>
      <c r="K339" s="605"/>
      <c r="L339" s="605"/>
      <c r="M339" s="605"/>
      <c r="N339" s="605"/>
      <c r="O339" s="605"/>
      <c r="P339" s="605"/>
      <c r="Q339" s="605"/>
      <c r="R339" s="605"/>
      <c r="S339" s="605"/>
      <c r="T339" s="605"/>
      <c r="U339" s="605"/>
      <c r="V339" s="605"/>
      <c r="W339" s="605"/>
      <c r="X339" s="605"/>
      <c r="Y339" s="605"/>
      <c r="Z339" s="605"/>
      <c r="AA339" s="48"/>
      <c r="AB339" s="48"/>
      <c r="AC339" s="48"/>
    </row>
    <row r="340" spans="1:68" ht="16.5" hidden="1" customHeight="1" x14ac:dyDescent="0.25">
      <c r="A340" s="571" t="s">
        <v>541</v>
      </c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62"/>
      <c r="P340" s="562"/>
      <c r="Q340" s="562"/>
      <c r="R340" s="562"/>
      <c r="S340" s="562"/>
      <c r="T340" s="562"/>
      <c r="U340" s="562"/>
      <c r="V340" s="562"/>
      <c r="W340" s="562"/>
      <c r="X340" s="562"/>
      <c r="Y340" s="562"/>
      <c r="Z340" s="562"/>
      <c r="AA340" s="544"/>
      <c r="AB340" s="544"/>
      <c r="AC340" s="544"/>
    </row>
    <row r="341" spans="1:68" ht="14.25" hidden="1" customHeight="1" x14ac:dyDescent="0.25">
      <c r="A341" s="561" t="s">
        <v>103</v>
      </c>
      <c r="B341" s="562"/>
      <c r="C341" s="562"/>
      <c r="D341" s="562"/>
      <c r="E341" s="562"/>
      <c r="F341" s="562"/>
      <c r="G341" s="562"/>
      <c r="H341" s="562"/>
      <c r="I341" s="562"/>
      <c r="J341" s="562"/>
      <c r="K341" s="562"/>
      <c r="L341" s="562"/>
      <c r="M341" s="562"/>
      <c r="N341" s="562"/>
      <c r="O341" s="562"/>
      <c r="P341" s="562"/>
      <c r="Q341" s="562"/>
      <c r="R341" s="562"/>
      <c r="S341" s="562"/>
      <c r="T341" s="562"/>
      <c r="U341" s="562"/>
      <c r="V341" s="562"/>
      <c r="W341" s="562"/>
      <c r="X341" s="562"/>
      <c r="Y341" s="562"/>
      <c r="Z341" s="562"/>
      <c r="AA341" s="545"/>
      <c r="AB341" s="545"/>
      <c r="AC341" s="545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53">
        <v>4680115884847</v>
      </c>
      <c r="E342" s="554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6"/>
      <c r="R342" s="556"/>
      <c r="S342" s="556"/>
      <c r="T342" s="557"/>
      <c r="U342" s="34"/>
      <c r="V342" s="34"/>
      <c r="W342" s="35" t="s">
        <v>69</v>
      </c>
      <c r="X342" s="549">
        <v>30</v>
      </c>
      <c r="Y342" s="550">
        <f t="shared" ref="Y342:Y348" si="38">IFERROR(IF(X342="",0,CEILING((X342/$H342),1)*$H342),"")</f>
        <v>30</v>
      </c>
      <c r="Z342" s="36">
        <f>IFERROR(IF(Y342=0,"",ROUNDUP(Y342/H342,0)*0.02175),"")</f>
        <v>4.3499999999999997E-2</v>
      </c>
      <c r="AA342" s="56"/>
      <c r="AB342" s="57"/>
      <c r="AC342" s="387" t="s">
        <v>544</v>
      </c>
      <c r="AG342" s="64"/>
      <c r="AJ342" s="68" t="s">
        <v>113</v>
      </c>
      <c r="AK342" s="68">
        <v>720</v>
      </c>
      <c r="BB342" s="388" t="s">
        <v>1</v>
      </c>
      <c r="BM342" s="64">
        <f t="shared" ref="BM342:BM348" si="39">IFERROR(X342*I342/H342,"0")</f>
        <v>30.96</v>
      </c>
      <c r="BN342" s="64">
        <f t="shared" ref="BN342:BN348" si="40">IFERROR(Y342*I342/H342,"0")</f>
        <v>30.96</v>
      </c>
      <c r="BO342" s="64">
        <f t="shared" ref="BO342:BO348" si="41">IFERROR(1/J342*(X342/H342),"0")</f>
        <v>4.1666666666666664E-2</v>
      </c>
      <c r="BP342" s="64">
        <f t="shared" ref="BP342:BP348" si="42">IFERROR(1/J342*(Y342/H342),"0")</f>
        <v>4.1666666666666664E-2</v>
      </c>
    </row>
    <row r="343" spans="1:68" ht="27" hidden="1" customHeight="1" x14ac:dyDescent="0.25">
      <c r="A343" s="54" t="s">
        <v>545</v>
      </c>
      <c r="B343" s="54" t="s">
        <v>546</v>
      </c>
      <c r="C343" s="31">
        <v>4301011870</v>
      </c>
      <c r="D343" s="553">
        <v>4680115884854</v>
      </c>
      <c r="E343" s="554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6"/>
      <c r="R343" s="556"/>
      <c r="S343" s="556"/>
      <c r="T343" s="557"/>
      <c r="U343" s="34"/>
      <c r="V343" s="34"/>
      <c r="W343" s="35" t="s">
        <v>69</v>
      </c>
      <c r="X343" s="549">
        <v>0</v>
      </c>
      <c r="Y343" s="550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547</v>
      </c>
      <c r="AG343" s="64"/>
      <c r="AJ343" s="68" t="s">
        <v>113</v>
      </c>
      <c r="AK343" s="68">
        <v>720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hidden="1" customHeight="1" x14ac:dyDescent="0.25">
      <c r="A344" s="54" t="s">
        <v>548</v>
      </c>
      <c r="B344" s="54" t="s">
        <v>549</v>
      </c>
      <c r="C344" s="31">
        <v>4301011832</v>
      </c>
      <c r="D344" s="553">
        <v>4607091383997</v>
      </c>
      <c r="E344" s="554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6"/>
      <c r="R344" s="556"/>
      <c r="S344" s="556"/>
      <c r="T344" s="557"/>
      <c r="U344" s="34"/>
      <c r="V344" s="34"/>
      <c r="W344" s="35" t="s">
        <v>69</v>
      </c>
      <c r="X344" s="549">
        <v>0</v>
      </c>
      <c r="Y344" s="550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550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53">
        <v>4680115884830</v>
      </c>
      <c r="E345" s="554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69</v>
      </c>
      <c r="X345" s="549">
        <v>30</v>
      </c>
      <c r="Y345" s="550">
        <f t="shared" si="38"/>
        <v>30</v>
      </c>
      <c r="Z345" s="36">
        <f>IFERROR(IF(Y345=0,"",ROUNDUP(Y345/H345,0)*0.02175),"")</f>
        <v>4.3499999999999997E-2</v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39"/>
        <v>30.96</v>
      </c>
      <c r="BN345" s="64">
        <f t="shared" si="40"/>
        <v>30.96</v>
      </c>
      <c r="BO345" s="64">
        <f t="shared" si="41"/>
        <v>4.1666666666666664E-2</v>
      </c>
      <c r="BP345" s="64">
        <f t="shared" si="42"/>
        <v>4.1666666666666664E-2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4301011433</v>
      </c>
      <c r="D346" s="553">
        <v>4680115882638</v>
      </c>
      <c r="E346" s="554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6"/>
      <c r="R346" s="556"/>
      <c r="S346" s="556"/>
      <c r="T346" s="557"/>
      <c r="U346" s="34"/>
      <c r="V346" s="34"/>
      <c r="W346" s="35" t="s">
        <v>69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4301011952</v>
      </c>
      <c r="D347" s="553">
        <v>4680115884922</v>
      </c>
      <c r="E347" s="554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6"/>
      <c r="R347" s="556"/>
      <c r="S347" s="556"/>
      <c r="T347" s="557"/>
      <c r="U347" s="34"/>
      <c r="V347" s="34"/>
      <c r="W347" s="35" t="s">
        <v>69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547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4301011868</v>
      </c>
      <c r="D348" s="553">
        <v>4680115884861</v>
      </c>
      <c r="E348" s="554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6"/>
      <c r="R348" s="556"/>
      <c r="S348" s="556"/>
      <c r="T348" s="557"/>
      <c r="U348" s="34"/>
      <c r="V348" s="34"/>
      <c r="W348" s="35" t="s">
        <v>69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553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8"/>
      <c r="B349" s="562"/>
      <c r="C349" s="562"/>
      <c r="D349" s="562"/>
      <c r="E349" s="562"/>
      <c r="F349" s="562"/>
      <c r="G349" s="562"/>
      <c r="H349" s="562"/>
      <c r="I349" s="562"/>
      <c r="J349" s="562"/>
      <c r="K349" s="562"/>
      <c r="L349" s="562"/>
      <c r="M349" s="562"/>
      <c r="N349" s="562"/>
      <c r="O349" s="569"/>
      <c r="P349" s="558" t="s">
        <v>71</v>
      </c>
      <c r="Q349" s="559"/>
      <c r="R349" s="559"/>
      <c r="S349" s="559"/>
      <c r="T349" s="559"/>
      <c r="U349" s="559"/>
      <c r="V349" s="560"/>
      <c r="W349" s="37" t="s">
        <v>72</v>
      </c>
      <c r="X349" s="551">
        <f>IFERROR(X342/H342,"0")+IFERROR(X343/H343,"0")+IFERROR(X344/H344,"0")+IFERROR(X345/H345,"0")+IFERROR(X346/H346,"0")+IFERROR(X347/H347,"0")+IFERROR(X348/H348,"0")</f>
        <v>4</v>
      </c>
      <c r="Y349" s="551">
        <f>IFERROR(Y342/H342,"0")+IFERROR(Y343/H343,"0")+IFERROR(Y344/H344,"0")+IFERROR(Y345/H345,"0")+IFERROR(Y346/H346,"0")+IFERROR(Y347/H347,"0")+IFERROR(Y348/H348,"0")</f>
        <v>4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8.6999999999999994E-2</v>
      </c>
      <c r="AA349" s="552"/>
      <c r="AB349" s="552"/>
      <c r="AC349" s="552"/>
    </row>
    <row r="350" spans="1:68" x14ac:dyDescent="0.2">
      <c r="A350" s="562"/>
      <c r="B350" s="562"/>
      <c r="C350" s="562"/>
      <c r="D350" s="562"/>
      <c r="E350" s="562"/>
      <c r="F350" s="562"/>
      <c r="G350" s="562"/>
      <c r="H350" s="562"/>
      <c r="I350" s="562"/>
      <c r="J350" s="562"/>
      <c r="K350" s="562"/>
      <c r="L350" s="562"/>
      <c r="M350" s="562"/>
      <c r="N350" s="562"/>
      <c r="O350" s="569"/>
      <c r="P350" s="558" t="s">
        <v>71</v>
      </c>
      <c r="Q350" s="559"/>
      <c r="R350" s="559"/>
      <c r="S350" s="559"/>
      <c r="T350" s="559"/>
      <c r="U350" s="559"/>
      <c r="V350" s="560"/>
      <c r="W350" s="37" t="s">
        <v>69</v>
      </c>
      <c r="X350" s="551">
        <f>IFERROR(SUM(X342:X348),"0")</f>
        <v>60</v>
      </c>
      <c r="Y350" s="551">
        <f>IFERROR(SUM(Y342:Y348),"0")</f>
        <v>60</v>
      </c>
      <c r="Z350" s="37"/>
      <c r="AA350" s="552"/>
      <c r="AB350" s="552"/>
      <c r="AC350" s="552"/>
    </row>
    <row r="351" spans="1:68" ht="14.25" hidden="1" customHeight="1" x14ac:dyDescent="0.25">
      <c r="A351" s="561" t="s">
        <v>139</v>
      </c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2"/>
      <c r="P351" s="562"/>
      <c r="Q351" s="562"/>
      <c r="R351" s="562"/>
      <c r="S351" s="562"/>
      <c r="T351" s="562"/>
      <c r="U351" s="562"/>
      <c r="V351" s="562"/>
      <c r="W351" s="562"/>
      <c r="X351" s="562"/>
      <c r="Y351" s="562"/>
      <c r="Z351" s="562"/>
      <c r="AA351" s="545"/>
      <c r="AB351" s="545"/>
      <c r="AC351" s="545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53">
        <v>4607091383980</v>
      </c>
      <c r="E352" s="554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6"/>
      <c r="R352" s="556"/>
      <c r="S352" s="556"/>
      <c r="T352" s="557"/>
      <c r="U352" s="34"/>
      <c r="V352" s="34"/>
      <c r="W352" s="35" t="s">
        <v>69</v>
      </c>
      <c r="X352" s="549">
        <v>105</v>
      </c>
      <c r="Y352" s="550">
        <f>IFERROR(IF(X352="",0,CEILING((X352/$H352),1)*$H352),"")</f>
        <v>105</v>
      </c>
      <c r="Z352" s="36">
        <f>IFERROR(IF(Y352=0,"",ROUNDUP(Y352/H352,0)*0.02175),"")</f>
        <v>0.15225</v>
      </c>
      <c r="AA352" s="56"/>
      <c r="AB352" s="57"/>
      <c r="AC352" s="401" t="s">
        <v>563</v>
      </c>
      <c r="AG352" s="64"/>
      <c r="AJ352" s="68" t="s">
        <v>113</v>
      </c>
      <c r="AK352" s="68">
        <v>720</v>
      </c>
      <c r="BB352" s="402" t="s">
        <v>1</v>
      </c>
      <c r="BM352" s="64">
        <f>IFERROR(X352*I352/H352,"0")</f>
        <v>108.36</v>
      </c>
      <c r="BN352" s="64">
        <f>IFERROR(Y352*I352/H352,"0")</f>
        <v>108.36</v>
      </c>
      <c r="BO352" s="64">
        <f>IFERROR(1/J352*(X352/H352),"0")</f>
        <v>0.14583333333333331</v>
      </c>
      <c r="BP352" s="64">
        <f>IFERROR(1/J352*(Y352/H352),"0")</f>
        <v>0.14583333333333331</v>
      </c>
    </row>
    <row r="353" spans="1:68" ht="16.5" hidden="1" customHeight="1" x14ac:dyDescent="0.25">
      <c r="A353" s="54" t="s">
        <v>564</v>
      </c>
      <c r="B353" s="54" t="s">
        <v>565</v>
      </c>
      <c r="C353" s="31">
        <v>4301020179</v>
      </c>
      <c r="D353" s="553">
        <v>4607091384178</v>
      </c>
      <c r="E353" s="554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6"/>
      <c r="R353" s="556"/>
      <c r="S353" s="556"/>
      <c r="T353" s="557"/>
      <c r="U353" s="34"/>
      <c r="V353" s="34"/>
      <c r="W353" s="35" t="s">
        <v>69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563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8"/>
      <c r="B354" s="562"/>
      <c r="C354" s="562"/>
      <c r="D354" s="562"/>
      <c r="E354" s="562"/>
      <c r="F354" s="562"/>
      <c r="G354" s="562"/>
      <c r="H354" s="562"/>
      <c r="I354" s="562"/>
      <c r="J354" s="562"/>
      <c r="K354" s="562"/>
      <c r="L354" s="562"/>
      <c r="M354" s="562"/>
      <c r="N354" s="562"/>
      <c r="O354" s="569"/>
      <c r="P354" s="558" t="s">
        <v>71</v>
      </c>
      <c r="Q354" s="559"/>
      <c r="R354" s="559"/>
      <c r="S354" s="559"/>
      <c r="T354" s="559"/>
      <c r="U354" s="559"/>
      <c r="V354" s="560"/>
      <c r="W354" s="37" t="s">
        <v>72</v>
      </c>
      <c r="X354" s="551">
        <f>IFERROR(X352/H352,"0")+IFERROR(X353/H353,"0")</f>
        <v>7</v>
      </c>
      <c r="Y354" s="551">
        <f>IFERROR(Y352/H352,"0")+IFERROR(Y353/H353,"0")</f>
        <v>7</v>
      </c>
      <c r="Z354" s="551">
        <f>IFERROR(IF(Z352="",0,Z352),"0")+IFERROR(IF(Z353="",0,Z353),"0")</f>
        <v>0.15225</v>
      </c>
      <c r="AA354" s="552"/>
      <c r="AB354" s="552"/>
      <c r="AC354" s="552"/>
    </row>
    <row r="355" spans="1:68" x14ac:dyDescent="0.2">
      <c r="A355" s="562"/>
      <c r="B355" s="562"/>
      <c r="C355" s="562"/>
      <c r="D355" s="562"/>
      <c r="E355" s="562"/>
      <c r="F355" s="562"/>
      <c r="G355" s="562"/>
      <c r="H355" s="562"/>
      <c r="I355" s="562"/>
      <c r="J355" s="562"/>
      <c r="K355" s="562"/>
      <c r="L355" s="562"/>
      <c r="M355" s="562"/>
      <c r="N355" s="562"/>
      <c r="O355" s="569"/>
      <c r="P355" s="558" t="s">
        <v>71</v>
      </c>
      <c r="Q355" s="559"/>
      <c r="R355" s="559"/>
      <c r="S355" s="559"/>
      <c r="T355" s="559"/>
      <c r="U355" s="559"/>
      <c r="V355" s="560"/>
      <c r="W355" s="37" t="s">
        <v>69</v>
      </c>
      <c r="X355" s="551">
        <f>IFERROR(SUM(X352:X353),"0")</f>
        <v>105</v>
      </c>
      <c r="Y355" s="551">
        <f>IFERROR(SUM(Y352:Y353),"0")</f>
        <v>105</v>
      </c>
      <c r="Z355" s="37"/>
      <c r="AA355" s="552"/>
      <c r="AB355" s="552"/>
      <c r="AC355" s="552"/>
    </row>
    <row r="356" spans="1:68" ht="14.25" hidden="1" customHeight="1" x14ac:dyDescent="0.25">
      <c r="A356" s="561" t="s">
        <v>73</v>
      </c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2"/>
      <c r="P356" s="562"/>
      <c r="Q356" s="562"/>
      <c r="R356" s="562"/>
      <c r="S356" s="562"/>
      <c r="T356" s="562"/>
      <c r="U356" s="562"/>
      <c r="V356" s="562"/>
      <c r="W356" s="562"/>
      <c r="X356" s="562"/>
      <c r="Y356" s="562"/>
      <c r="Z356" s="562"/>
      <c r="AA356" s="545"/>
      <c r="AB356" s="545"/>
      <c r="AC356" s="545"/>
    </row>
    <row r="357" spans="1:68" ht="27" hidden="1" customHeight="1" x14ac:dyDescent="0.25">
      <c r="A357" s="54" t="s">
        <v>566</v>
      </c>
      <c r="B357" s="54" t="s">
        <v>567</v>
      </c>
      <c r="C357" s="31">
        <v>4301051903</v>
      </c>
      <c r="D357" s="553">
        <v>4607091383928</v>
      </c>
      <c r="E357" s="554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3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6"/>
      <c r="R357" s="556"/>
      <c r="S357" s="556"/>
      <c r="T357" s="557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568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569</v>
      </c>
      <c r="B358" s="54" t="s">
        <v>570</v>
      </c>
      <c r="C358" s="31">
        <v>4301051897</v>
      </c>
      <c r="D358" s="553">
        <v>4607091384260</v>
      </c>
      <c r="E358" s="554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69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8"/>
      <c r="B359" s="562"/>
      <c r="C359" s="562"/>
      <c r="D359" s="562"/>
      <c r="E359" s="562"/>
      <c r="F359" s="562"/>
      <c r="G359" s="562"/>
      <c r="H359" s="562"/>
      <c r="I359" s="562"/>
      <c r="J359" s="562"/>
      <c r="K359" s="562"/>
      <c r="L359" s="562"/>
      <c r="M359" s="562"/>
      <c r="N359" s="562"/>
      <c r="O359" s="569"/>
      <c r="P359" s="558" t="s">
        <v>71</v>
      </c>
      <c r="Q359" s="559"/>
      <c r="R359" s="559"/>
      <c r="S359" s="559"/>
      <c r="T359" s="559"/>
      <c r="U359" s="559"/>
      <c r="V359" s="560"/>
      <c r="W359" s="37" t="s">
        <v>72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62"/>
      <c r="B360" s="562"/>
      <c r="C360" s="562"/>
      <c r="D360" s="562"/>
      <c r="E360" s="562"/>
      <c r="F360" s="562"/>
      <c r="G360" s="562"/>
      <c r="H360" s="562"/>
      <c r="I360" s="562"/>
      <c r="J360" s="562"/>
      <c r="K360" s="562"/>
      <c r="L360" s="562"/>
      <c r="M360" s="562"/>
      <c r="N360" s="562"/>
      <c r="O360" s="569"/>
      <c r="P360" s="558" t="s">
        <v>71</v>
      </c>
      <c r="Q360" s="559"/>
      <c r="R360" s="559"/>
      <c r="S360" s="559"/>
      <c r="T360" s="559"/>
      <c r="U360" s="559"/>
      <c r="V360" s="560"/>
      <c r="W360" s="37" t="s">
        <v>69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61" t="s">
        <v>169</v>
      </c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2"/>
      <c r="P361" s="562"/>
      <c r="Q361" s="562"/>
      <c r="R361" s="562"/>
      <c r="S361" s="562"/>
      <c r="T361" s="562"/>
      <c r="U361" s="562"/>
      <c r="V361" s="562"/>
      <c r="W361" s="562"/>
      <c r="X361" s="562"/>
      <c r="Y361" s="562"/>
      <c r="Z361" s="562"/>
      <c r="AA361" s="545"/>
      <c r="AB361" s="545"/>
      <c r="AC361" s="545"/>
    </row>
    <row r="362" spans="1:68" ht="16.5" hidden="1" customHeight="1" x14ac:dyDescent="0.25">
      <c r="A362" s="54" t="s">
        <v>572</v>
      </c>
      <c r="B362" s="54" t="s">
        <v>573</v>
      </c>
      <c r="C362" s="31">
        <v>4301060524</v>
      </c>
      <c r="D362" s="553">
        <v>4607091384673</v>
      </c>
      <c r="E362" s="554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43" t="s">
        <v>574</v>
      </c>
      <c r="Q362" s="556"/>
      <c r="R362" s="556"/>
      <c r="S362" s="556"/>
      <c r="T362" s="557"/>
      <c r="U362" s="34"/>
      <c r="V362" s="34"/>
      <c r="W362" s="35" t="s">
        <v>69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575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8"/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9"/>
      <c r="P363" s="558" t="s">
        <v>71</v>
      </c>
      <c r="Q363" s="559"/>
      <c r="R363" s="559"/>
      <c r="S363" s="559"/>
      <c r="T363" s="559"/>
      <c r="U363" s="559"/>
      <c r="V363" s="560"/>
      <c r="W363" s="37" t="s">
        <v>72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62"/>
      <c r="B364" s="562"/>
      <c r="C364" s="562"/>
      <c r="D364" s="562"/>
      <c r="E364" s="562"/>
      <c r="F364" s="562"/>
      <c r="G364" s="562"/>
      <c r="H364" s="562"/>
      <c r="I364" s="562"/>
      <c r="J364" s="562"/>
      <c r="K364" s="562"/>
      <c r="L364" s="562"/>
      <c r="M364" s="562"/>
      <c r="N364" s="562"/>
      <c r="O364" s="569"/>
      <c r="P364" s="558" t="s">
        <v>71</v>
      </c>
      <c r="Q364" s="559"/>
      <c r="R364" s="559"/>
      <c r="S364" s="559"/>
      <c r="T364" s="559"/>
      <c r="U364" s="559"/>
      <c r="V364" s="560"/>
      <c r="W364" s="37" t="s">
        <v>69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571" t="s">
        <v>576</v>
      </c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2"/>
      <c r="P365" s="562"/>
      <c r="Q365" s="562"/>
      <c r="R365" s="562"/>
      <c r="S365" s="562"/>
      <c r="T365" s="562"/>
      <c r="U365" s="562"/>
      <c r="V365" s="562"/>
      <c r="W365" s="562"/>
      <c r="X365" s="562"/>
      <c r="Y365" s="562"/>
      <c r="Z365" s="562"/>
      <c r="AA365" s="544"/>
      <c r="AB365" s="544"/>
      <c r="AC365" s="544"/>
    </row>
    <row r="366" spans="1:68" ht="14.25" hidden="1" customHeight="1" x14ac:dyDescent="0.25">
      <c r="A366" s="561" t="s">
        <v>103</v>
      </c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2"/>
      <c r="P366" s="562"/>
      <c r="Q366" s="562"/>
      <c r="R366" s="562"/>
      <c r="S366" s="562"/>
      <c r="T366" s="562"/>
      <c r="U366" s="562"/>
      <c r="V366" s="562"/>
      <c r="W366" s="562"/>
      <c r="X366" s="562"/>
      <c r="Y366" s="562"/>
      <c r="Z366" s="562"/>
      <c r="AA366" s="545"/>
      <c r="AB366" s="545"/>
      <c r="AC366" s="545"/>
    </row>
    <row r="367" spans="1:68" ht="37.5" hidden="1" customHeight="1" x14ac:dyDescent="0.25">
      <c r="A367" s="54" t="s">
        <v>577</v>
      </c>
      <c r="B367" s="54" t="s">
        <v>578</v>
      </c>
      <c r="C367" s="31">
        <v>4301011873</v>
      </c>
      <c r="D367" s="553">
        <v>4680115881907</v>
      </c>
      <c r="E367" s="554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6"/>
      <c r="R367" s="556"/>
      <c r="S367" s="556"/>
      <c r="T367" s="557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579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580</v>
      </c>
      <c r="B368" s="54" t="s">
        <v>581</v>
      </c>
      <c r="C368" s="31">
        <v>4301011875</v>
      </c>
      <c r="D368" s="553">
        <v>4680115884885</v>
      </c>
      <c r="E368" s="554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6"/>
      <c r="R368" s="556"/>
      <c r="S368" s="556"/>
      <c r="T368" s="557"/>
      <c r="U368" s="34"/>
      <c r="V368" s="34"/>
      <c r="W368" s="35" t="s">
        <v>69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583</v>
      </c>
      <c r="B369" s="54" t="s">
        <v>584</v>
      </c>
      <c r="C369" s="31">
        <v>4301011871</v>
      </c>
      <c r="D369" s="553">
        <v>4680115884908</v>
      </c>
      <c r="E369" s="554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6"/>
      <c r="R369" s="556"/>
      <c r="S369" s="556"/>
      <c r="T369" s="557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582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8"/>
      <c r="B370" s="562"/>
      <c r="C370" s="562"/>
      <c r="D370" s="562"/>
      <c r="E370" s="562"/>
      <c r="F370" s="562"/>
      <c r="G370" s="562"/>
      <c r="H370" s="562"/>
      <c r="I370" s="562"/>
      <c r="J370" s="562"/>
      <c r="K370" s="562"/>
      <c r="L370" s="562"/>
      <c r="M370" s="562"/>
      <c r="N370" s="562"/>
      <c r="O370" s="569"/>
      <c r="P370" s="558" t="s">
        <v>71</v>
      </c>
      <c r="Q370" s="559"/>
      <c r="R370" s="559"/>
      <c r="S370" s="559"/>
      <c r="T370" s="559"/>
      <c r="U370" s="559"/>
      <c r="V370" s="560"/>
      <c r="W370" s="37" t="s">
        <v>72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62"/>
      <c r="B371" s="562"/>
      <c r="C371" s="562"/>
      <c r="D371" s="562"/>
      <c r="E371" s="562"/>
      <c r="F371" s="562"/>
      <c r="G371" s="562"/>
      <c r="H371" s="562"/>
      <c r="I371" s="562"/>
      <c r="J371" s="562"/>
      <c r="K371" s="562"/>
      <c r="L371" s="562"/>
      <c r="M371" s="562"/>
      <c r="N371" s="562"/>
      <c r="O371" s="569"/>
      <c r="P371" s="558" t="s">
        <v>71</v>
      </c>
      <c r="Q371" s="559"/>
      <c r="R371" s="559"/>
      <c r="S371" s="559"/>
      <c r="T371" s="559"/>
      <c r="U371" s="559"/>
      <c r="V371" s="560"/>
      <c r="W371" s="37" t="s">
        <v>69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61" t="s">
        <v>64</v>
      </c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2"/>
      <c r="P372" s="562"/>
      <c r="Q372" s="562"/>
      <c r="R372" s="562"/>
      <c r="S372" s="562"/>
      <c r="T372" s="562"/>
      <c r="U372" s="562"/>
      <c r="V372" s="562"/>
      <c r="W372" s="562"/>
      <c r="X372" s="562"/>
      <c r="Y372" s="562"/>
      <c r="Z372" s="562"/>
      <c r="AA372" s="545"/>
      <c r="AB372" s="545"/>
      <c r="AC372" s="545"/>
    </row>
    <row r="373" spans="1:68" ht="27" hidden="1" customHeight="1" x14ac:dyDescent="0.25">
      <c r="A373" s="54" t="s">
        <v>585</v>
      </c>
      <c r="B373" s="54" t="s">
        <v>586</v>
      </c>
      <c r="C373" s="31">
        <v>4301031303</v>
      </c>
      <c r="D373" s="553">
        <v>4607091384802</v>
      </c>
      <c r="E373" s="554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6"/>
      <c r="R373" s="556"/>
      <c r="S373" s="556"/>
      <c r="T373" s="557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587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9"/>
      <c r="P374" s="558" t="s">
        <v>71</v>
      </c>
      <c r="Q374" s="559"/>
      <c r="R374" s="559"/>
      <c r="S374" s="559"/>
      <c r="T374" s="559"/>
      <c r="U374" s="559"/>
      <c r="V374" s="560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62"/>
      <c r="B375" s="562"/>
      <c r="C375" s="562"/>
      <c r="D375" s="562"/>
      <c r="E375" s="562"/>
      <c r="F375" s="562"/>
      <c r="G375" s="562"/>
      <c r="H375" s="562"/>
      <c r="I375" s="562"/>
      <c r="J375" s="562"/>
      <c r="K375" s="562"/>
      <c r="L375" s="562"/>
      <c r="M375" s="562"/>
      <c r="N375" s="562"/>
      <c r="O375" s="569"/>
      <c r="P375" s="558" t="s">
        <v>71</v>
      </c>
      <c r="Q375" s="559"/>
      <c r="R375" s="559"/>
      <c r="S375" s="559"/>
      <c r="T375" s="559"/>
      <c r="U375" s="559"/>
      <c r="V375" s="560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61" t="s">
        <v>73</v>
      </c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2"/>
      <c r="P376" s="562"/>
      <c r="Q376" s="562"/>
      <c r="R376" s="562"/>
      <c r="S376" s="562"/>
      <c r="T376" s="562"/>
      <c r="U376" s="562"/>
      <c r="V376" s="562"/>
      <c r="W376" s="562"/>
      <c r="X376" s="562"/>
      <c r="Y376" s="562"/>
      <c r="Z376" s="562"/>
      <c r="AA376" s="545"/>
      <c r="AB376" s="545"/>
      <c r="AC376" s="545"/>
    </row>
    <row r="377" spans="1:68" ht="27" hidden="1" customHeight="1" x14ac:dyDescent="0.25">
      <c r="A377" s="54" t="s">
        <v>588</v>
      </c>
      <c r="B377" s="54" t="s">
        <v>589</v>
      </c>
      <c r="C377" s="31">
        <v>4301051899</v>
      </c>
      <c r="D377" s="553">
        <v>4607091384246</v>
      </c>
      <c r="E377" s="554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6"/>
      <c r="R377" s="556"/>
      <c r="S377" s="556"/>
      <c r="T377" s="557"/>
      <c r="U377" s="34"/>
      <c r="V377" s="34"/>
      <c r="W377" s="35" t="s">
        <v>69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590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591</v>
      </c>
      <c r="B378" s="54" t="s">
        <v>592</v>
      </c>
      <c r="C378" s="31">
        <v>4301051660</v>
      </c>
      <c r="D378" s="553">
        <v>4607091384253</v>
      </c>
      <c r="E378" s="554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6"/>
      <c r="R378" s="556"/>
      <c r="S378" s="556"/>
      <c r="T378" s="557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590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8"/>
      <c r="B379" s="562"/>
      <c r="C379" s="562"/>
      <c r="D379" s="562"/>
      <c r="E379" s="562"/>
      <c r="F379" s="562"/>
      <c r="G379" s="562"/>
      <c r="H379" s="562"/>
      <c r="I379" s="562"/>
      <c r="J379" s="562"/>
      <c r="K379" s="562"/>
      <c r="L379" s="562"/>
      <c r="M379" s="562"/>
      <c r="N379" s="562"/>
      <c r="O379" s="569"/>
      <c r="P379" s="558" t="s">
        <v>71</v>
      </c>
      <c r="Q379" s="559"/>
      <c r="R379" s="559"/>
      <c r="S379" s="559"/>
      <c r="T379" s="559"/>
      <c r="U379" s="559"/>
      <c r="V379" s="560"/>
      <c r="W379" s="37" t="s">
        <v>72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62"/>
      <c r="B380" s="562"/>
      <c r="C380" s="562"/>
      <c r="D380" s="562"/>
      <c r="E380" s="562"/>
      <c r="F380" s="562"/>
      <c r="G380" s="562"/>
      <c r="H380" s="562"/>
      <c r="I380" s="562"/>
      <c r="J380" s="562"/>
      <c r="K380" s="562"/>
      <c r="L380" s="562"/>
      <c r="M380" s="562"/>
      <c r="N380" s="562"/>
      <c r="O380" s="569"/>
      <c r="P380" s="558" t="s">
        <v>71</v>
      </c>
      <c r="Q380" s="559"/>
      <c r="R380" s="559"/>
      <c r="S380" s="559"/>
      <c r="T380" s="559"/>
      <c r="U380" s="559"/>
      <c r="V380" s="560"/>
      <c r="W380" s="37" t="s">
        <v>69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61" t="s">
        <v>169</v>
      </c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2"/>
      <c r="P381" s="562"/>
      <c r="Q381" s="562"/>
      <c r="R381" s="562"/>
      <c r="S381" s="562"/>
      <c r="T381" s="562"/>
      <c r="U381" s="562"/>
      <c r="V381" s="562"/>
      <c r="W381" s="562"/>
      <c r="X381" s="562"/>
      <c r="Y381" s="562"/>
      <c r="Z381" s="562"/>
      <c r="AA381" s="545"/>
      <c r="AB381" s="545"/>
      <c r="AC381" s="545"/>
    </row>
    <row r="382" spans="1:68" ht="27" hidden="1" customHeight="1" x14ac:dyDescent="0.25">
      <c r="A382" s="54" t="s">
        <v>593</v>
      </c>
      <c r="B382" s="54" t="s">
        <v>594</v>
      </c>
      <c r="C382" s="31">
        <v>4301060441</v>
      </c>
      <c r="D382" s="553">
        <v>4607091389357</v>
      </c>
      <c r="E382" s="554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6"/>
      <c r="R382" s="556"/>
      <c r="S382" s="556"/>
      <c r="T382" s="557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595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9"/>
      <c r="P383" s="558" t="s">
        <v>71</v>
      </c>
      <c r="Q383" s="559"/>
      <c r="R383" s="559"/>
      <c r="S383" s="559"/>
      <c r="T383" s="559"/>
      <c r="U383" s="559"/>
      <c r="V383" s="560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62"/>
      <c r="B384" s="562"/>
      <c r="C384" s="562"/>
      <c r="D384" s="562"/>
      <c r="E384" s="562"/>
      <c r="F384" s="562"/>
      <c r="G384" s="562"/>
      <c r="H384" s="562"/>
      <c r="I384" s="562"/>
      <c r="J384" s="562"/>
      <c r="K384" s="562"/>
      <c r="L384" s="562"/>
      <c r="M384" s="562"/>
      <c r="N384" s="562"/>
      <c r="O384" s="569"/>
      <c r="P384" s="558" t="s">
        <v>71</v>
      </c>
      <c r="Q384" s="559"/>
      <c r="R384" s="559"/>
      <c r="S384" s="559"/>
      <c r="T384" s="559"/>
      <c r="U384" s="559"/>
      <c r="V384" s="560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04" t="s">
        <v>596</v>
      </c>
      <c r="B385" s="605"/>
      <c r="C385" s="605"/>
      <c r="D385" s="605"/>
      <c r="E385" s="605"/>
      <c r="F385" s="605"/>
      <c r="G385" s="605"/>
      <c r="H385" s="605"/>
      <c r="I385" s="605"/>
      <c r="J385" s="605"/>
      <c r="K385" s="605"/>
      <c r="L385" s="605"/>
      <c r="M385" s="605"/>
      <c r="N385" s="605"/>
      <c r="O385" s="605"/>
      <c r="P385" s="605"/>
      <c r="Q385" s="605"/>
      <c r="R385" s="605"/>
      <c r="S385" s="605"/>
      <c r="T385" s="605"/>
      <c r="U385" s="605"/>
      <c r="V385" s="605"/>
      <c r="W385" s="605"/>
      <c r="X385" s="605"/>
      <c r="Y385" s="605"/>
      <c r="Z385" s="605"/>
      <c r="AA385" s="48"/>
      <c r="AB385" s="48"/>
      <c r="AC385" s="48"/>
    </row>
    <row r="386" spans="1:68" ht="16.5" hidden="1" customHeight="1" x14ac:dyDescent="0.25">
      <c r="A386" s="571" t="s">
        <v>597</v>
      </c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62"/>
      <c r="P386" s="562"/>
      <c r="Q386" s="562"/>
      <c r="R386" s="562"/>
      <c r="S386" s="562"/>
      <c r="T386" s="562"/>
      <c r="U386" s="562"/>
      <c r="V386" s="562"/>
      <c r="W386" s="562"/>
      <c r="X386" s="562"/>
      <c r="Y386" s="562"/>
      <c r="Z386" s="562"/>
      <c r="AA386" s="544"/>
      <c r="AB386" s="544"/>
      <c r="AC386" s="544"/>
    </row>
    <row r="387" spans="1:68" ht="14.25" hidden="1" customHeight="1" x14ac:dyDescent="0.25">
      <c r="A387" s="561" t="s">
        <v>64</v>
      </c>
      <c r="B387" s="562"/>
      <c r="C387" s="562"/>
      <c r="D387" s="562"/>
      <c r="E387" s="562"/>
      <c r="F387" s="562"/>
      <c r="G387" s="562"/>
      <c r="H387" s="562"/>
      <c r="I387" s="562"/>
      <c r="J387" s="562"/>
      <c r="K387" s="562"/>
      <c r="L387" s="562"/>
      <c r="M387" s="562"/>
      <c r="N387" s="562"/>
      <c r="O387" s="562"/>
      <c r="P387" s="562"/>
      <c r="Q387" s="562"/>
      <c r="R387" s="562"/>
      <c r="S387" s="562"/>
      <c r="T387" s="562"/>
      <c r="U387" s="562"/>
      <c r="V387" s="562"/>
      <c r="W387" s="562"/>
      <c r="X387" s="562"/>
      <c r="Y387" s="562"/>
      <c r="Z387" s="562"/>
      <c r="AA387" s="545"/>
      <c r="AB387" s="545"/>
      <c r="AC387" s="545"/>
    </row>
    <row r="388" spans="1:68" ht="27" hidden="1" customHeight="1" x14ac:dyDescent="0.25">
      <c r="A388" s="54" t="s">
        <v>598</v>
      </c>
      <c r="B388" s="54" t="s">
        <v>599</v>
      </c>
      <c r="C388" s="31">
        <v>4301031405</v>
      </c>
      <c r="D388" s="553">
        <v>4680115886100</v>
      </c>
      <c r="E388" s="554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6"/>
      <c r="R388" s="556"/>
      <c r="S388" s="556"/>
      <c r="T388" s="557"/>
      <c r="U388" s="34"/>
      <c r="V388" s="34"/>
      <c r="W388" s="35" t="s">
        <v>69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600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601</v>
      </c>
      <c r="B389" s="54" t="s">
        <v>602</v>
      </c>
      <c r="C389" s="31">
        <v>4301031406</v>
      </c>
      <c r="D389" s="553">
        <v>4680115886117</v>
      </c>
      <c r="E389" s="554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6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69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601</v>
      </c>
      <c r="B390" s="54" t="s">
        <v>604</v>
      </c>
      <c r="C390" s="31">
        <v>4301031382</v>
      </c>
      <c r="D390" s="553">
        <v>4680115886117</v>
      </c>
      <c r="E390" s="554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69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603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4301031402</v>
      </c>
      <c r="D391" s="553">
        <v>4680115886124</v>
      </c>
      <c r="E391" s="554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69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4301031366</v>
      </c>
      <c r="D392" s="553">
        <v>4680115883147</v>
      </c>
      <c r="E392" s="554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6"/>
      <c r="R392" s="556"/>
      <c r="S392" s="556"/>
      <c r="T392" s="557"/>
      <c r="U392" s="34"/>
      <c r="V392" s="34"/>
      <c r="W392" s="35" t="s">
        <v>69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600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4301031362</v>
      </c>
      <c r="D393" s="553">
        <v>4607091384338</v>
      </c>
      <c r="E393" s="554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6"/>
      <c r="R393" s="556"/>
      <c r="S393" s="556"/>
      <c r="T393" s="557"/>
      <c r="U393" s="34"/>
      <c r="V393" s="34"/>
      <c r="W393" s="35" t="s">
        <v>69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600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612</v>
      </c>
      <c r="B394" s="54" t="s">
        <v>613</v>
      </c>
      <c r="C394" s="31">
        <v>4301031361</v>
      </c>
      <c r="D394" s="553">
        <v>4607091389524</v>
      </c>
      <c r="E394" s="554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69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4301031364</v>
      </c>
      <c r="D395" s="553">
        <v>4680115883161</v>
      </c>
      <c r="E395" s="554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6"/>
      <c r="R395" s="556"/>
      <c r="S395" s="556"/>
      <c r="T395" s="557"/>
      <c r="U395" s="34"/>
      <c r="V395" s="34"/>
      <c r="W395" s="35" t="s">
        <v>69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618</v>
      </c>
      <c r="B396" s="54" t="s">
        <v>619</v>
      </c>
      <c r="C396" s="31">
        <v>4301031358</v>
      </c>
      <c r="D396" s="553">
        <v>4607091389531</v>
      </c>
      <c r="E396" s="554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6"/>
      <c r="R396" s="556"/>
      <c r="S396" s="556"/>
      <c r="T396" s="557"/>
      <c r="U396" s="34"/>
      <c r="V396" s="34"/>
      <c r="W396" s="35" t="s">
        <v>69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4301031360</v>
      </c>
      <c r="D397" s="553">
        <v>4607091384345</v>
      </c>
      <c r="E397" s="554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6"/>
      <c r="R397" s="556"/>
      <c r="S397" s="556"/>
      <c r="T397" s="557"/>
      <c r="U397" s="34"/>
      <c r="V397" s="34"/>
      <c r="W397" s="35" t="s">
        <v>69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68"/>
      <c r="B398" s="562"/>
      <c r="C398" s="562"/>
      <c r="D398" s="562"/>
      <c r="E398" s="562"/>
      <c r="F398" s="562"/>
      <c r="G398" s="562"/>
      <c r="H398" s="562"/>
      <c r="I398" s="562"/>
      <c r="J398" s="562"/>
      <c r="K398" s="562"/>
      <c r="L398" s="562"/>
      <c r="M398" s="562"/>
      <c r="N398" s="562"/>
      <c r="O398" s="569"/>
      <c r="P398" s="558" t="s">
        <v>71</v>
      </c>
      <c r="Q398" s="559"/>
      <c r="R398" s="559"/>
      <c r="S398" s="559"/>
      <c r="T398" s="559"/>
      <c r="U398" s="559"/>
      <c r="V398" s="560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62"/>
      <c r="B399" s="562"/>
      <c r="C399" s="562"/>
      <c r="D399" s="562"/>
      <c r="E399" s="562"/>
      <c r="F399" s="562"/>
      <c r="G399" s="562"/>
      <c r="H399" s="562"/>
      <c r="I399" s="562"/>
      <c r="J399" s="562"/>
      <c r="K399" s="562"/>
      <c r="L399" s="562"/>
      <c r="M399" s="562"/>
      <c r="N399" s="562"/>
      <c r="O399" s="569"/>
      <c r="P399" s="558" t="s">
        <v>71</v>
      </c>
      <c r="Q399" s="559"/>
      <c r="R399" s="559"/>
      <c r="S399" s="559"/>
      <c r="T399" s="559"/>
      <c r="U399" s="559"/>
      <c r="V399" s="560"/>
      <c r="W399" s="37" t="s">
        <v>69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61" t="s">
        <v>73</v>
      </c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2"/>
      <c r="P400" s="562"/>
      <c r="Q400" s="562"/>
      <c r="R400" s="562"/>
      <c r="S400" s="562"/>
      <c r="T400" s="562"/>
      <c r="U400" s="562"/>
      <c r="V400" s="562"/>
      <c r="W400" s="562"/>
      <c r="X400" s="562"/>
      <c r="Y400" s="562"/>
      <c r="Z400" s="562"/>
      <c r="AA400" s="545"/>
      <c r="AB400" s="545"/>
      <c r="AC400" s="545"/>
    </row>
    <row r="401" spans="1:68" ht="27" hidden="1" customHeight="1" x14ac:dyDescent="0.25">
      <c r="A401" s="54" t="s">
        <v>623</v>
      </c>
      <c r="B401" s="54" t="s">
        <v>624</v>
      </c>
      <c r="C401" s="31">
        <v>4301051284</v>
      </c>
      <c r="D401" s="553">
        <v>4607091384352</v>
      </c>
      <c r="E401" s="554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6"/>
      <c r="R401" s="556"/>
      <c r="S401" s="556"/>
      <c r="T401" s="557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625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4301051431</v>
      </c>
      <c r="D402" s="553">
        <v>4607091389654</v>
      </c>
      <c r="E402" s="554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6"/>
      <c r="R402" s="556"/>
      <c r="S402" s="556"/>
      <c r="T402" s="557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62"/>
      <c r="C403" s="562"/>
      <c r="D403" s="562"/>
      <c r="E403" s="562"/>
      <c r="F403" s="562"/>
      <c r="G403" s="562"/>
      <c r="H403" s="562"/>
      <c r="I403" s="562"/>
      <c r="J403" s="562"/>
      <c r="K403" s="562"/>
      <c r="L403" s="562"/>
      <c r="M403" s="562"/>
      <c r="N403" s="562"/>
      <c r="O403" s="569"/>
      <c r="P403" s="558" t="s">
        <v>71</v>
      </c>
      <c r="Q403" s="559"/>
      <c r="R403" s="559"/>
      <c r="S403" s="559"/>
      <c r="T403" s="559"/>
      <c r="U403" s="559"/>
      <c r="V403" s="560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62"/>
      <c r="B404" s="562"/>
      <c r="C404" s="562"/>
      <c r="D404" s="562"/>
      <c r="E404" s="562"/>
      <c r="F404" s="562"/>
      <c r="G404" s="562"/>
      <c r="H404" s="562"/>
      <c r="I404" s="562"/>
      <c r="J404" s="562"/>
      <c r="K404" s="562"/>
      <c r="L404" s="562"/>
      <c r="M404" s="562"/>
      <c r="N404" s="562"/>
      <c r="O404" s="569"/>
      <c r="P404" s="558" t="s">
        <v>71</v>
      </c>
      <c r="Q404" s="559"/>
      <c r="R404" s="559"/>
      <c r="S404" s="559"/>
      <c r="T404" s="559"/>
      <c r="U404" s="559"/>
      <c r="V404" s="560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629</v>
      </c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2"/>
      <c r="P405" s="562"/>
      <c r="Q405" s="562"/>
      <c r="R405" s="562"/>
      <c r="S405" s="562"/>
      <c r="T405" s="562"/>
      <c r="U405" s="562"/>
      <c r="V405" s="562"/>
      <c r="W405" s="562"/>
      <c r="X405" s="562"/>
      <c r="Y405" s="562"/>
      <c r="Z405" s="562"/>
      <c r="AA405" s="544"/>
      <c r="AB405" s="544"/>
      <c r="AC405" s="544"/>
    </row>
    <row r="406" spans="1:68" ht="14.25" hidden="1" customHeight="1" x14ac:dyDescent="0.25">
      <c r="A406" s="561" t="s">
        <v>139</v>
      </c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2"/>
      <c r="P406" s="562"/>
      <c r="Q406" s="562"/>
      <c r="R406" s="562"/>
      <c r="S406" s="562"/>
      <c r="T406" s="562"/>
      <c r="U406" s="562"/>
      <c r="V406" s="562"/>
      <c r="W406" s="562"/>
      <c r="X406" s="562"/>
      <c r="Y406" s="562"/>
      <c r="Z406" s="562"/>
      <c r="AA406" s="545"/>
      <c r="AB406" s="545"/>
      <c r="AC406" s="545"/>
    </row>
    <row r="407" spans="1:68" ht="27" hidden="1" customHeight="1" x14ac:dyDescent="0.25">
      <c r="A407" s="54" t="s">
        <v>630</v>
      </c>
      <c r="B407" s="54" t="s">
        <v>631</v>
      </c>
      <c r="C407" s="31">
        <v>4301020319</v>
      </c>
      <c r="D407" s="553">
        <v>4680115885240</v>
      </c>
      <c r="E407" s="554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6"/>
      <c r="R407" s="556"/>
      <c r="S407" s="556"/>
      <c r="T407" s="557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632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9"/>
      <c r="P408" s="558" t="s">
        <v>71</v>
      </c>
      <c r="Q408" s="559"/>
      <c r="R408" s="559"/>
      <c r="S408" s="559"/>
      <c r="T408" s="559"/>
      <c r="U408" s="559"/>
      <c r="V408" s="560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62"/>
      <c r="B409" s="562"/>
      <c r="C409" s="562"/>
      <c r="D409" s="562"/>
      <c r="E409" s="562"/>
      <c r="F409" s="562"/>
      <c r="G409" s="562"/>
      <c r="H409" s="562"/>
      <c r="I409" s="562"/>
      <c r="J409" s="562"/>
      <c r="K409" s="562"/>
      <c r="L409" s="562"/>
      <c r="M409" s="562"/>
      <c r="N409" s="562"/>
      <c r="O409" s="569"/>
      <c r="P409" s="558" t="s">
        <v>71</v>
      </c>
      <c r="Q409" s="559"/>
      <c r="R409" s="559"/>
      <c r="S409" s="559"/>
      <c r="T409" s="559"/>
      <c r="U409" s="559"/>
      <c r="V409" s="560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61" t="s">
        <v>64</v>
      </c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2"/>
      <c r="P410" s="562"/>
      <c r="Q410" s="562"/>
      <c r="R410" s="562"/>
      <c r="S410" s="562"/>
      <c r="T410" s="562"/>
      <c r="U410" s="562"/>
      <c r="V410" s="562"/>
      <c r="W410" s="562"/>
      <c r="X410" s="562"/>
      <c r="Y410" s="562"/>
      <c r="Z410" s="562"/>
      <c r="AA410" s="545"/>
      <c r="AB410" s="545"/>
      <c r="AC410" s="545"/>
    </row>
    <row r="411" spans="1:68" ht="27" hidden="1" customHeight="1" x14ac:dyDescent="0.25">
      <c r="A411" s="54" t="s">
        <v>633</v>
      </c>
      <c r="B411" s="54" t="s">
        <v>634</v>
      </c>
      <c r="C411" s="31">
        <v>4301031403</v>
      </c>
      <c r="D411" s="553">
        <v>4680115886094</v>
      </c>
      <c r="E411" s="554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4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6"/>
      <c r="R411" s="556"/>
      <c r="S411" s="556"/>
      <c r="T411" s="557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635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636</v>
      </c>
      <c r="B412" s="54" t="s">
        <v>637</v>
      </c>
      <c r="C412" s="31">
        <v>4301031363</v>
      </c>
      <c r="D412" s="553">
        <v>4607091389425</v>
      </c>
      <c r="E412" s="554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6"/>
      <c r="R412" s="556"/>
      <c r="S412" s="556"/>
      <c r="T412" s="557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4301031373</v>
      </c>
      <c r="D413" s="553">
        <v>4680115880771</v>
      </c>
      <c r="E413" s="554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6"/>
      <c r="R413" s="556"/>
      <c r="S413" s="556"/>
      <c r="T413" s="557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4301031359</v>
      </c>
      <c r="D414" s="553">
        <v>4607091389500</v>
      </c>
      <c r="E414" s="554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6"/>
      <c r="R414" s="556"/>
      <c r="S414" s="556"/>
      <c r="T414" s="557"/>
      <c r="U414" s="34"/>
      <c r="V414" s="34"/>
      <c r="W414" s="35" t="s">
        <v>69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8"/>
      <c r="B415" s="562"/>
      <c r="C415" s="562"/>
      <c r="D415" s="562"/>
      <c r="E415" s="562"/>
      <c r="F415" s="562"/>
      <c r="G415" s="562"/>
      <c r="H415" s="562"/>
      <c r="I415" s="562"/>
      <c r="J415" s="562"/>
      <c r="K415" s="562"/>
      <c r="L415" s="562"/>
      <c r="M415" s="562"/>
      <c r="N415" s="562"/>
      <c r="O415" s="569"/>
      <c r="P415" s="558" t="s">
        <v>71</v>
      </c>
      <c r="Q415" s="559"/>
      <c r="R415" s="559"/>
      <c r="S415" s="559"/>
      <c r="T415" s="559"/>
      <c r="U415" s="559"/>
      <c r="V415" s="560"/>
      <c r="W415" s="37" t="s">
        <v>72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62"/>
      <c r="B416" s="562"/>
      <c r="C416" s="562"/>
      <c r="D416" s="562"/>
      <c r="E416" s="562"/>
      <c r="F416" s="562"/>
      <c r="G416" s="562"/>
      <c r="H416" s="562"/>
      <c r="I416" s="562"/>
      <c r="J416" s="562"/>
      <c r="K416" s="562"/>
      <c r="L416" s="562"/>
      <c r="M416" s="562"/>
      <c r="N416" s="562"/>
      <c r="O416" s="569"/>
      <c r="P416" s="558" t="s">
        <v>71</v>
      </c>
      <c r="Q416" s="559"/>
      <c r="R416" s="559"/>
      <c r="S416" s="559"/>
      <c r="T416" s="559"/>
      <c r="U416" s="559"/>
      <c r="V416" s="560"/>
      <c r="W416" s="37" t="s">
        <v>69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71" t="s">
        <v>644</v>
      </c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2"/>
      <c r="P417" s="562"/>
      <c r="Q417" s="562"/>
      <c r="R417" s="562"/>
      <c r="S417" s="562"/>
      <c r="T417" s="562"/>
      <c r="U417" s="562"/>
      <c r="V417" s="562"/>
      <c r="W417" s="562"/>
      <c r="X417" s="562"/>
      <c r="Y417" s="562"/>
      <c r="Z417" s="562"/>
      <c r="AA417" s="544"/>
      <c r="AB417" s="544"/>
      <c r="AC417" s="544"/>
    </row>
    <row r="418" spans="1:68" ht="14.25" hidden="1" customHeight="1" x14ac:dyDescent="0.25">
      <c r="A418" s="561" t="s">
        <v>64</v>
      </c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2"/>
      <c r="P418" s="562"/>
      <c r="Q418" s="562"/>
      <c r="R418" s="562"/>
      <c r="S418" s="562"/>
      <c r="T418" s="562"/>
      <c r="U418" s="562"/>
      <c r="V418" s="562"/>
      <c r="W418" s="562"/>
      <c r="X418" s="562"/>
      <c r="Y418" s="562"/>
      <c r="Z418" s="562"/>
      <c r="AA418" s="545"/>
      <c r="AB418" s="545"/>
      <c r="AC418" s="545"/>
    </row>
    <row r="419" spans="1:68" ht="27" hidden="1" customHeight="1" x14ac:dyDescent="0.25">
      <c r="A419" s="54" t="s">
        <v>645</v>
      </c>
      <c r="B419" s="54" t="s">
        <v>646</v>
      </c>
      <c r="C419" s="31">
        <v>4301031347</v>
      </c>
      <c r="D419" s="553">
        <v>4680115885110</v>
      </c>
      <c r="E419" s="554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6"/>
      <c r="R419" s="556"/>
      <c r="S419" s="556"/>
      <c r="T419" s="557"/>
      <c r="U419" s="34"/>
      <c r="V419" s="34"/>
      <c r="W419" s="35" t="s">
        <v>69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647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8"/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9"/>
      <c r="P420" s="558" t="s">
        <v>71</v>
      </c>
      <c r="Q420" s="559"/>
      <c r="R420" s="559"/>
      <c r="S420" s="559"/>
      <c r="T420" s="559"/>
      <c r="U420" s="559"/>
      <c r="V420" s="560"/>
      <c r="W420" s="37" t="s">
        <v>72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62"/>
      <c r="B421" s="562"/>
      <c r="C421" s="562"/>
      <c r="D421" s="562"/>
      <c r="E421" s="562"/>
      <c r="F421" s="562"/>
      <c r="G421" s="562"/>
      <c r="H421" s="562"/>
      <c r="I421" s="562"/>
      <c r="J421" s="562"/>
      <c r="K421" s="562"/>
      <c r="L421" s="562"/>
      <c r="M421" s="562"/>
      <c r="N421" s="562"/>
      <c r="O421" s="569"/>
      <c r="P421" s="558" t="s">
        <v>71</v>
      </c>
      <c r="Q421" s="559"/>
      <c r="R421" s="559"/>
      <c r="S421" s="559"/>
      <c r="T421" s="559"/>
      <c r="U421" s="559"/>
      <c r="V421" s="560"/>
      <c r="W421" s="37" t="s">
        <v>69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71" t="s">
        <v>648</v>
      </c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2"/>
      <c r="P422" s="562"/>
      <c r="Q422" s="562"/>
      <c r="R422" s="562"/>
      <c r="S422" s="562"/>
      <c r="T422" s="562"/>
      <c r="U422" s="562"/>
      <c r="V422" s="562"/>
      <c r="W422" s="562"/>
      <c r="X422" s="562"/>
      <c r="Y422" s="562"/>
      <c r="Z422" s="562"/>
      <c r="AA422" s="544"/>
      <c r="AB422" s="544"/>
      <c r="AC422" s="544"/>
    </row>
    <row r="423" spans="1:68" ht="14.25" hidden="1" customHeight="1" x14ac:dyDescent="0.25">
      <c r="A423" s="561" t="s">
        <v>64</v>
      </c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2"/>
      <c r="P423" s="562"/>
      <c r="Q423" s="562"/>
      <c r="R423" s="562"/>
      <c r="S423" s="562"/>
      <c r="T423" s="562"/>
      <c r="U423" s="562"/>
      <c r="V423" s="562"/>
      <c r="W423" s="562"/>
      <c r="X423" s="562"/>
      <c r="Y423" s="562"/>
      <c r="Z423" s="562"/>
      <c r="AA423" s="545"/>
      <c r="AB423" s="545"/>
      <c r="AC423" s="545"/>
    </row>
    <row r="424" spans="1:68" ht="27" hidden="1" customHeight="1" x14ac:dyDescent="0.25">
      <c r="A424" s="54" t="s">
        <v>649</v>
      </c>
      <c r="B424" s="54" t="s">
        <v>650</v>
      </c>
      <c r="C424" s="31">
        <v>4301031261</v>
      </c>
      <c r="D424" s="553">
        <v>4680115885103</v>
      </c>
      <c r="E424" s="554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6"/>
      <c r="R424" s="556"/>
      <c r="S424" s="556"/>
      <c r="T424" s="557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651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9"/>
      <c r="P425" s="558" t="s">
        <v>71</v>
      </c>
      <c r="Q425" s="559"/>
      <c r="R425" s="559"/>
      <c r="S425" s="559"/>
      <c r="T425" s="559"/>
      <c r="U425" s="559"/>
      <c r="V425" s="560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62"/>
      <c r="B426" s="562"/>
      <c r="C426" s="562"/>
      <c r="D426" s="562"/>
      <c r="E426" s="562"/>
      <c r="F426" s="562"/>
      <c r="G426" s="562"/>
      <c r="H426" s="562"/>
      <c r="I426" s="562"/>
      <c r="J426" s="562"/>
      <c r="K426" s="562"/>
      <c r="L426" s="562"/>
      <c r="M426" s="562"/>
      <c r="N426" s="562"/>
      <c r="O426" s="569"/>
      <c r="P426" s="558" t="s">
        <v>71</v>
      </c>
      <c r="Q426" s="559"/>
      <c r="R426" s="559"/>
      <c r="S426" s="559"/>
      <c r="T426" s="559"/>
      <c r="U426" s="559"/>
      <c r="V426" s="560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04" t="s">
        <v>652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48"/>
      <c r="AB427" s="48"/>
      <c r="AC427" s="48"/>
    </row>
    <row r="428" spans="1:68" ht="16.5" hidden="1" customHeight="1" x14ac:dyDescent="0.25">
      <c r="A428" s="571" t="s">
        <v>652</v>
      </c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62"/>
      <c r="P428" s="562"/>
      <c r="Q428" s="562"/>
      <c r="R428" s="562"/>
      <c r="S428" s="562"/>
      <c r="T428" s="562"/>
      <c r="U428" s="562"/>
      <c r="V428" s="562"/>
      <c r="W428" s="562"/>
      <c r="X428" s="562"/>
      <c r="Y428" s="562"/>
      <c r="Z428" s="562"/>
      <c r="AA428" s="544"/>
      <c r="AB428" s="544"/>
      <c r="AC428" s="544"/>
    </row>
    <row r="429" spans="1:68" ht="14.25" hidden="1" customHeight="1" x14ac:dyDescent="0.25">
      <c r="A429" s="561" t="s">
        <v>103</v>
      </c>
      <c r="B429" s="562"/>
      <c r="C429" s="562"/>
      <c r="D429" s="562"/>
      <c r="E429" s="562"/>
      <c r="F429" s="562"/>
      <c r="G429" s="562"/>
      <c r="H429" s="562"/>
      <c r="I429" s="562"/>
      <c r="J429" s="562"/>
      <c r="K429" s="562"/>
      <c r="L429" s="562"/>
      <c r="M429" s="562"/>
      <c r="N429" s="562"/>
      <c r="O429" s="562"/>
      <c r="P429" s="562"/>
      <c r="Q429" s="562"/>
      <c r="R429" s="562"/>
      <c r="S429" s="562"/>
      <c r="T429" s="562"/>
      <c r="U429" s="562"/>
      <c r="V429" s="562"/>
      <c r="W429" s="562"/>
      <c r="X429" s="562"/>
      <c r="Y429" s="562"/>
      <c r="Z429" s="562"/>
      <c r="AA429" s="545"/>
      <c r="AB429" s="545"/>
      <c r="AC429" s="545"/>
    </row>
    <row r="430" spans="1:68" ht="27" hidden="1" customHeight="1" x14ac:dyDescent="0.25">
      <c r="A430" s="54" t="s">
        <v>653</v>
      </c>
      <c r="B430" s="54" t="s">
        <v>654</v>
      </c>
      <c r="C430" s="31">
        <v>4301011795</v>
      </c>
      <c r="D430" s="553">
        <v>4607091389067</v>
      </c>
      <c r="E430" s="554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6"/>
      <c r="R430" s="556"/>
      <c r="S430" s="556"/>
      <c r="T430" s="557"/>
      <c r="U430" s="34"/>
      <c r="V430" s="34"/>
      <c r="W430" s="35" t="s">
        <v>69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655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hidden="1" customHeight="1" x14ac:dyDescent="0.25">
      <c r="A431" s="54" t="s">
        <v>656</v>
      </c>
      <c r="B431" s="54" t="s">
        <v>657</v>
      </c>
      <c r="C431" s="31">
        <v>4301011961</v>
      </c>
      <c r="D431" s="553">
        <v>4680115885271</v>
      </c>
      <c r="E431" s="554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6"/>
      <c r="R431" s="556"/>
      <c r="S431" s="556"/>
      <c r="T431" s="557"/>
      <c r="U431" s="34"/>
      <c r="V431" s="34"/>
      <c r="W431" s="35" t="s">
        <v>69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hidden="1" customHeight="1" x14ac:dyDescent="0.25">
      <c r="A432" s="54" t="s">
        <v>659</v>
      </c>
      <c r="B432" s="54" t="s">
        <v>660</v>
      </c>
      <c r="C432" s="31">
        <v>4301011376</v>
      </c>
      <c r="D432" s="553">
        <v>4680115885226</v>
      </c>
      <c r="E432" s="554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6"/>
      <c r="R432" s="556"/>
      <c r="S432" s="556"/>
      <c r="T432" s="557"/>
      <c r="U432" s="34"/>
      <c r="V432" s="34"/>
      <c r="W432" s="35" t="s">
        <v>69</v>
      </c>
      <c r="X432" s="549">
        <v>0</v>
      </c>
      <c r="Y432" s="550">
        <f t="shared" si="49"/>
        <v>0</v>
      </c>
      <c r="Z432" s="36" t="str">
        <f t="shared" si="50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4301012145</v>
      </c>
      <c r="D433" s="553">
        <v>4607091383522</v>
      </c>
      <c r="E433" s="554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733" t="s">
        <v>664</v>
      </c>
      <c r="Q433" s="556"/>
      <c r="R433" s="556"/>
      <c r="S433" s="556"/>
      <c r="T433" s="557"/>
      <c r="U433" s="34"/>
      <c r="V433" s="34"/>
      <c r="W433" s="35" t="s">
        <v>69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666</v>
      </c>
      <c r="B434" s="54" t="s">
        <v>667</v>
      </c>
      <c r="C434" s="31">
        <v>4301011774</v>
      </c>
      <c r="D434" s="553">
        <v>4680115884502</v>
      </c>
      <c r="E434" s="554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6"/>
      <c r="R434" s="556"/>
      <c r="S434" s="556"/>
      <c r="T434" s="557"/>
      <c r="U434" s="34"/>
      <c r="V434" s="34"/>
      <c r="W434" s="35" t="s">
        <v>69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hidden="1" customHeight="1" x14ac:dyDescent="0.25">
      <c r="A435" s="54" t="s">
        <v>669</v>
      </c>
      <c r="B435" s="54" t="s">
        <v>670</v>
      </c>
      <c r="C435" s="31">
        <v>4301011771</v>
      </c>
      <c r="D435" s="553">
        <v>4607091389104</v>
      </c>
      <c r="E435" s="554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6"/>
      <c r="R435" s="556"/>
      <c r="S435" s="556"/>
      <c r="T435" s="557"/>
      <c r="U435" s="34"/>
      <c r="V435" s="34"/>
      <c r="W435" s="35" t="s">
        <v>69</v>
      </c>
      <c r="X435" s="549">
        <v>0</v>
      </c>
      <c r="Y435" s="550">
        <f t="shared" si="49"/>
        <v>0</v>
      </c>
      <c r="Z435" s="36" t="str">
        <f t="shared" si="50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16.5" hidden="1" customHeight="1" x14ac:dyDescent="0.25">
      <c r="A436" s="54" t="s">
        <v>672</v>
      </c>
      <c r="B436" s="54" t="s">
        <v>673</v>
      </c>
      <c r="C436" s="31">
        <v>4301011799</v>
      </c>
      <c r="D436" s="553">
        <v>4680115884519</v>
      </c>
      <c r="E436" s="554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6"/>
      <c r="R436" s="556"/>
      <c r="S436" s="556"/>
      <c r="T436" s="557"/>
      <c r="U436" s="34"/>
      <c r="V436" s="34"/>
      <c r="W436" s="35" t="s">
        <v>69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4301012125</v>
      </c>
      <c r="D437" s="553">
        <v>4680115886391</v>
      </c>
      <c r="E437" s="554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6"/>
      <c r="R437" s="556"/>
      <c r="S437" s="556"/>
      <c r="T437" s="557"/>
      <c r="U437" s="34"/>
      <c r="V437" s="34"/>
      <c r="W437" s="35" t="s">
        <v>69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655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677</v>
      </c>
      <c r="B438" s="54" t="s">
        <v>678</v>
      </c>
      <c r="C438" s="31">
        <v>4301012035</v>
      </c>
      <c r="D438" s="553">
        <v>4680115880603</v>
      </c>
      <c r="E438" s="554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6"/>
      <c r="R438" s="556"/>
      <c r="S438" s="556"/>
      <c r="T438" s="557"/>
      <c r="U438" s="34"/>
      <c r="V438" s="34"/>
      <c r="W438" s="35" t="s">
        <v>69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655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679</v>
      </c>
      <c r="B439" s="54" t="s">
        <v>680</v>
      </c>
      <c r="C439" s="31">
        <v>4301012146</v>
      </c>
      <c r="D439" s="553">
        <v>4607091389999</v>
      </c>
      <c r="E439" s="554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732" t="s">
        <v>681</v>
      </c>
      <c r="Q439" s="556"/>
      <c r="R439" s="556"/>
      <c r="S439" s="556"/>
      <c r="T439" s="557"/>
      <c r="U439" s="34"/>
      <c r="V439" s="34"/>
      <c r="W439" s="35" t="s">
        <v>69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665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4301012036</v>
      </c>
      <c r="D440" s="553">
        <v>4680115882782</v>
      </c>
      <c r="E440" s="554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4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6"/>
      <c r="R440" s="556"/>
      <c r="S440" s="556"/>
      <c r="T440" s="557"/>
      <c r="U440" s="34"/>
      <c r="V440" s="34"/>
      <c r="W440" s="35" t="s">
        <v>69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658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4301012050</v>
      </c>
      <c r="D441" s="553">
        <v>4680115885479</v>
      </c>
      <c r="E441" s="554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6"/>
      <c r="R441" s="556"/>
      <c r="S441" s="556"/>
      <c r="T441" s="557"/>
      <c r="U441" s="34"/>
      <c r="V441" s="34"/>
      <c r="W441" s="35" t="s">
        <v>69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671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4301012034</v>
      </c>
      <c r="D442" s="553">
        <v>4607091389982</v>
      </c>
      <c r="E442" s="554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6"/>
      <c r="R442" s="556"/>
      <c r="S442" s="556"/>
      <c r="T442" s="557"/>
      <c r="U442" s="34"/>
      <c r="V442" s="34"/>
      <c r="W442" s="35" t="s">
        <v>69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hidden="1" x14ac:dyDescent="0.2">
      <c r="A443" s="568"/>
      <c r="B443" s="562"/>
      <c r="C443" s="562"/>
      <c r="D443" s="562"/>
      <c r="E443" s="562"/>
      <c r="F443" s="562"/>
      <c r="G443" s="562"/>
      <c r="H443" s="562"/>
      <c r="I443" s="562"/>
      <c r="J443" s="562"/>
      <c r="K443" s="562"/>
      <c r="L443" s="562"/>
      <c r="M443" s="562"/>
      <c r="N443" s="562"/>
      <c r="O443" s="569"/>
      <c r="P443" s="558" t="s">
        <v>71</v>
      </c>
      <c r="Q443" s="559"/>
      <c r="R443" s="559"/>
      <c r="S443" s="559"/>
      <c r="T443" s="559"/>
      <c r="U443" s="559"/>
      <c r="V443" s="560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552"/>
      <c r="AB443" s="552"/>
      <c r="AC443" s="552"/>
    </row>
    <row r="444" spans="1:68" hidden="1" x14ac:dyDescent="0.2">
      <c r="A444" s="562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9"/>
      <c r="P444" s="558" t="s">
        <v>71</v>
      </c>
      <c r="Q444" s="559"/>
      <c r="R444" s="559"/>
      <c r="S444" s="559"/>
      <c r="T444" s="559"/>
      <c r="U444" s="559"/>
      <c r="V444" s="560"/>
      <c r="W444" s="37" t="s">
        <v>69</v>
      </c>
      <c r="X444" s="551">
        <f>IFERROR(SUM(X430:X442),"0")</f>
        <v>0</v>
      </c>
      <c r="Y444" s="551">
        <f>IFERROR(SUM(Y430:Y442),"0")</f>
        <v>0</v>
      </c>
      <c r="Z444" s="37"/>
      <c r="AA444" s="552"/>
      <c r="AB444" s="552"/>
      <c r="AC444" s="552"/>
    </row>
    <row r="445" spans="1:68" ht="14.25" hidden="1" customHeight="1" x14ac:dyDescent="0.25">
      <c r="A445" s="561" t="s">
        <v>139</v>
      </c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2"/>
      <c r="P445" s="562"/>
      <c r="Q445" s="562"/>
      <c r="R445" s="562"/>
      <c r="S445" s="562"/>
      <c r="T445" s="562"/>
      <c r="U445" s="562"/>
      <c r="V445" s="562"/>
      <c r="W445" s="562"/>
      <c r="X445" s="562"/>
      <c r="Y445" s="562"/>
      <c r="Z445" s="562"/>
      <c r="AA445" s="545"/>
      <c r="AB445" s="545"/>
      <c r="AC445" s="545"/>
    </row>
    <row r="446" spans="1:68" ht="16.5" hidden="1" customHeight="1" x14ac:dyDescent="0.25">
      <c r="A446" s="54" t="s">
        <v>688</v>
      </c>
      <c r="B446" s="54" t="s">
        <v>689</v>
      </c>
      <c r="C446" s="31">
        <v>4301020334</v>
      </c>
      <c r="D446" s="553">
        <v>4607091388930</v>
      </c>
      <c r="E446" s="554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6"/>
      <c r="R446" s="556"/>
      <c r="S446" s="556"/>
      <c r="T446" s="557"/>
      <c r="U446" s="34"/>
      <c r="V446" s="34"/>
      <c r="W446" s="35" t="s">
        <v>69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690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691</v>
      </c>
      <c r="B447" s="54" t="s">
        <v>692</v>
      </c>
      <c r="C447" s="31">
        <v>4301020384</v>
      </c>
      <c r="D447" s="553">
        <v>4680115886407</v>
      </c>
      <c r="E447" s="554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6"/>
      <c r="R447" s="556"/>
      <c r="S447" s="556"/>
      <c r="T447" s="557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690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693</v>
      </c>
      <c r="B448" s="54" t="s">
        <v>694</v>
      </c>
      <c r="C448" s="31">
        <v>4301020385</v>
      </c>
      <c r="D448" s="553">
        <v>4680115880054</v>
      </c>
      <c r="E448" s="554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5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6"/>
      <c r="R448" s="556"/>
      <c r="S448" s="556"/>
      <c r="T448" s="557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690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568"/>
      <c r="B449" s="562"/>
      <c r="C449" s="562"/>
      <c r="D449" s="562"/>
      <c r="E449" s="562"/>
      <c r="F449" s="562"/>
      <c r="G449" s="562"/>
      <c r="H449" s="562"/>
      <c r="I449" s="562"/>
      <c r="J449" s="562"/>
      <c r="K449" s="562"/>
      <c r="L449" s="562"/>
      <c r="M449" s="562"/>
      <c r="N449" s="562"/>
      <c r="O449" s="569"/>
      <c r="P449" s="558" t="s">
        <v>71</v>
      </c>
      <c r="Q449" s="559"/>
      <c r="R449" s="559"/>
      <c r="S449" s="559"/>
      <c r="T449" s="559"/>
      <c r="U449" s="559"/>
      <c r="V449" s="560"/>
      <c r="W449" s="37" t="s">
        <v>72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hidden="1" x14ac:dyDescent="0.2">
      <c r="A450" s="562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9"/>
      <c r="P450" s="558" t="s">
        <v>71</v>
      </c>
      <c r="Q450" s="559"/>
      <c r="R450" s="559"/>
      <c r="S450" s="559"/>
      <c r="T450" s="559"/>
      <c r="U450" s="559"/>
      <c r="V450" s="560"/>
      <c r="W450" s="37" t="s">
        <v>69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hidden="1" customHeight="1" x14ac:dyDescent="0.25">
      <c r="A451" s="561" t="s">
        <v>64</v>
      </c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2"/>
      <c r="P451" s="562"/>
      <c r="Q451" s="562"/>
      <c r="R451" s="562"/>
      <c r="S451" s="562"/>
      <c r="T451" s="562"/>
      <c r="U451" s="562"/>
      <c r="V451" s="562"/>
      <c r="W451" s="562"/>
      <c r="X451" s="562"/>
      <c r="Y451" s="562"/>
      <c r="Z451" s="562"/>
      <c r="AA451" s="545"/>
      <c r="AB451" s="545"/>
      <c r="AC451" s="545"/>
    </row>
    <row r="452" spans="1:68" ht="27" hidden="1" customHeight="1" x14ac:dyDescent="0.25">
      <c r="A452" s="54" t="s">
        <v>695</v>
      </c>
      <c r="B452" s="54" t="s">
        <v>696</v>
      </c>
      <c r="C452" s="31">
        <v>4301031349</v>
      </c>
      <c r="D452" s="553">
        <v>4680115883116</v>
      </c>
      <c r="E452" s="554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6"/>
      <c r="R452" s="556"/>
      <c r="S452" s="556"/>
      <c r="T452" s="557"/>
      <c r="U452" s="34"/>
      <c r="V452" s="34"/>
      <c r="W452" s="35" t="s">
        <v>69</v>
      </c>
      <c r="X452" s="549">
        <v>0</v>
      </c>
      <c r="Y452" s="550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697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hidden="1" customHeight="1" x14ac:dyDescent="0.25">
      <c r="A453" s="54" t="s">
        <v>698</v>
      </c>
      <c r="B453" s="54" t="s">
        <v>699</v>
      </c>
      <c r="C453" s="31">
        <v>4301031350</v>
      </c>
      <c r="D453" s="553">
        <v>4680115883093</v>
      </c>
      <c r="E453" s="554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6"/>
      <c r="R453" s="556"/>
      <c r="S453" s="556"/>
      <c r="T453" s="557"/>
      <c r="U453" s="34"/>
      <c r="V453" s="34"/>
      <c r="W453" s="35" t="s">
        <v>69</v>
      </c>
      <c r="X453" s="549">
        <v>0</v>
      </c>
      <c r="Y453" s="550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hidden="1" customHeight="1" x14ac:dyDescent="0.25">
      <c r="A454" s="54" t="s">
        <v>701</v>
      </c>
      <c r="B454" s="54" t="s">
        <v>702</v>
      </c>
      <c r="C454" s="31">
        <v>4301031353</v>
      </c>
      <c r="D454" s="553">
        <v>4680115883109</v>
      </c>
      <c r="E454" s="554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6"/>
      <c r="R454" s="556"/>
      <c r="S454" s="556"/>
      <c r="T454" s="557"/>
      <c r="U454" s="34"/>
      <c r="V454" s="34"/>
      <c r="W454" s="35" t="s">
        <v>69</v>
      </c>
      <c r="X454" s="549">
        <v>0</v>
      </c>
      <c r="Y454" s="550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704</v>
      </c>
      <c r="B455" s="54" t="s">
        <v>705</v>
      </c>
      <c r="C455" s="31">
        <v>4301031419</v>
      </c>
      <c r="D455" s="553">
        <v>4680115882072</v>
      </c>
      <c r="E455" s="554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5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6"/>
      <c r="R455" s="556"/>
      <c r="S455" s="556"/>
      <c r="T455" s="557"/>
      <c r="U455" s="34"/>
      <c r="V455" s="34"/>
      <c r="W455" s="35" t="s">
        <v>69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706</v>
      </c>
      <c r="B456" s="54" t="s">
        <v>707</v>
      </c>
      <c r="C456" s="31">
        <v>4301031418</v>
      </c>
      <c r="D456" s="553">
        <v>4680115882102</v>
      </c>
      <c r="E456" s="554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6"/>
      <c r="R456" s="556"/>
      <c r="S456" s="556"/>
      <c r="T456" s="557"/>
      <c r="U456" s="34"/>
      <c r="V456" s="34"/>
      <c r="W456" s="35" t="s">
        <v>69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708</v>
      </c>
      <c r="B457" s="54" t="s">
        <v>709</v>
      </c>
      <c r="C457" s="31">
        <v>4301031417</v>
      </c>
      <c r="D457" s="553">
        <v>4680115882096</v>
      </c>
      <c r="E457" s="554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69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hidden="1" x14ac:dyDescent="0.2">
      <c r="A458" s="568"/>
      <c r="B458" s="562"/>
      <c r="C458" s="562"/>
      <c r="D458" s="562"/>
      <c r="E458" s="562"/>
      <c r="F458" s="562"/>
      <c r="G458" s="562"/>
      <c r="H458" s="562"/>
      <c r="I458" s="562"/>
      <c r="J458" s="562"/>
      <c r="K458" s="562"/>
      <c r="L458" s="562"/>
      <c r="M458" s="562"/>
      <c r="N458" s="562"/>
      <c r="O458" s="569"/>
      <c r="P458" s="558" t="s">
        <v>71</v>
      </c>
      <c r="Q458" s="559"/>
      <c r="R458" s="559"/>
      <c r="S458" s="559"/>
      <c r="T458" s="559"/>
      <c r="U458" s="559"/>
      <c r="V458" s="560"/>
      <c r="W458" s="37" t="s">
        <v>72</v>
      </c>
      <c r="X458" s="551">
        <f>IFERROR(X452/H452,"0")+IFERROR(X453/H453,"0")+IFERROR(X454/H454,"0")+IFERROR(X455/H455,"0")+IFERROR(X456/H456,"0")+IFERROR(X457/H457,"0")</f>
        <v>0</v>
      </c>
      <c r="Y458" s="551">
        <f>IFERROR(Y452/H452,"0")+IFERROR(Y453/H453,"0")+IFERROR(Y454/H454,"0")+IFERROR(Y455/H455,"0")+IFERROR(Y456/H456,"0")+IFERROR(Y457/H457,"0")</f>
        <v>0</v>
      </c>
      <c r="Z458" s="551">
        <f>IFERROR(IF(Z452="",0,Z452),"0")+IFERROR(IF(Z453="",0,Z453),"0")+IFERROR(IF(Z454="",0,Z454),"0")+IFERROR(IF(Z455="",0,Z455),"0")+IFERROR(IF(Z456="",0,Z456),"0")+IFERROR(IF(Z457="",0,Z457),"0")</f>
        <v>0</v>
      </c>
      <c r="AA458" s="552"/>
      <c r="AB458" s="552"/>
      <c r="AC458" s="552"/>
    </row>
    <row r="459" spans="1:68" hidden="1" x14ac:dyDescent="0.2">
      <c r="A459" s="562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9"/>
      <c r="P459" s="558" t="s">
        <v>71</v>
      </c>
      <c r="Q459" s="559"/>
      <c r="R459" s="559"/>
      <c r="S459" s="559"/>
      <c r="T459" s="559"/>
      <c r="U459" s="559"/>
      <c r="V459" s="560"/>
      <c r="W459" s="37" t="s">
        <v>69</v>
      </c>
      <c r="X459" s="551">
        <f>IFERROR(SUM(X452:X457),"0")</f>
        <v>0</v>
      </c>
      <c r="Y459" s="551">
        <f>IFERROR(SUM(Y452:Y457),"0")</f>
        <v>0</v>
      </c>
      <c r="Z459" s="37"/>
      <c r="AA459" s="552"/>
      <c r="AB459" s="552"/>
      <c r="AC459" s="552"/>
    </row>
    <row r="460" spans="1:68" ht="14.25" hidden="1" customHeight="1" x14ac:dyDescent="0.25">
      <c r="A460" s="561" t="s">
        <v>73</v>
      </c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2"/>
      <c r="P460" s="562"/>
      <c r="Q460" s="562"/>
      <c r="R460" s="562"/>
      <c r="S460" s="562"/>
      <c r="T460" s="562"/>
      <c r="U460" s="562"/>
      <c r="V460" s="562"/>
      <c r="W460" s="562"/>
      <c r="X460" s="562"/>
      <c r="Y460" s="562"/>
      <c r="Z460" s="562"/>
      <c r="AA460" s="545"/>
      <c r="AB460" s="545"/>
      <c r="AC460" s="545"/>
    </row>
    <row r="461" spans="1:68" ht="16.5" hidden="1" customHeight="1" x14ac:dyDescent="0.25">
      <c r="A461" s="54" t="s">
        <v>710</v>
      </c>
      <c r="B461" s="54" t="s">
        <v>711</v>
      </c>
      <c r="C461" s="31">
        <v>4301051232</v>
      </c>
      <c r="D461" s="553">
        <v>4607091383409</v>
      </c>
      <c r="E461" s="554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8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6"/>
      <c r="R461" s="556"/>
      <c r="S461" s="556"/>
      <c r="T461" s="557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712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713</v>
      </c>
      <c r="B462" s="54" t="s">
        <v>714</v>
      </c>
      <c r="C462" s="31">
        <v>4301051233</v>
      </c>
      <c r="D462" s="553">
        <v>4607091383416</v>
      </c>
      <c r="E462" s="554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81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716</v>
      </c>
      <c r="B463" s="54" t="s">
        <v>717</v>
      </c>
      <c r="C463" s="31">
        <v>4301051064</v>
      </c>
      <c r="D463" s="553">
        <v>4680115883536</v>
      </c>
      <c r="E463" s="554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6"/>
      <c r="R463" s="556"/>
      <c r="S463" s="556"/>
      <c r="T463" s="557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62"/>
      <c r="C464" s="562"/>
      <c r="D464" s="562"/>
      <c r="E464" s="562"/>
      <c r="F464" s="562"/>
      <c r="G464" s="562"/>
      <c r="H464" s="562"/>
      <c r="I464" s="562"/>
      <c r="J464" s="562"/>
      <c r="K464" s="562"/>
      <c r="L464" s="562"/>
      <c r="M464" s="562"/>
      <c r="N464" s="562"/>
      <c r="O464" s="569"/>
      <c r="P464" s="558" t="s">
        <v>71</v>
      </c>
      <c r="Q464" s="559"/>
      <c r="R464" s="559"/>
      <c r="S464" s="559"/>
      <c r="T464" s="559"/>
      <c r="U464" s="559"/>
      <c r="V464" s="560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62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9"/>
      <c r="P465" s="558" t="s">
        <v>71</v>
      </c>
      <c r="Q465" s="559"/>
      <c r="R465" s="559"/>
      <c r="S465" s="559"/>
      <c r="T465" s="559"/>
      <c r="U465" s="559"/>
      <c r="V465" s="560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04" t="s">
        <v>719</v>
      </c>
      <c r="B466" s="605"/>
      <c r="C466" s="605"/>
      <c r="D466" s="605"/>
      <c r="E466" s="605"/>
      <c r="F466" s="605"/>
      <c r="G466" s="605"/>
      <c r="H466" s="605"/>
      <c r="I466" s="605"/>
      <c r="J466" s="605"/>
      <c r="K466" s="605"/>
      <c r="L466" s="605"/>
      <c r="M466" s="605"/>
      <c r="N466" s="605"/>
      <c r="O466" s="605"/>
      <c r="P466" s="605"/>
      <c r="Q466" s="605"/>
      <c r="R466" s="605"/>
      <c r="S466" s="605"/>
      <c r="T466" s="605"/>
      <c r="U466" s="605"/>
      <c r="V466" s="605"/>
      <c r="W466" s="605"/>
      <c r="X466" s="605"/>
      <c r="Y466" s="605"/>
      <c r="Z466" s="605"/>
      <c r="AA466" s="48"/>
      <c r="AB466" s="48"/>
      <c r="AC466" s="48"/>
    </row>
    <row r="467" spans="1:68" ht="16.5" hidden="1" customHeight="1" x14ac:dyDescent="0.25">
      <c r="A467" s="571" t="s">
        <v>719</v>
      </c>
      <c r="B467" s="562"/>
      <c r="C467" s="562"/>
      <c r="D467" s="562"/>
      <c r="E467" s="562"/>
      <c r="F467" s="562"/>
      <c r="G467" s="562"/>
      <c r="H467" s="562"/>
      <c r="I467" s="562"/>
      <c r="J467" s="562"/>
      <c r="K467" s="562"/>
      <c r="L467" s="562"/>
      <c r="M467" s="562"/>
      <c r="N467" s="562"/>
      <c r="O467" s="562"/>
      <c r="P467" s="562"/>
      <c r="Q467" s="562"/>
      <c r="R467" s="562"/>
      <c r="S467" s="562"/>
      <c r="T467" s="562"/>
      <c r="U467" s="562"/>
      <c r="V467" s="562"/>
      <c r="W467" s="562"/>
      <c r="X467" s="562"/>
      <c r="Y467" s="562"/>
      <c r="Z467" s="562"/>
      <c r="AA467" s="544"/>
      <c r="AB467" s="544"/>
      <c r="AC467" s="544"/>
    </row>
    <row r="468" spans="1:68" ht="14.25" hidden="1" customHeight="1" x14ac:dyDescent="0.25">
      <c r="A468" s="561" t="s">
        <v>103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5"/>
      <c r="AB468" s="545"/>
      <c r="AC468" s="545"/>
    </row>
    <row r="469" spans="1:68" ht="27" hidden="1" customHeight="1" x14ac:dyDescent="0.25">
      <c r="A469" s="54" t="s">
        <v>720</v>
      </c>
      <c r="B469" s="54" t="s">
        <v>721</v>
      </c>
      <c r="C469" s="31">
        <v>4301011763</v>
      </c>
      <c r="D469" s="553">
        <v>4640242181011</v>
      </c>
      <c r="E469" s="554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56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6"/>
      <c r="R469" s="556"/>
      <c r="S469" s="556"/>
      <c r="T469" s="557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723</v>
      </c>
      <c r="B470" s="54" t="s">
        <v>724</v>
      </c>
      <c r="C470" s="31">
        <v>4301011585</v>
      </c>
      <c r="D470" s="553">
        <v>4640242180441</v>
      </c>
      <c r="E470" s="554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2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726</v>
      </c>
      <c r="B471" s="54" t="s">
        <v>727</v>
      </c>
      <c r="C471" s="31">
        <v>4301011584</v>
      </c>
      <c r="D471" s="553">
        <v>4640242180564</v>
      </c>
      <c r="E471" s="554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6"/>
      <c r="R471" s="556"/>
      <c r="S471" s="556"/>
      <c r="T471" s="557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729</v>
      </c>
      <c r="B472" s="54" t="s">
        <v>730</v>
      </c>
      <c r="C472" s="31">
        <v>4301011764</v>
      </c>
      <c r="D472" s="553">
        <v>4640242181189</v>
      </c>
      <c r="E472" s="554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7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6"/>
      <c r="R472" s="556"/>
      <c r="S472" s="556"/>
      <c r="T472" s="557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62"/>
      <c r="C473" s="562"/>
      <c r="D473" s="562"/>
      <c r="E473" s="562"/>
      <c r="F473" s="562"/>
      <c r="G473" s="562"/>
      <c r="H473" s="562"/>
      <c r="I473" s="562"/>
      <c r="J473" s="562"/>
      <c r="K473" s="562"/>
      <c r="L473" s="562"/>
      <c r="M473" s="562"/>
      <c r="N473" s="562"/>
      <c r="O473" s="569"/>
      <c r="P473" s="558" t="s">
        <v>71</v>
      </c>
      <c r="Q473" s="559"/>
      <c r="R473" s="559"/>
      <c r="S473" s="559"/>
      <c r="T473" s="559"/>
      <c r="U473" s="559"/>
      <c r="V473" s="560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62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9"/>
      <c r="P474" s="558" t="s">
        <v>71</v>
      </c>
      <c r="Q474" s="559"/>
      <c r="R474" s="559"/>
      <c r="S474" s="559"/>
      <c r="T474" s="559"/>
      <c r="U474" s="559"/>
      <c r="V474" s="560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61" t="s">
        <v>139</v>
      </c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2"/>
      <c r="P475" s="562"/>
      <c r="Q475" s="562"/>
      <c r="R475" s="562"/>
      <c r="S475" s="562"/>
      <c r="T475" s="562"/>
      <c r="U475" s="562"/>
      <c r="V475" s="562"/>
      <c r="W475" s="562"/>
      <c r="X475" s="562"/>
      <c r="Y475" s="562"/>
      <c r="Z475" s="562"/>
      <c r="AA475" s="545"/>
      <c r="AB475" s="545"/>
      <c r="AC475" s="545"/>
    </row>
    <row r="476" spans="1:68" ht="27" hidden="1" customHeight="1" x14ac:dyDescent="0.25">
      <c r="A476" s="54" t="s">
        <v>731</v>
      </c>
      <c r="B476" s="54" t="s">
        <v>732</v>
      </c>
      <c r="C476" s="31">
        <v>4301020400</v>
      </c>
      <c r="D476" s="553">
        <v>4640242180519</v>
      </c>
      <c r="E476" s="554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2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6"/>
      <c r="R476" s="556"/>
      <c r="S476" s="556"/>
      <c r="T476" s="557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734</v>
      </c>
      <c r="B477" s="54" t="s">
        <v>735</v>
      </c>
      <c r="C477" s="31">
        <v>4301020260</v>
      </c>
      <c r="D477" s="553">
        <v>4640242180526</v>
      </c>
      <c r="E477" s="554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7" t="s">
        <v>736</v>
      </c>
      <c r="Q477" s="556"/>
      <c r="R477" s="556"/>
      <c r="S477" s="556"/>
      <c r="T477" s="557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4301020295</v>
      </c>
      <c r="D478" s="553">
        <v>4640242181363</v>
      </c>
      <c r="E478" s="554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2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6"/>
      <c r="R478" s="556"/>
      <c r="S478" s="556"/>
      <c r="T478" s="557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62"/>
      <c r="C479" s="562"/>
      <c r="D479" s="562"/>
      <c r="E479" s="562"/>
      <c r="F479" s="562"/>
      <c r="G479" s="562"/>
      <c r="H479" s="562"/>
      <c r="I479" s="562"/>
      <c r="J479" s="562"/>
      <c r="K479" s="562"/>
      <c r="L479" s="562"/>
      <c r="M479" s="562"/>
      <c r="N479" s="562"/>
      <c r="O479" s="569"/>
      <c r="P479" s="558" t="s">
        <v>71</v>
      </c>
      <c r="Q479" s="559"/>
      <c r="R479" s="559"/>
      <c r="S479" s="559"/>
      <c r="T479" s="559"/>
      <c r="U479" s="559"/>
      <c r="V479" s="560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62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9"/>
      <c r="P480" s="558" t="s">
        <v>71</v>
      </c>
      <c r="Q480" s="559"/>
      <c r="R480" s="559"/>
      <c r="S480" s="559"/>
      <c r="T480" s="559"/>
      <c r="U480" s="559"/>
      <c r="V480" s="560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61" t="s">
        <v>64</v>
      </c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2"/>
      <c r="P481" s="562"/>
      <c r="Q481" s="562"/>
      <c r="R481" s="562"/>
      <c r="S481" s="562"/>
      <c r="T481" s="562"/>
      <c r="U481" s="562"/>
      <c r="V481" s="562"/>
      <c r="W481" s="562"/>
      <c r="X481" s="562"/>
      <c r="Y481" s="562"/>
      <c r="Z481" s="562"/>
      <c r="AA481" s="545"/>
      <c r="AB481" s="545"/>
      <c r="AC481" s="545"/>
    </row>
    <row r="482" spans="1:68" ht="27" hidden="1" customHeight="1" x14ac:dyDescent="0.25">
      <c r="A482" s="54" t="s">
        <v>741</v>
      </c>
      <c r="B482" s="54" t="s">
        <v>742</v>
      </c>
      <c r="C482" s="31">
        <v>4301031280</v>
      </c>
      <c r="D482" s="553">
        <v>4640242180816</v>
      </c>
      <c r="E482" s="554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10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6"/>
      <c r="R482" s="556"/>
      <c r="S482" s="556"/>
      <c r="T482" s="557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743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744</v>
      </c>
      <c r="B483" s="54" t="s">
        <v>745</v>
      </c>
      <c r="C483" s="31">
        <v>4301031244</v>
      </c>
      <c r="D483" s="553">
        <v>4640242180595</v>
      </c>
      <c r="E483" s="554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6"/>
      <c r="R483" s="556"/>
      <c r="S483" s="556"/>
      <c r="T483" s="557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2"/>
      <c r="C484" s="562"/>
      <c r="D484" s="562"/>
      <c r="E484" s="562"/>
      <c r="F484" s="562"/>
      <c r="G484" s="562"/>
      <c r="H484" s="562"/>
      <c r="I484" s="562"/>
      <c r="J484" s="562"/>
      <c r="K484" s="562"/>
      <c r="L484" s="562"/>
      <c r="M484" s="562"/>
      <c r="N484" s="562"/>
      <c r="O484" s="569"/>
      <c r="P484" s="558" t="s">
        <v>71</v>
      </c>
      <c r="Q484" s="559"/>
      <c r="R484" s="559"/>
      <c r="S484" s="559"/>
      <c r="T484" s="559"/>
      <c r="U484" s="559"/>
      <c r="V484" s="560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62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9"/>
      <c r="P485" s="558" t="s">
        <v>71</v>
      </c>
      <c r="Q485" s="559"/>
      <c r="R485" s="559"/>
      <c r="S485" s="559"/>
      <c r="T485" s="559"/>
      <c r="U485" s="559"/>
      <c r="V485" s="560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61" t="s">
        <v>73</v>
      </c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2"/>
      <c r="P486" s="562"/>
      <c r="Q486" s="562"/>
      <c r="R486" s="562"/>
      <c r="S486" s="562"/>
      <c r="T486" s="562"/>
      <c r="U486" s="562"/>
      <c r="V486" s="562"/>
      <c r="W486" s="562"/>
      <c r="X486" s="562"/>
      <c r="Y486" s="562"/>
      <c r="Z486" s="562"/>
      <c r="AA486" s="545"/>
      <c r="AB486" s="545"/>
      <c r="AC486" s="545"/>
    </row>
    <row r="487" spans="1:68" ht="27" hidden="1" customHeight="1" x14ac:dyDescent="0.25">
      <c r="A487" s="54" t="s">
        <v>747</v>
      </c>
      <c r="B487" s="54" t="s">
        <v>748</v>
      </c>
      <c r="C487" s="31">
        <v>4301052046</v>
      </c>
      <c r="D487" s="553">
        <v>4640242180533</v>
      </c>
      <c r="E487" s="554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6"/>
      <c r="R487" s="556"/>
      <c r="S487" s="556"/>
      <c r="T487" s="557"/>
      <c r="U487" s="34"/>
      <c r="V487" s="34"/>
      <c r="W487" s="35" t="s">
        <v>69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749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750</v>
      </c>
      <c r="B488" s="54" t="s">
        <v>751</v>
      </c>
      <c r="C488" s="31">
        <v>4301051920</v>
      </c>
      <c r="D488" s="553">
        <v>4640242181233</v>
      </c>
      <c r="E488" s="554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77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749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69"/>
      <c r="P489" s="558" t="s">
        <v>71</v>
      </c>
      <c r="Q489" s="559"/>
      <c r="R489" s="559"/>
      <c r="S489" s="559"/>
      <c r="T489" s="559"/>
      <c r="U489" s="559"/>
      <c r="V489" s="560"/>
      <c r="W489" s="37" t="s">
        <v>72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62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9"/>
      <c r="P490" s="558" t="s">
        <v>71</v>
      </c>
      <c r="Q490" s="559"/>
      <c r="R490" s="559"/>
      <c r="S490" s="559"/>
      <c r="T490" s="559"/>
      <c r="U490" s="559"/>
      <c r="V490" s="560"/>
      <c r="W490" s="37" t="s">
        <v>69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61" t="s">
        <v>169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545"/>
      <c r="AB491" s="545"/>
      <c r="AC491" s="545"/>
    </row>
    <row r="492" spans="1:68" ht="27" hidden="1" customHeight="1" x14ac:dyDescent="0.25">
      <c r="A492" s="54" t="s">
        <v>752</v>
      </c>
      <c r="B492" s="54" t="s">
        <v>753</v>
      </c>
      <c r="C492" s="31">
        <v>4301060491</v>
      </c>
      <c r="D492" s="553">
        <v>4640242180120</v>
      </c>
      <c r="E492" s="554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6"/>
      <c r="R492" s="556"/>
      <c r="S492" s="556"/>
      <c r="T492" s="557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754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755</v>
      </c>
      <c r="B493" s="54" t="s">
        <v>756</v>
      </c>
      <c r="C493" s="31">
        <v>4301060493</v>
      </c>
      <c r="D493" s="553">
        <v>4640242180137</v>
      </c>
      <c r="E493" s="554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7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69"/>
      <c r="P494" s="558" t="s">
        <v>71</v>
      </c>
      <c r="Q494" s="559"/>
      <c r="R494" s="559"/>
      <c r="S494" s="559"/>
      <c r="T494" s="559"/>
      <c r="U494" s="559"/>
      <c r="V494" s="560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62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9"/>
      <c r="P495" s="558" t="s">
        <v>71</v>
      </c>
      <c r="Q495" s="559"/>
      <c r="R495" s="559"/>
      <c r="S495" s="559"/>
      <c r="T495" s="559"/>
      <c r="U495" s="559"/>
      <c r="V495" s="560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758</v>
      </c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2"/>
      <c r="P496" s="562"/>
      <c r="Q496" s="562"/>
      <c r="R496" s="562"/>
      <c r="S496" s="562"/>
      <c r="T496" s="562"/>
      <c r="U496" s="562"/>
      <c r="V496" s="562"/>
      <c r="W496" s="562"/>
      <c r="X496" s="562"/>
      <c r="Y496" s="562"/>
      <c r="Z496" s="562"/>
      <c r="AA496" s="544"/>
      <c r="AB496" s="544"/>
      <c r="AC496" s="544"/>
    </row>
    <row r="497" spans="1:68" ht="14.25" hidden="1" customHeight="1" x14ac:dyDescent="0.25">
      <c r="A497" s="561" t="s">
        <v>139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5"/>
      <c r="AB497" s="545"/>
      <c r="AC497" s="545"/>
    </row>
    <row r="498" spans="1:68" ht="27" hidden="1" customHeight="1" x14ac:dyDescent="0.25">
      <c r="A498" s="54" t="s">
        <v>759</v>
      </c>
      <c r="B498" s="54" t="s">
        <v>760</v>
      </c>
      <c r="C498" s="31">
        <v>4301020314</v>
      </c>
      <c r="D498" s="553">
        <v>4640242180090</v>
      </c>
      <c r="E498" s="554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70" t="s">
        <v>761</v>
      </c>
      <c r="Q498" s="556"/>
      <c r="R498" s="556"/>
      <c r="S498" s="556"/>
      <c r="T498" s="557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762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9"/>
      <c r="P499" s="558" t="s">
        <v>71</v>
      </c>
      <c r="Q499" s="559"/>
      <c r="R499" s="559"/>
      <c r="S499" s="559"/>
      <c r="T499" s="559"/>
      <c r="U499" s="559"/>
      <c r="V499" s="560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62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9"/>
      <c r="P500" s="558" t="s">
        <v>71</v>
      </c>
      <c r="Q500" s="559"/>
      <c r="R500" s="559"/>
      <c r="S500" s="559"/>
      <c r="T500" s="559"/>
      <c r="U500" s="559"/>
      <c r="V500" s="560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712"/>
      <c r="P501" s="592" t="s">
        <v>763</v>
      </c>
      <c r="Q501" s="593"/>
      <c r="R501" s="593"/>
      <c r="S501" s="593"/>
      <c r="T501" s="593"/>
      <c r="U501" s="593"/>
      <c r="V501" s="594"/>
      <c r="W501" s="37" t="s">
        <v>69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5924.3700000000008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5924.3700000000008</v>
      </c>
      <c r="Z501" s="37"/>
      <c r="AA501" s="552"/>
      <c r="AB501" s="552"/>
      <c r="AC501" s="552"/>
    </row>
    <row r="502" spans="1:68" x14ac:dyDescent="0.2">
      <c r="A502" s="562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712"/>
      <c r="P502" s="592" t="s">
        <v>764</v>
      </c>
      <c r="Q502" s="593"/>
      <c r="R502" s="593"/>
      <c r="S502" s="593"/>
      <c r="T502" s="593"/>
      <c r="U502" s="593"/>
      <c r="V502" s="594"/>
      <c r="W502" s="37" t="s">
        <v>69</v>
      </c>
      <c r="X502" s="551">
        <f>IFERROR(SUM(BM22:BM498),"0")</f>
        <v>6353.7040000000006</v>
      </c>
      <c r="Y502" s="551">
        <f>IFERROR(SUM(BN22:BN498),"0")</f>
        <v>6353.7040000000006</v>
      </c>
      <c r="Z502" s="37"/>
      <c r="AA502" s="552"/>
      <c r="AB502" s="552"/>
      <c r="AC502" s="552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712"/>
      <c r="P503" s="592" t="s">
        <v>765</v>
      </c>
      <c r="Q503" s="593"/>
      <c r="R503" s="593"/>
      <c r="S503" s="593"/>
      <c r="T503" s="593"/>
      <c r="U503" s="593"/>
      <c r="V503" s="594"/>
      <c r="W503" s="37" t="s">
        <v>766</v>
      </c>
      <c r="X503" s="38">
        <f>ROUNDUP(SUM(BO22:BO498),0)</f>
        <v>12</v>
      </c>
      <c r="Y503" s="38">
        <f>ROUNDUP(SUM(BP22:BP498),0)</f>
        <v>12</v>
      </c>
      <c r="Z503" s="37"/>
      <c r="AA503" s="552"/>
      <c r="AB503" s="552"/>
      <c r="AC503" s="552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712"/>
      <c r="P504" s="592" t="s">
        <v>767</v>
      </c>
      <c r="Q504" s="593"/>
      <c r="R504" s="593"/>
      <c r="S504" s="593"/>
      <c r="T504" s="593"/>
      <c r="U504" s="593"/>
      <c r="V504" s="594"/>
      <c r="W504" s="37" t="s">
        <v>69</v>
      </c>
      <c r="X504" s="551">
        <f>GrossWeightTotal+PalletQtyTotal*25</f>
        <v>6653.7040000000006</v>
      </c>
      <c r="Y504" s="551">
        <f>GrossWeightTotalR+PalletQtyTotalR*25</f>
        <v>6653.7040000000006</v>
      </c>
      <c r="Z504" s="37"/>
      <c r="AA504" s="552"/>
      <c r="AB504" s="552"/>
      <c r="AC504" s="552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12"/>
      <c r="P505" s="592" t="s">
        <v>768</v>
      </c>
      <c r="Q505" s="593"/>
      <c r="R505" s="593"/>
      <c r="S505" s="593"/>
      <c r="T505" s="593"/>
      <c r="U505" s="593"/>
      <c r="V505" s="594"/>
      <c r="W505" s="37" t="s">
        <v>766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1852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1852</v>
      </c>
      <c r="Z505" s="37"/>
      <c r="AA505" s="552"/>
      <c r="AB505" s="552"/>
      <c r="AC505" s="552"/>
    </row>
    <row r="506" spans="1:68" ht="14.25" hidden="1" customHeight="1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12"/>
      <c r="P506" s="592" t="s">
        <v>769</v>
      </c>
      <c r="Q506" s="593"/>
      <c r="R506" s="593"/>
      <c r="S506" s="593"/>
      <c r="T506" s="593"/>
      <c r="U506" s="593"/>
      <c r="V506" s="594"/>
      <c r="W506" s="39" t="s">
        <v>770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13.807060000000003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771</v>
      </c>
      <c r="B508" s="546" t="s">
        <v>63</v>
      </c>
      <c r="C508" s="579" t="s">
        <v>101</v>
      </c>
      <c r="D508" s="664"/>
      <c r="E508" s="664"/>
      <c r="F508" s="664"/>
      <c r="G508" s="664"/>
      <c r="H508" s="665"/>
      <c r="I508" s="579" t="s">
        <v>255</v>
      </c>
      <c r="J508" s="664"/>
      <c r="K508" s="664"/>
      <c r="L508" s="664"/>
      <c r="M508" s="664"/>
      <c r="N508" s="664"/>
      <c r="O508" s="664"/>
      <c r="P508" s="664"/>
      <c r="Q508" s="664"/>
      <c r="R508" s="664"/>
      <c r="S508" s="665"/>
      <c r="T508" s="579" t="s">
        <v>540</v>
      </c>
      <c r="U508" s="665"/>
      <c r="V508" s="579" t="s">
        <v>596</v>
      </c>
      <c r="W508" s="664"/>
      <c r="X508" s="664"/>
      <c r="Y508" s="665"/>
      <c r="Z508" s="546" t="s">
        <v>652</v>
      </c>
      <c r="AA508" s="579" t="s">
        <v>719</v>
      </c>
      <c r="AB508" s="665"/>
      <c r="AC508" s="52"/>
      <c r="AF508" s="547"/>
    </row>
    <row r="509" spans="1:68" ht="14.25" customHeight="1" thickTop="1" x14ac:dyDescent="0.2">
      <c r="A509" s="607" t="s">
        <v>772</v>
      </c>
      <c r="B509" s="579" t="s">
        <v>63</v>
      </c>
      <c r="C509" s="579" t="s">
        <v>102</v>
      </c>
      <c r="D509" s="579" t="s">
        <v>119</v>
      </c>
      <c r="E509" s="579" t="s">
        <v>176</v>
      </c>
      <c r="F509" s="579" t="s">
        <v>198</v>
      </c>
      <c r="G509" s="579" t="s">
        <v>231</v>
      </c>
      <c r="H509" s="579" t="s">
        <v>101</v>
      </c>
      <c r="I509" s="579" t="s">
        <v>256</v>
      </c>
      <c r="J509" s="579" t="s">
        <v>296</v>
      </c>
      <c r="K509" s="579" t="s">
        <v>356</v>
      </c>
      <c r="L509" s="579" t="s">
        <v>399</v>
      </c>
      <c r="M509" s="579" t="s">
        <v>415</v>
      </c>
      <c r="N509" s="547"/>
      <c r="O509" s="579" t="s">
        <v>429</v>
      </c>
      <c r="P509" s="579" t="s">
        <v>439</v>
      </c>
      <c r="Q509" s="579" t="s">
        <v>446</v>
      </c>
      <c r="R509" s="579" t="s">
        <v>451</v>
      </c>
      <c r="S509" s="579" t="s">
        <v>530</v>
      </c>
      <c r="T509" s="579" t="s">
        <v>541</v>
      </c>
      <c r="U509" s="579" t="s">
        <v>576</v>
      </c>
      <c r="V509" s="579" t="s">
        <v>597</v>
      </c>
      <c r="W509" s="579" t="s">
        <v>629</v>
      </c>
      <c r="X509" s="579" t="s">
        <v>644</v>
      </c>
      <c r="Y509" s="579" t="s">
        <v>648</v>
      </c>
      <c r="Z509" s="579" t="s">
        <v>652</v>
      </c>
      <c r="AA509" s="579" t="s">
        <v>719</v>
      </c>
      <c r="AB509" s="579" t="s">
        <v>758</v>
      </c>
      <c r="AC509" s="52"/>
      <c r="AF509" s="547"/>
    </row>
    <row r="510" spans="1:68" ht="13.5" customHeight="1" thickBot="1" x14ac:dyDescent="0.25">
      <c r="A510" s="60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773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765</v>
      </c>
      <c r="E511" s="46">
        <f>IFERROR(Y87*1,"0")+IFERROR(Y88*1,"0")+IFERROR(Y89*1,"0")+IFERROR(Y93*1,"0")+IFERROR(Y94*1,"0")+IFERROR(Y95*1,"0")+IFERROR(Y96*1,"0")+IFERROR(Y97*1,"0")</f>
        <v>990.90000000000009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2340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417.6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47.519999999999996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43.349999999999994</v>
      </c>
      <c r="S511" s="46">
        <f>IFERROR(Y334*1,"0")+IFERROR(Y335*1,"0")+IFERROR(Y336*1,"0")</f>
        <v>1155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165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0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34gzn9rgi0ucaPQ1kDEgxjLTGRzrtUMWhRFhGtvTzU69EFmxD+5Avj8UqvtIE0iv/CE5GOz0zwCiUP9nb45kHw==" saltValue="WBXAeqftnxo1QAUokqsV8Q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5,00"/>
        <filter val="1 852,00"/>
        <filter val="105,00"/>
        <filter val="106,20"/>
        <filter val="117,00"/>
        <filter val="12"/>
        <filter val="120,00"/>
        <filter val="136,80"/>
        <filter val="160,80"/>
        <filter val="17,00"/>
        <filter val="170,00"/>
        <filter val="2 340,00"/>
        <filter val="24,00"/>
        <filter val="280,80"/>
        <filter val="30,00"/>
        <filter val="30,60"/>
        <filter val="367,00"/>
        <filter val="4,00"/>
        <filter val="43,35"/>
        <filter val="47,52"/>
        <filter val="5 924,37"/>
        <filter val="520,00"/>
        <filter val="550,00"/>
        <filter val="6 353,70"/>
        <filter val="6 653,70"/>
        <filter val="60,00"/>
        <filter val="7,00"/>
        <filter val="76,00"/>
        <filter val="765,00"/>
        <filter val="990,90"/>
      </filters>
    </filterColumn>
    <filterColumn colId="29" showButton="0"/>
    <filterColumn colId="30" showButton="0"/>
  </autoFilter>
  <mergeCells count="894"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P449:V449"/>
    <mergeCell ref="D335:E335"/>
    <mergeCell ref="D68:E68"/>
    <mergeCell ref="A83:O84"/>
    <mergeCell ref="D43:E43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D17:E18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P200:T200"/>
    <mergeCell ref="P134:T134"/>
    <mergeCell ref="P243:T243"/>
    <mergeCell ref="A124:O125"/>
    <mergeCell ref="P436:T436"/>
    <mergeCell ref="P292:T292"/>
    <mergeCell ref="D102:E102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9:C9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D200:E200"/>
    <mergeCell ref="A273:Z273"/>
    <mergeCell ref="D373:E373"/>
    <mergeCell ref="P348:T348"/>
    <mergeCell ref="P323:T323"/>
    <mergeCell ref="D358:E358"/>
    <mergeCell ref="P337:V337"/>
    <mergeCell ref="P379:V379"/>
    <mergeCell ref="D196:E196"/>
    <mergeCell ref="P219:V219"/>
    <mergeCell ref="P145:V145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P388:T388"/>
    <mergeCell ref="D75:E75"/>
    <mergeCell ref="A78:O79"/>
    <mergeCell ref="A66:Z66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90:O91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P450:V450"/>
    <mergeCell ref="A497:Z497"/>
    <mergeCell ref="P140:V140"/>
    <mergeCell ref="A192:Z192"/>
    <mergeCell ref="D471:E471"/>
    <mergeCell ref="A272:Z272"/>
    <mergeCell ref="A406:Z406"/>
    <mergeCell ref="A381:Z381"/>
    <mergeCell ref="P216:T216"/>
    <mergeCell ref="P124:V124"/>
    <mergeCell ref="T5:U5"/>
    <mergeCell ref="P76:T76"/>
    <mergeCell ref="V5:W5"/>
    <mergeCell ref="D118:E118"/>
    <mergeCell ref="A48:O49"/>
    <mergeCell ref="P125:V125"/>
    <mergeCell ref="P112:V112"/>
    <mergeCell ref="D5:E5"/>
    <mergeCell ref="D7:M7"/>
    <mergeCell ref="A13:M13"/>
    <mergeCell ref="J9:M9"/>
    <mergeCell ref="D62:E62"/>
    <mergeCell ref="D56:E56"/>
    <mergeCell ref="H17:H18"/>
    <mergeCell ref="P27:T27"/>
    <mergeCell ref="V6:W9"/>
    <mergeCell ref="P22:T22"/>
    <mergeCell ref="P61:T61"/>
    <mergeCell ref="H5:M5"/>
    <mergeCell ref="P70:V70"/>
    <mergeCell ref="Q6:R6"/>
    <mergeCell ref="P23:V23"/>
    <mergeCell ref="D57:E57"/>
    <mergeCell ref="U17:V17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D9:E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P197:T197"/>
    <mergeCell ref="A354:O355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D229:E229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2:T492"/>
    <mergeCell ref="D31:E31"/>
    <mergeCell ref="D329:E329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349:V349"/>
    <mergeCell ref="A108:Z108"/>
    <mergeCell ref="D166:E166"/>
    <mergeCell ref="P91:V91"/>
    <mergeCell ref="P334:T334"/>
    <mergeCell ref="P394:T394"/>
    <mergeCell ref="D315:E315"/>
    <mergeCell ref="D144:E144"/>
    <mergeCell ref="A50:Z50"/>
    <mergeCell ref="W17:W18"/>
    <mergeCell ref="P360:V360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P42:T42"/>
    <mergeCell ref="A32:O33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P382:T382"/>
    <mergeCell ref="P453:T453"/>
    <mergeCell ref="A303:O304"/>
    <mergeCell ref="D290:E290"/>
    <mergeCell ref="P98:V98"/>
    <mergeCell ref="D94:E94"/>
    <mergeCell ref="P259:T259"/>
    <mergeCell ref="P148:T148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A241:Z241"/>
    <mergeCell ref="P45:V45"/>
    <mergeCell ref="A98:O99"/>
    <mergeCell ref="A34:Z34"/>
    <mergeCell ref="H9:I9"/>
    <mergeCell ref="P24:V24"/>
    <mergeCell ref="V10:W10"/>
    <mergeCell ref="D47:E47"/>
    <mergeCell ref="D74:E74"/>
    <mergeCell ref="P151:V151"/>
    <mergeCell ref="P87:T87"/>
    <mergeCell ref="A203:Z203"/>
    <mergeCell ref="A51:Z51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P232:V232"/>
    <mergeCell ref="P244:T244"/>
    <mergeCell ref="P73:T73"/>
    <mergeCell ref="P144:T144"/>
    <mergeCell ref="P315:T315"/>
    <mergeCell ref="A190:O191"/>
    <mergeCell ref="P302:T302"/>
    <mergeCell ref="D174:E174"/>
    <mergeCell ref="D302:E302"/>
    <mergeCell ref="P173:T173"/>
    <mergeCell ref="D348:E348"/>
    <mergeCell ref="D193:E193"/>
    <mergeCell ref="P377:T377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  <mergeCell ref="P454:T454"/>
    <mergeCell ref="D297:E297"/>
    <mergeCell ref="P324:V324"/>
    <mergeCell ref="P391:T391"/>
    <mergeCell ref="P437:T437"/>
    <mergeCell ref="D442:E442"/>
    <mergeCell ref="P416:V416"/>
    <mergeCell ref="P389:T3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89 X342:X343 X345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3 X269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774</v>
      </c>
      <c r="H1" s="52"/>
    </row>
    <row r="3" spans="2:8" x14ac:dyDescent="0.2">
      <c r="B3" s="47" t="s">
        <v>775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776</v>
      </c>
      <c r="D6" s="47" t="s">
        <v>777</v>
      </c>
      <c r="E6" s="47"/>
    </row>
    <row r="8" spans="2:8" x14ac:dyDescent="0.2">
      <c r="B8" s="47" t="s">
        <v>19</v>
      </c>
      <c r="C8" s="47" t="s">
        <v>776</v>
      </c>
      <c r="D8" s="47"/>
      <c r="E8" s="47"/>
    </row>
    <row r="10" spans="2:8" x14ac:dyDescent="0.2">
      <c r="B10" s="47" t="s">
        <v>778</v>
      </c>
      <c r="C10" s="47"/>
      <c r="D10" s="47"/>
      <c r="E10" s="47"/>
    </row>
    <row r="11" spans="2:8" x14ac:dyDescent="0.2">
      <c r="B11" s="47" t="s">
        <v>779</v>
      </c>
      <c r="C11" s="47"/>
      <c r="D11" s="47"/>
      <c r="E11" s="47"/>
    </row>
    <row r="12" spans="2:8" x14ac:dyDescent="0.2">
      <c r="B12" s="47" t="s">
        <v>780</v>
      </c>
      <c r="C12" s="47"/>
      <c r="D12" s="47"/>
      <c r="E12" s="47"/>
    </row>
    <row r="13" spans="2:8" x14ac:dyDescent="0.2">
      <c r="B13" s="47" t="s">
        <v>781</v>
      </c>
      <c r="C13" s="47"/>
      <c r="D13" s="47"/>
      <c r="E13" s="47"/>
    </row>
    <row r="14" spans="2:8" x14ac:dyDescent="0.2">
      <c r="B14" s="47" t="s">
        <v>782</v>
      </c>
      <c r="C14" s="47"/>
      <c r="D14" s="47"/>
      <c r="E14" s="47"/>
    </row>
    <row r="15" spans="2:8" x14ac:dyDescent="0.2">
      <c r="B15" s="47" t="s">
        <v>783</v>
      </c>
      <c r="C15" s="47"/>
      <c r="D15" s="47"/>
      <c r="E15" s="47"/>
    </row>
    <row r="16" spans="2:8" x14ac:dyDescent="0.2">
      <c r="B16" s="47" t="s">
        <v>784</v>
      </c>
      <c r="C16" s="47"/>
      <c r="D16" s="47"/>
      <c r="E16" s="47"/>
    </row>
    <row r="17" spans="2:5" x14ac:dyDescent="0.2">
      <c r="B17" s="47" t="s">
        <v>785</v>
      </c>
      <c r="C17" s="47"/>
      <c r="D17" s="47"/>
      <c r="E17" s="47"/>
    </row>
    <row r="18" spans="2:5" x14ac:dyDescent="0.2">
      <c r="B18" s="47" t="s">
        <v>786</v>
      </c>
      <c r="C18" s="47"/>
      <c r="D18" s="47"/>
      <c r="E18" s="47"/>
    </row>
    <row r="19" spans="2:5" x14ac:dyDescent="0.2">
      <c r="B19" s="47" t="s">
        <v>787</v>
      </c>
      <c r="C19" s="47"/>
      <c r="D19" s="47"/>
      <c r="E19" s="47"/>
    </row>
    <row r="20" spans="2:5" x14ac:dyDescent="0.2">
      <c r="B20" s="47" t="s">
        <v>788</v>
      </c>
      <c r="C20" s="47"/>
      <c r="D20" s="47"/>
      <c r="E20" s="47"/>
    </row>
  </sheetData>
  <sheetProtection algorithmName="SHA-512" hashValue="WapgYOYG9DvtOgM5CLyr13cBauoLI6+x/9Owug8zCIkOHIysQyKsdLjnSnIKclksw/J0fV96/oDOkvxOEB8R8Q==" saltValue="UkE5F1RPMI2F45vC3x4b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2025-09-10T11:10:17Z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