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D23DD0-BCC1-4120-AD83-B2A51AACFE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BP216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P144" i="1"/>
  <c r="X141" i="1"/>
  <c r="X140" i="1"/>
  <c r="BO139" i="1"/>
  <c r="BM139" i="1"/>
  <c r="Y139" i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P129" i="1"/>
  <c r="BO128" i="1"/>
  <c r="BM128" i="1"/>
  <c r="Y128" i="1"/>
  <c r="P128" i="1"/>
  <c r="X125" i="1"/>
  <c r="X124" i="1"/>
  <c r="BO123" i="1"/>
  <c r="BM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P111" i="1"/>
  <c r="BO110" i="1"/>
  <c r="BM110" i="1"/>
  <c r="Y110" i="1"/>
  <c r="P110" i="1"/>
  <c r="BO109" i="1"/>
  <c r="BM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P97" i="1"/>
  <c r="BO96" i="1"/>
  <c r="BM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111" i="1" l="1"/>
  <c r="BN111" i="1"/>
  <c r="Z111" i="1"/>
  <c r="BP161" i="1"/>
  <c r="BN161" i="1"/>
  <c r="Z161" i="1"/>
  <c r="BP198" i="1"/>
  <c r="BN198" i="1"/>
  <c r="Z198" i="1"/>
  <c r="BP223" i="1"/>
  <c r="BN223" i="1"/>
  <c r="Z223" i="1"/>
  <c r="BP245" i="1"/>
  <c r="BN245" i="1"/>
  <c r="Z245" i="1"/>
  <c r="BP301" i="1"/>
  <c r="BN301" i="1"/>
  <c r="Z301" i="1"/>
  <c r="BP334" i="1"/>
  <c r="BN334" i="1"/>
  <c r="Z334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431" i="1"/>
  <c r="BN431" i="1"/>
  <c r="Z431" i="1"/>
  <c r="BP442" i="1"/>
  <c r="BN442" i="1"/>
  <c r="Z442" i="1"/>
  <c r="BP476" i="1"/>
  <c r="BN476" i="1"/>
  <c r="Z476" i="1"/>
  <c r="X502" i="1"/>
  <c r="X505" i="1"/>
  <c r="Z27" i="1"/>
  <c r="BN27" i="1"/>
  <c r="Y32" i="1"/>
  <c r="Z43" i="1"/>
  <c r="BN43" i="1"/>
  <c r="Y58" i="1"/>
  <c r="Z62" i="1"/>
  <c r="BN62" i="1"/>
  <c r="Z82" i="1"/>
  <c r="BN82" i="1"/>
  <c r="Z87" i="1"/>
  <c r="BN87" i="1"/>
  <c r="BP96" i="1"/>
  <c r="BN96" i="1"/>
  <c r="Z96" i="1"/>
  <c r="BP123" i="1"/>
  <c r="BN123" i="1"/>
  <c r="Z123" i="1"/>
  <c r="BP128" i="1"/>
  <c r="BN128" i="1"/>
  <c r="Z128" i="1"/>
  <c r="BP173" i="1"/>
  <c r="BN173" i="1"/>
  <c r="Z173" i="1"/>
  <c r="BP208" i="1"/>
  <c r="BN208" i="1"/>
  <c r="Z208" i="1"/>
  <c r="BP228" i="1"/>
  <c r="BN228" i="1"/>
  <c r="Z228" i="1"/>
  <c r="BP259" i="1"/>
  <c r="BN259" i="1"/>
  <c r="Z259" i="1"/>
  <c r="BP289" i="1"/>
  <c r="BN289" i="1"/>
  <c r="Z289" i="1"/>
  <c r="BP323" i="1"/>
  <c r="BN323" i="1"/>
  <c r="Z323" i="1"/>
  <c r="BP348" i="1"/>
  <c r="BN348" i="1"/>
  <c r="Z348" i="1"/>
  <c r="BP396" i="1"/>
  <c r="BN396" i="1"/>
  <c r="Z396" i="1"/>
  <c r="BP434" i="1"/>
  <c r="BN434" i="1"/>
  <c r="Z434" i="1"/>
  <c r="BP456" i="1"/>
  <c r="BN456" i="1"/>
  <c r="Z456" i="1"/>
  <c r="BP477" i="1"/>
  <c r="BN477" i="1"/>
  <c r="Z477" i="1"/>
  <c r="Y256" i="1"/>
  <c r="Y112" i="1"/>
  <c r="BP260" i="1"/>
  <c r="BN260" i="1"/>
  <c r="Z260" i="1"/>
  <c r="BP291" i="1"/>
  <c r="BN291" i="1"/>
  <c r="Z291" i="1"/>
  <c r="BP307" i="1"/>
  <c r="BN307" i="1"/>
  <c r="Z307" i="1"/>
  <c r="Y325" i="1"/>
  <c r="BP320" i="1"/>
  <c r="BN320" i="1"/>
  <c r="Z320" i="1"/>
  <c r="Y324" i="1"/>
  <c r="BP329" i="1"/>
  <c r="BN329" i="1"/>
  <c r="Z329" i="1"/>
  <c r="BP346" i="1"/>
  <c r="BN346" i="1"/>
  <c r="Z346" i="1"/>
  <c r="BP368" i="1"/>
  <c r="BN368" i="1"/>
  <c r="Z368" i="1"/>
  <c r="BP394" i="1"/>
  <c r="BN394" i="1"/>
  <c r="Z394" i="1"/>
  <c r="BP413" i="1"/>
  <c r="BN413" i="1"/>
  <c r="Z413" i="1"/>
  <c r="BP440" i="1"/>
  <c r="BN440" i="1"/>
  <c r="Z440" i="1"/>
  <c r="BP454" i="1"/>
  <c r="BN454" i="1"/>
  <c r="Z454" i="1"/>
  <c r="BP472" i="1"/>
  <c r="BN472" i="1"/>
  <c r="Z472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BP52" i="1"/>
  <c r="Z56" i="1"/>
  <c r="BN56" i="1"/>
  <c r="Z68" i="1"/>
  <c r="BN68" i="1"/>
  <c r="Z76" i="1"/>
  <c r="BN76" i="1"/>
  <c r="Z89" i="1"/>
  <c r="BN89" i="1"/>
  <c r="Z94" i="1"/>
  <c r="BN94" i="1"/>
  <c r="Z103" i="1"/>
  <c r="BN103" i="1"/>
  <c r="Z109" i="1"/>
  <c r="BN109" i="1"/>
  <c r="BP109" i="1"/>
  <c r="Z117" i="1"/>
  <c r="BN117" i="1"/>
  <c r="Z134" i="1"/>
  <c r="BN134" i="1"/>
  <c r="Y140" i="1"/>
  <c r="Z149" i="1"/>
  <c r="BN149" i="1"/>
  <c r="Z163" i="1"/>
  <c r="BN163" i="1"/>
  <c r="Z167" i="1"/>
  <c r="BN167" i="1"/>
  <c r="Z184" i="1"/>
  <c r="BN184" i="1"/>
  <c r="Z188" i="1"/>
  <c r="BN188" i="1"/>
  <c r="Z196" i="1"/>
  <c r="BN196" i="1"/>
  <c r="Z200" i="1"/>
  <c r="BN200" i="1"/>
  <c r="Z206" i="1"/>
  <c r="BN206" i="1"/>
  <c r="Z210" i="1"/>
  <c r="BN210" i="1"/>
  <c r="Z216" i="1"/>
  <c r="BN216" i="1"/>
  <c r="Z225" i="1"/>
  <c r="BN225" i="1"/>
  <c r="Z226" i="1"/>
  <c r="BN226" i="1"/>
  <c r="Z238" i="1"/>
  <c r="Z239" i="1" s="1"/>
  <c r="BN238" i="1"/>
  <c r="BP238" i="1"/>
  <c r="Y239" i="1"/>
  <c r="Z242" i="1"/>
  <c r="BN242" i="1"/>
  <c r="Z243" i="1"/>
  <c r="BN243" i="1"/>
  <c r="Z250" i="1"/>
  <c r="BN250" i="1"/>
  <c r="BP250" i="1"/>
  <c r="Z254" i="1"/>
  <c r="BN254" i="1"/>
  <c r="BP268" i="1"/>
  <c r="BN268" i="1"/>
  <c r="Z268" i="1"/>
  <c r="BP299" i="1"/>
  <c r="BN299" i="1"/>
  <c r="Z299" i="1"/>
  <c r="BP315" i="1"/>
  <c r="BN315" i="1"/>
  <c r="Z315" i="1"/>
  <c r="BP321" i="1"/>
  <c r="BN321" i="1"/>
  <c r="Z321" i="1"/>
  <c r="BP336" i="1"/>
  <c r="BN336" i="1"/>
  <c r="Z336" i="1"/>
  <c r="BP342" i="1"/>
  <c r="BN342" i="1"/>
  <c r="Z342" i="1"/>
  <c r="Y354" i="1"/>
  <c r="BP352" i="1"/>
  <c r="BN352" i="1"/>
  <c r="Z352" i="1"/>
  <c r="BP390" i="1"/>
  <c r="BN390" i="1"/>
  <c r="Z390" i="1"/>
  <c r="BP402" i="1"/>
  <c r="BN402" i="1"/>
  <c r="Z402" i="1"/>
  <c r="BP437" i="1"/>
  <c r="BN437" i="1"/>
  <c r="Z437" i="1"/>
  <c r="Y450" i="1"/>
  <c r="BP446" i="1"/>
  <c r="BN446" i="1"/>
  <c r="Z446" i="1"/>
  <c r="BP462" i="1"/>
  <c r="BN462" i="1"/>
  <c r="Z462" i="1"/>
  <c r="BP483" i="1"/>
  <c r="BN483" i="1"/>
  <c r="Z483" i="1"/>
  <c r="BP487" i="1"/>
  <c r="BN487" i="1"/>
  <c r="Z487" i="1"/>
  <c r="S511" i="1"/>
  <c r="Y337" i="1"/>
  <c r="W511" i="1"/>
  <c r="Y415" i="1"/>
  <c r="Y479" i="1"/>
  <c r="BP42" i="1"/>
  <c r="BN42" i="1"/>
  <c r="Z42" i="1"/>
  <c r="BP55" i="1"/>
  <c r="BN55" i="1"/>
  <c r="Z55" i="1"/>
  <c r="BP63" i="1"/>
  <c r="BN63" i="1"/>
  <c r="Z63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104" i="1"/>
  <c r="BN104" i="1"/>
  <c r="Z104" i="1"/>
  <c r="Y136" i="1"/>
  <c r="BP133" i="1"/>
  <c r="BN133" i="1"/>
  <c r="Z133" i="1"/>
  <c r="F10" i="1"/>
  <c r="J9" i="1"/>
  <c r="F9" i="1"/>
  <c r="A10" i="1"/>
  <c r="BP28" i="1"/>
  <c r="BN28" i="1"/>
  <c r="Z28" i="1"/>
  <c r="BP95" i="1"/>
  <c r="BN95" i="1"/>
  <c r="Z95" i="1"/>
  <c r="BP116" i="1"/>
  <c r="BN116" i="1"/>
  <c r="Z116" i="1"/>
  <c r="BP129" i="1"/>
  <c r="BN129" i="1"/>
  <c r="Z129" i="1"/>
  <c r="Y131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217" i="1"/>
  <c r="BN217" i="1"/>
  <c r="Z217" i="1"/>
  <c r="Z218" i="1" s="1"/>
  <c r="Y219" i="1"/>
  <c r="K511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BP262" i="1"/>
  <c r="BN262" i="1"/>
  <c r="Z262" i="1"/>
  <c r="Y264" i="1"/>
  <c r="O511" i="1"/>
  <c r="Y270" i="1"/>
  <c r="BP267" i="1"/>
  <c r="BN267" i="1"/>
  <c r="Z267" i="1"/>
  <c r="Y271" i="1"/>
  <c r="H9" i="1"/>
  <c r="B511" i="1"/>
  <c r="Y23" i="1"/>
  <c r="BP22" i="1"/>
  <c r="BN22" i="1"/>
  <c r="Z22" i="1"/>
  <c r="Z23" i="1" s="1"/>
  <c r="X503" i="1"/>
  <c r="X504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D511" i="1"/>
  <c r="BP57" i="1"/>
  <c r="BN57" i="1"/>
  <c r="Z57" i="1"/>
  <c r="Y59" i="1"/>
  <c r="Y64" i="1"/>
  <c r="BP61" i="1"/>
  <c r="BN61" i="1"/>
  <c r="Z61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0" i="1"/>
  <c r="Y98" i="1"/>
  <c r="BP93" i="1"/>
  <c r="BN93" i="1"/>
  <c r="Z93" i="1"/>
  <c r="BP97" i="1"/>
  <c r="BN97" i="1"/>
  <c r="Z97" i="1"/>
  <c r="Y99" i="1"/>
  <c r="F511" i="1"/>
  <c r="Y107" i="1"/>
  <c r="BP102" i="1"/>
  <c r="BN102" i="1"/>
  <c r="Z102" i="1"/>
  <c r="Z106" i="1" s="1"/>
  <c r="Y106" i="1"/>
  <c r="BP110" i="1"/>
  <c r="BN110" i="1"/>
  <c r="Z110" i="1"/>
  <c r="Z112" i="1" s="1"/>
  <c r="Y119" i="1"/>
  <c r="BP118" i="1"/>
  <c r="BN118" i="1"/>
  <c r="Z118" i="1"/>
  <c r="Y120" i="1"/>
  <c r="Y125" i="1"/>
  <c r="BP122" i="1"/>
  <c r="BN122" i="1"/>
  <c r="Z122" i="1"/>
  <c r="Z124" i="1" s="1"/>
  <c r="Y135" i="1"/>
  <c r="BP139" i="1"/>
  <c r="BN139" i="1"/>
  <c r="Z139" i="1"/>
  <c r="Z140" i="1" s="1"/>
  <c r="Y141" i="1"/>
  <c r="H511" i="1"/>
  <c r="Y145" i="1"/>
  <c r="BP144" i="1"/>
  <c r="BN144" i="1"/>
  <c r="Z144" i="1"/>
  <c r="Z145" i="1" s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BP251" i="1"/>
  <c r="BN251" i="1"/>
  <c r="Z251" i="1"/>
  <c r="L511" i="1"/>
  <c r="Y255" i="1"/>
  <c r="BP261" i="1"/>
  <c r="BN261" i="1"/>
  <c r="Z261" i="1"/>
  <c r="Z263" i="1" s="1"/>
  <c r="BP269" i="1"/>
  <c r="BN269" i="1"/>
  <c r="Z269" i="1"/>
  <c r="Y276" i="1"/>
  <c r="Y280" i="1"/>
  <c r="Y285" i="1"/>
  <c r="R511" i="1"/>
  <c r="Y293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Z330" i="1" s="1"/>
  <c r="BP343" i="1"/>
  <c r="BN343" i="1"/>
  <c r="Z343" i="1"/>
  <c r="BP347" i="1"/>
  <c r="BN347" i="1"/>
  <c r="Z347" i="1"/>
  <c r="Y363" i="1"/>
  <c r="BP362" i="1"/>
  <c r="BN362" i="1"/>
  <c r="Z362" i="1"/>
  <c r="Z363" i="1" s="1"/>
  <c r="Y364" i="1"/>
  <c r="Y370" i="1"/>
  <c r="BP367" i="1"/>
  <c r="BN367" i="1"/>
  <c r="Z367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11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11" i="1"/>
  <c r="Y444" i="1"/>
  <c r="Y443" i="1"/>
  <c r="BP430" i="1"/>
  <c r="BN430" i="1"/>
  <c r="Z430" i="1"/>
  <c r="BP433" i="1"/>
  <c r="BN433" i="1"/>
  <c r="Z433" i="1"/>
  <c r="BP438" i="1"/>
  <c r="BN438" i="1"/>
  <c r="Z438" i="1"/>
  <c r="BP441" i="1"/>
  <c r="BN441" i="1"/>
  <c r="Z441" i="1"/>
  <c r="BP488" i="1"/>
  <c r="BN488" i="1"/>
  <c r="Z488" i="1"/>
  <c r="Z489" i="1" s="1"/>
  <c r="Y490" i="1"/>
  <c r="Y495" i="1"/>
  <c r="BP492" i="1"/>
  <c r="BN492" i="1"/>
  <c r="Z492" i="1"/>
  <c r="Z494" i="1" s="1"/>
  <c r="Y494" i="1"/>
  <c r="U511" i="1"/>
  <c r="X501" i="1"/>
  <c r="C511" i="1"/>
  <c r="Y45" i="1"/>
  <c r="E511" i="1"/>
  <c r="Y91" i="1"/>
  <c r="G511" i="1"/>
  <c r="Y130" i="1"/>
  <c r="M511" i="1"/>
  <c r="Y263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BN288" i="1"/>
  <c r="BP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BP391" i="1"/>
  <c r="BN391" i="1"/>
  <c r="Z391" i="1"/>
  <c r="BP395" i="1"/>
  <c r="BN395" i="1"/>
  <c r="Z395" i="1"/>
  <c r="Y403" i="1"/>
  <c r="BP412" i="1"/>
  <c r="BN412" i="1"/>
  <c r="Z412" i="1"/>
  <c r="BP432" i="1"/>
  <c r="BN432" i="1"/>
  <c r="Z432" i="1"/>
  <c r="BP435" i="1"/>
  <c r="BN435" i="1"/>
  <c r="Z435" i="1"/>
  <c r="BP453" i="1"/>
  <c r="BN453" i="1"/>
  <c r="Z453" i="1"/>
  <c r="BP457" i="1"/>
  <c r="BN457" i="1"/>
  <c r="Z457" i="1"/>
  <c r="Y459" i="1"/>
  <c r="Y464" i="1"/>
  <c r="BP461" i="1"/>
  <c r="BN461" i="1"/>
  <c r="Z461" i="1"/>
  <c r="Y465" i="1"/>
  <c r="BP471" i="1"/>
  <c r="BN471" i="1"/>
  <c r="Z471" i="1"/>
  <c r="Y511" i="1"/>
  <c r="Y338" i="1"/>
  <c r="T511" i="1"/>
  <c r="Y350" i="1"/>
  <c r="V511" i="1"/>
  <c r="Y398" i="1"/>
  <c r="Y409" i="1"/>
  <c r="BP436" i="1"/>
  <c r="BN436" i="1"/>
  <c r="Z436" i="1"/>
  <c r="BP439" i="1"/>
  <c r="BN439" i="1"/>
  <c r="Z439" i="1"/>
  <c r="BP447" i="1"/>
  <c r="BN447" i="1"/>
  <c r="Z447" i="1"/>
  <c r="Z449" i="1" s="1"/>
  <c r="Y458" i="1"/>
  <c r="BP455" i="1"/>
  <c r="BN455" i="1"/>
  <c r="Z455" i="1"/>
  <c r="BP463" i="1"/>
  <c r="BN463" i="1"/>
  <c r="Z463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9" i="1"/>
  <c r="AB511" i="1"/>
  <c r="Y499" i="1"/>
  <c r="BP498" i="1"/>
  <c r="BN498" i="1"/>
  <c r="Z498" i="1"/>
  <c r="Z499" i="1" s="1"/>
  <c r="Y500" i="1"/>
  <c r="AA511" i="1"/>
  <c r="Z473" i="1" l="1"/>
  <c r="Z415" i="1"/>
  <c r="Z379" i="1"/>
  <c r="Z349" i="1"/>
  <c r="Z324" i="1"/>
  <c r="Z255" i="1"/>
  <c r="Z83" i="1"/>
  <c r="Z64" i="1"/>
  <c r="Z130" i="1"/>
  <c r="Z135" i="1"/>
  <c r="Z44" i="1"/>
  <c r="Z58" i="1"/>
  <c r="Z458" i="1"/>
  <c r="Z398" i="1"/>
  <c r="Z213" i="1"/>
  <c r="Z119" i="1"/>
  <c r="Z464" i="1"/>
  <c r="Z303" i="1"/>
  <c r="Z293" i="1"/>
  <c r="Z443" i="1"/>
  <c r="Z78" i="1"/>
  <c r="Z32" i="1"/>
  <c r="Y501" i="1"/>
  <c r="Y503" i="1"/>
  <c r="Z201" i="1"/>
  <c r="Z175" i="1"/>
  <c r="Z70" i="1"/>
  <c r="Z370" i="1"/>
  <c r="Z317" i="1"/>
  <c r="Z311" i="1"/>
  <c r="Z98" i="1"/>
  <c r="Y502" i="1"/>
  <c r="Y504" i="1" s="1"/>
  <c r="Y505" i="1"/>
  <c r="Z270" i="1"/>
  <c r="Z231" i="1"/>
  <c r="Z169" i="1"/>
  <c r="Z506" i="1" l="1"/>
</calcChain>
</file>

<file path=xl/sharedStrings.xml><?xml version="1.0" encoding="utf-8"?>
<sst xmlns="http://schemas.openxmlformats.org/spreadsheetml/2006/main" count="2208" uniqueCount="790">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</sst>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5"/>
      <c r="F1" s="585"/>
      <c r="G1" s="12" t="s">
        <v>1</v>
      </c>
      <c r="H1" s="624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6" t="s">
        <v>8</v>
      </c>
      <c r="B5" s="593"/>
      <c r="C5" s="594"/>
      <c r="D5" s="721"/>
      <c r="E5" s="722"/>
      <c r="F5" s="850" t="s">
        <v>9</v>
      </c>
      <c r="G5" s="594"/>
      <c r="H5" s="721" t="s">
        <v>789</v>
      </c>
      <c r="I5" s="799"/>
      <c r="J5" s="799"/>
      <c r="K5" s="799"/>
      <c r="L5" s="799"/>
      <c r="M5" s="722"/>
      <c r="N5" s="58"/>
      <c r="P5" s="24" t="s">
        <v>10</v>
      </c>
      <c r="Q5" s="856">
        <v>45912</v>
      </c>
      <c r="R5" s="674"/>
      <c r="T5" s="718" t="s">
        <v>11</v>
      </c>
      <c r="U5" s="712"/>
      <c r="V5" s="720" t="s">
        <v>12</v>
      </c>
      <c r="W5" s="674"/>
      <c r="AB5" s="51"/>
      <c r="AC5" s="51"/>
      <c r="AD5" s="51"/>
      <c r="AE5" s="51"/>
    </row>
    <row r="6" spans="1:32" s="543" customFormat="1" ht="24" customHeight="1" x14ac:dyDescent="0.2">
      <c r="A6" s="646" t="s">
        <v>13</v>
      </c>
      <c r="B6" s="593"/>
      <c r="C6" s="594"/>
      <c r="D6" s="802" t="s">
        <v>14</v>
      </c>
      <c r="E6" s="803"/>
      <c r="F6" s="803"/>
      <c r="G6" s="803"/>
      <c r="H6" s="803"/>
      <c r="I6" s="803"/>
      <c r="J6" s="803"/>
      <c r="K6" s="803"/>
      <c r="L6" s="803"/>
      <c r="M6" s="674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Пятница</v>
      </c>
      <c r="R6" s="554"/>
      <c r="T6" s="711" t="s">
        <v>16</v>
      </c>
      <c r="U6" s="712"/>
      <c r="V6" s="779" t="s">
        <v>17</v>
      </c>
      <c r="W6" s="62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723" t="str">
        <f>IFERROR(VLOOKUP(DeliveryAddress,Table,3,0),1)</f>
        <v>1</v>
      </c>
      <c r="E7" s="724"/>
      <c r="F7" s="724"/>
      <c r="G7" s="724"/>
      <c r="H7" s="724"/>
      <c r="I7" s="724"/>
      <c r="J7" s="724"/>
      <c r="K7" s="724"/>
      <c r="L7" s="724"/>
      <c r="M7" s="648"/>
      <c r="N7" s="60"/>
      <c r="P7" s="24"/>
      <c r="Q7" s="42"/>
      <c r="R7" s="42"/>
      <c r="T7" s="562"/>
      <c r="U7" s="712"/>
      <c r="V7" s="780"/>
      <c r="W7" s="781"/>
      <c r="AB7" s="51"/>
      <c r="AC7" s="51"/>
      <c r="AD7" s="51"/>
      <c r="AE7" s="51"/>
    </row>
    <row r="8" spans="1:32" s="543" customFormat="1" ht="25.5" customHeight="1" x14ac:dyDescent="0.2">
      <c r="A8" s="871" t="s">
        <v>18</v>
      </c>
      <c r="B8" s="559"/>
      <c r="C8" s="560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47">
        <v>0.375</v>
      </c>
      <c r="R8" s="648"/>
      <c r="T8" s="562"/>
      <c r="U8" s="712"/>
      <c r="V8" s="780"/>
      <c r="W8" s="781"/>
      <c r="AB8" s="51"/>
      <c r="AC8" s="51"/>
      <c r="AD8" s="51"/>
      <c r="AE8" s="51"/>
    </row>
    <row r="9" spans="1:32" s="543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716"/>
      <c r="E9" s="620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20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0"/>
      <c r="L9" s="620"/>
      <c r="M9" s="620"/>
      <c r="N9" s="541"/>
      <c r="P9" s="26" t="s">
        <v>21</v>
      </c>
      <c r="Q9" s="671"/>
      <c r="R9" s="672"/>
      <c r="T9" s="562"/>
      <c r="U9" s="712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716"/>
      <c r="E10" s="620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71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22</v>
      </c>
      <c r="Q10" s="713"/>
      <c r="R10" s="714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4" t="s">
        <v>28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0" t="s">
        <v>29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30</v>
      </c>
      <c r="Q12" s="647"/>
      <c r="R12" s="648"/>
      <c r="S12" s="23"/>
      <c r="U12" s="24"/>
      <c r="V12" s="585"/>
      <c r="W12" s="562"/>
      <c r="AB12" s="51"/>
      <c r="AC12" s="51"/>
      <c r="AD12" s="51"/>
      <c r="AE12" s="51"/>
    </row>
    <row r="13" spans="1:32" s="543" customFormat="1" ht="23.25" customHeight="1" x14ac:dyDescent="0.2">
      <c r="A13" s="700" t="s">
        <v>31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32</v>
      </c>
      <c r="Q13" s="814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0" t="s">
        <v>33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43" t="s">
        <v>34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1" t="s">
        <v>35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681" t="s">
        <v>38</v>
      </c>
      <c r="D17" s="596" t="s">
        <v>39</v>
      </c>
      <c r="E17" s="65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49"/>
      <c r="R17" s="649"/>
      <c r="S17" s="649"/>
      <c r="T17" s="650"/>
      <c r="U17" s="870" t="s">
        <v>51</v>
      </c>
      <c r="V17" s="594"/>
      <c r="W17" s="596" t="s">
        <v>52</v>
      </c>
      <c r="X17" s="596" t="s">
        <v>53</v>
      </c>
      <c r="Y17" s="877" t="s">
        <v>54</v>
      </c>
      <c r="Z17" s="794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5"/>
      <c r="AF17" s="846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51"/>
      <c r="E18" s="65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97"/>
      <c r="X18" s="597"/>
      <c r="Y18" s="878"/>
      <c r="Z18" s="795"/>
      <c r="AA18" s="770"/>
      <c r="AB18" s="770"/>
      <c r="AC18" s="770"/>
      <c r="AD18" s="847"/>
      <c r="AE18" s="848"/>
      <c r="AF18" s="849"/>
      <c r="AG18" s="66"/>
      <c r="BD18" s="65"/>
    </row>
    <row r="19" spans="1:68" ht="27.75" hidden="1" customHeight="1" x14ac:dyDescent="0.2">
      <c r="A19" s="604" t="s">
        <v>63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48"/>
      <c r="AB19" s="48"/>
      <c r="AC19" s="48"/>
    </row>
    <row r="20" spans="1:68" ht="16.5" hidden="1" customHeight="1" x14ac:dyDescent="0.25">
      <c r="A20" s="571" t="s">
        <v>63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hidden="1" customHeight="1" x14ac:dyDescent="0.25">
      <c r="A21" s="561" t="s">
        <v>64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9"/>
      <c r="P23" s="558" t="s">
        <v>71</v>
      </c>
      <c r="Q23" s="559"/>
      <c r="R23" s="559"/>
      <c r="S23" s="559"/>
      <c r="T23" s="559"/>
      <c r="U23" s="559"/>
      <c r="V23" s="560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9"/>
      <c r="P24" s="558" t="s">
        <v>71</v>
      </c>
      <c r="Q24" s="559"/>
      <c r="R24" s="559"/>
      <c r="S24" s="559"/>
      <c r="T24" s="559"/>
      <c r="U24" s="559"/>
      <c r="V24" s="560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1" t="s">
        <v>73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9"/>
      <c r="P32" s="558" t="s">
        <v>71</v>
      </c>
      <c r="Q32" s="559"/>
      <c r="R32" s="559"/>
      <c r="S32" s="559"/>
      <c r="T32" s="559"/>
      <c r="U32" s="559"/>
      <c r="V32" s="560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9"/>
      <c r="P33" s="558" t="s">
        <v>71</v>
      </c>
      <c r="Q33" s="559"/>
      <c r="R33" s="559"/>
      <c r="S33" s="559"/>
      <c r="T33" s="559"/>
      <c r="U33" s="559"/>
      <c r="V33" s="560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1" t="s">
        <v>95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9"/>
      <c r="P36" s="558" t="s">
        <v>71</v>
      </c>
      <c r="Q36" s="559"/>
      <c r="R36" s="559"/>
      <c r="S36" s="559"/>
      <c r="T36" s="559"/>
      <c r="U36" s="559"/>
      <c r="V36" s="560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9"/>
      <c r="P37" s="558" t="s">
        <v>71</v>
      </c>
      <c r="Q37" s="559"/>
      <c r="R37" s="559"/>
      <c r="S37" s="559"/>
      <c r="T37" s="559"/>
      <c r="U37" s="559"/>
      <c r="V37" s="560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04" t="s">
        <v>101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48"/>
      <c r="AB38" s="48"/>
      <c r="AC38" s="48"/>
    </row>
    <row r="39" spans="1:68" ht="16.5" hidden="1" customHeight="1" x14ac:dyDescent="0.25">
      <c r="A39" s="571" t="s">
        <v>102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hidden="1" customHeight="1" x14ac:dyDescent="0.25">
      <c r="A40" s="561" t="s">
        <v>103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69</v>
      </c>
      <c r="X42" s="549">
        <v>48</v>
      </c>
      <c r="Y42" s="550">
        <f>IFERROR(IF(X42="",0,CEILING((X42/$H42),1)*$H42),"")</f>
        <v>48</v>
      </c>
      <c r="Z42" s="36">
        <f>IFERROR(IF(Y42=0,"",ROUNDUP(Y42/H42,0)*0.00902),"")</f>
        <v>0.10824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50.519999999999996</v>
      </c>
      <c r="BN42" s="64">
        <f>IFERROR(Y42*I42/H42,"0")</f>
        <v>50.519999999999996</v>
      </c>
      <c r="BO42" s="64">
        <f>IFERROR(1/J42*(X42/H42),"0")</f>
        <v>9.0909090909090912E-2</v>
      </c>
      <c r="BP42" s="64">
        <f>IFERROR(1/J42*(Y42/H42),"0")</f>
        <v>9.0909090909090912E-2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6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69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9"/>
      <c r="P44" s="558" t="s">
        <v>71</v>
      </c>
      <c r="Q44" s="559"/>
      <c r="R44" s="559"/>
      <c r="S44" s="559"/>
      <c r="T44" s="559"/>
      <c r="U44" s="559"/>
      <c r="V44" s="560"/>
      <c r="W44" s="37" t="s">
        <v>72</v>
      </c>
      <c r="X44" s="551">
        <f>IFERROR(X41/H41,"0")+IFERROR(X42/H42,"0")+IFERROR(X43/H43,"0")</f>
        <v>21.25925925925926</v>
      </c>
      <c r="Y44" s="551">
        <f>IFERROR(Y41/H41,"0")+IFERROR(Y42/H42,"0")+IFERROR(Y43/H43,"0")</f>
        <v>22</v>
      </c>
      <c r="Z44" s="551">
        <f>IFERROR(IF(Z41="",0,Z41),"0")+IFERROR(IF(Z42="",0,Z42),"0")+IFERROR(IF(Z43="",0,Z43),"0")</f>
        <v>0.29803999999999997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9"/>
      <c r="P45" s="558" t="s">
        <v>71</v>
      </c>
      <c r="Q45" s="559"/>
      <c r="R45" s="559"/>
      <c r="S45" s="559"/>
      <c r="T45" s="559"/>
      <c r="U45" s="559"/>
      <c r="V45" s="560"/>
      <c r="W45" s="37" t="s">
        <v>69</v>
      </c>
      <c r="X45" s="551">
        <f>IFERROR(SUM(X41:X43),"0")</f>
        <v>148</v>
      </c>
      <c r="Y45" s="551">
        <f>IFERROR(SUM(Y41:Y43),"0")</f>
        <v>156</v>
      </c>
      <c r="Z45" s="37"/>
      <c r="AA45" s="552"/>
      <c r="AB45" s="552"/>
      <c r="AC45" s="552"/>
    </row>
    <row r="46" spans="1:68" ht="14.25" hidden="1" customHeight="1" x14ac:dyDescent="0.25">
      <c r="A46" s="561" t="s">
        <v>73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9"/>
      <c r="P48" s="558" t="s">
        <v>71</v>
      </c>
      <c r="Q48" s="559"/>
      <c r="R48" s="559"/>
      <c r="S48" s="559"/>
      <c r="T48" s="559"/>
      <c r="U48" s="559"/>
      <c r="V48" s="560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9"/>
      <c r="P49" s="558" t="s">
        <v>71</v>
      </c>
      <c r="Q49" s="559"/>
      <c r="R49" s="559"/>
      <c r="S49" s="559"/>
      <c r="T49" s="559"/>
      <c r="U49" s="559"/>
      <c r="V49" s="560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hidden="1" customHeight="1" x14ac:dyDescent="0.25">
      <c r="A51" s="561" t="s">
        <v>103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69</v>
      </c>
      <c r="X53" s="549">
        <v>120</v>
      </c>
      <c r="Y53" s="550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5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69</v>
      </c>
      <c r="X57" s="549">
        <v>540</v>
      </c>
      <c r="Y57" s="55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9"/>
      <c r="P58" s="558" t="s">
        <v>71</v>
      </c>
      <c r="Q58" s="559"/>
      <c r="R58" s="559"/>
      <c r="S58" s="559"/>
      <c r="T58" s="559"/>
      <c r="U58" s="559"/>
      <c r="V58" s="560"/>
      <c r="W58" s="37" t="s">
        <v>72</v>
      </c>
      <c r="X58" s="551">
        <f>IFERROR(X52/H52,"0")+IFERROR(X53/H53,"0")+IFERROR(X54/H54,"0")+IFERROR(X55/H55,"0")+IFERROR(X56/H56,"0")+IFERROR(X57/H57,"0")</f>
        <v>131.11111111111111</v>
      </c>
      <c r="Y58" s="551">
        <f>IFERROR(Y52/H52,"0")+IFERROR(Y53/H53,"0")+IFERROR(Y54/H54,"0")+IFERROR(Y55/H55,"0")+IFERROR(Y56/H56,"0")+IFERROR(Y57/H57,"0")</f>
        <v>132</v>
      </c>
      <c r="Z58" s="551">
        <f>IFERROR(IF(Z52="",0,Z52),"0")+IFERROR(IF(Z53="",0,Z53),"0")+IFERROR(IF(Z54="",0,Z54),"0")+IFERROR(IF(Z55="",0,Z55),"0")+IFERROR(IF(Z56="",0,Z56),"0")+IFERROR(IF(Z57="",0,Z57),"0")</f>
        <v>1.31016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9"/>
      <c r="P59" s="558" t="s">
        <v>71</v>
      </c>
      <c r="Q59" s="559"/>
      <c r="R59" s="559"/>
      <c r="S59" s="559"/>
      <c r="T59" s="559"/>
      <c r="U59" s="559"/>
      <c r="V59" s="560"/>
      <c r="W59" s="37" t="s">
        <v>69</v>
      </c>
      <c r="X59" s="551">
        <f>IFERROR(SUM(X52:X57),"0")</f>
        <v>660</v>
      </c>
      <c r="Y59" s="551">
        <f>IFERROR(SUM(Y52:Y57),"0")</f>
        <v>669.6</v>
      </c>
      <c r="Z59" s="37"/>
      <c r="AA59" s="552"/>
      <c r="AB59" s="552"/>
      <c r="AC59" s="552"/>
    </row>
    <row r="60" spans="1:68" ht="14.25" hidden="1" customHeight="1" x14ac:dyDescent="0.25">
      <c r="A60" s="561" t="s">
        <v>137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69</v>
      </c>
      <c r="X61" s="549">
        <v>150</v>
      </c>
      <c r="Y61" s="550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112</v>
      </c>
      <c r="M63" s="33" t="s">
        <v>107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69</v>
      </c>
      <c r="X63" s="549">
        <v>45</v>
      </c>
      <c r="Y63" s="550">
        <f>IFERROR(IF(X63="",0,CEILING((X63/$H63),1)*$H63),"")</f>
        <v>45.900000000000006</v>
      </c>
      <c r="Z63" s="36">
        <f>IFERROR(IF(Y63=0,"",ROUNDUP(Y63/H63,0)*0.00651),"")</f>
        <v>0.11067</v>
      </c>
      <c r="AA63" s="56"/>
      <c r="AB63" s="57"/>
      <c r="AC63" s="109" t="s">
        <v>140</v>
      </c>
      <c r="AG63" s="64"/>
      <c r="AJ63" s="68" t="s">
        <v>113</v>
      </c>
      <c r="AK63" s="68">
        <v>491.4</v>
      </c>
      <c r="BB63" s="110" t="s">
        <v>1</v>
      </c>
      <c r="BM63" s="64">
        <f>IFERROR(X63*I63/H63,"0")</f>
        <v>47.999999999999993</v>
      </c>
      <c r="BN63" s="64">
        <f>IFERROR(Y63*I63/H63,"0")</f>
        <v>48.96</v>
      </c>
      <c r="BO63" s="64">
        <f>IFERROR(1/J63*(X63/H63),"0")</f>
        <v>9.1575091575091569E-2</v>
      </c>
      <c r="BP63" s="64">
        <f>IFERROR(1/J63*(Y63/H63),"0")</f>
        <v>9.3406593406593408E-2</v>
      </c>
    </row>
    <row r="64" spans="1:68" x14ac:dyDescent="0.2">
      <c r="A64" s="568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9"/>
      <c r="P64" s="558" t="s">
        <v>71</v>
      </c>
      <c r="Q64" s="559"/>
      <c r="R64" s="559"/>
      <c r="S64" s="559"/>
      <c r="T64" s="559"/>
      <c r="U64" s="559"/>
      <c r="V64" s="560"/>
      <c r="W64" s="37" t="s">
        <v>72</v>
      </c>
      <c r="X64" s="551">
        <f>IFERROR(X61/H61,"0")+IFERROR(X62/H62,"0")+IFERROR(X63/H63,"0")</f>
        <v>30.55555555555555</v>
      </c>
      <c r="Y64" s="551">
        <f>IFERROR(Y61/H61,"0")+IFERROR(Y62/H62,"0")+IFERROR(Y63/H63,"0")</f>
        <v>31</v>
      </c>
      <c r="Z64" s="551">
        <f>IFERROR(IF(Z61="",0,Z61),"0")+IFERROR(IF(Z62="",0,Z62),"0")+IFERROR(IF(Z63="",0,Z63),"0")</f>
        <v>0.37639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9"/>
      <c r="P65" s="558" t="s">
        <v>71</v>
      </c>
      <c r="Q65" s="559"/>
      <c r="R65" s="559"/>
      <c r="S65" s="559"/>
      <c r="T65" s="559"/>
      <c r="U65" s="559"/>
      <c r="V65" s="560"/>
      <c r="W65" s="37" t="s">
        <v>69</v>
      </c>
      <c r="X65" s="551">
        <f>IFERROR(SUM(X61:X63),"0")</f>
        <v>195</v>
      </c>
      <c r="Y65" s="551">
        <f>IFERROR(SUM(Y61:Y63),"0")</f>
        <v>197.10000000000002</v>
      </c>
      <c r="Z65" s="37"/>
      <c r="AA65" s="552"/>
      <c r="AB65" s="552"/>
      <c r="AC65" s="552"/>
    </row>
    <row r="66" spans="1:68" ht="14.25" hidden="1" customHeight="1" x14ac:dyDescent="0.25">
      <c r="A66" s="561" t="s">
        <v>64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9"/>
      <c r="P70" s="558" t="s">
        <v>71</v>
      </c>
      <c r="Q70" s="559"/>
      <c r="R70" s="559"/>
      <c r="S70" s="559"/>
      <c r="T70" s="559"/>
      <c r="U70" s="559"/>
      <c r="V70" s="560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9"/>
      <c r="P71" s="558" t="s">
        <v>71</v>
      </c>
      <c r="Q71" s="559"/>
      <c r="R71" s="559"/>
      <c r="S71" s="559"/>
      <c r="T71" s="559"/>
      <c r="U71" s="559"/>
      <c r="V71" s="560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61" t="s">
        <v>73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1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9"/>
      <c r="P78" s="558" t="s">
        <v>71</v>
      </c>
      <c r="Q78" s="559"/>
      <c r="R78" s="559"/>
      <c r="S78" s="559"/>
      <c r="T78" s="559"/>
      <c r="U78" s="559"/>
      <c r="V78" s="560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9"/>
      <c r="P79" s="558" t="s">
        <v>71</v>
      </c>
      <c r="Q79" s="559"/>
      <c r="R79" s="559"/>
      <c r="S79" s="559"/>
      <c r="T79" s="559"/>
      <c r="U79" s="559"/>
      <c r="V79" s="560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61" t="s">
        <v>167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168</v>
      </c>
      <c r="B81" s="54" t="s">
        <v>169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69</v>
      </c>
      <c r="X81" s="549">
        <v>20</v>
      </c>
      <c r="Y81" s="550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8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9"/>
      <c r="P83" s="558" t="s">
        <v>71</v>
      </c>
      <c r="Q83" s="559"/>
      <c r="R83" s="559"/>
      <c r="S83" s="559"/>
      <c r="T83" s="559"/>
      <c r="U83" s="559"/>
      <c r="V83" s="560"/>
      <c r="W83" s="37" t="s">
        <v>72</v>
      </c>
      <c r="X83" s="551">
        <f>IFERROR(X81/H81,"0")+IFERROR(X82/H82,"0")</f>
        <v>2.5641025641025643</v>
      </c>
      <c r="Y83" s="551">
        <f>IFERROR(Y81/H81,"0")+IFERROR(Y82/H82,"0")</f>
        <v>3</v>
      </c>
      <c r="Z83" s="551">
        <f>IFERROR(IF(Z81="",0,Z81),"0")+IFERROR(IF(Z82="",0,Z82),"0")</f>
        <v>5.6940000000000004E-2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9"/>
      <c r="P84" s="558" t="s">
        <v>71</v>
      </c>
      <c r="Q84" s="559"/>
      <c r="R84" s="559"/>
      <c r="S84" s="559"/>
      <c r="T84" s="559"/>
      <c r="U84" s="559"/>
      <c r="V84" s="560"/>
      <c r="W84" s="37" t="s">
        <v>69</v>
      </c>
      <c r="X84" s="551">
        <f>IFERROR(SUM(X81:X82),"0")</f>
        <v>20</v>
      </c>
      <c r="Y84" s="551">
        <f>IFERROR(SUM(Y81:Y82),"0")</f>
        <v>23.4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hidden="1" customHeight="1" x14ac:dyDescent="0.25">
      <c r="A86" s="561" t="s">
        <v>103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69</v>
      </c>
      <c r="X89" s="549">
        <v>270</v>
      </c>
      <c r="Y89" s="550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177</v>
      </c>
      <c r="AG89" s="64"/>
      <c r="AJ89" s="68" t="s">
        <v>113</v>
      </c>
      <c r="AK89" s="68">
        <v>594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68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9"/>
      <c r="P90" s="558" t="s">
        <v>71</v>
      </c>
      <c r="Q90" s="559"/>
      <c r="R90" s="559"/>
      <c r="S90" s="559"/>
      <c r="T90" s="559"/>
      <c r="U90" s="559"/>
      <c r="V90" s="560"/>
      <c r="W90" s="37" t="s">
        <v>72</v>
      </c>
      <c r="X90" s="551">
        <f>IFERROR(X87/H87,"0")+IFERROR(X88/H88,"0")+IFERROR(X89/H89,"0")</f>
        <v>78.518518518518519</v>
      </c>
      <c r="Y90" s="551">
        <f>IFERROR(Y87/H87,"0")+IFERROR(Y88/H88,"0")+IFERROR(Y89/H89,"0")</f>
        <v>79</v>
      </c>
      <c r="Z90" s="551">
        <f>IFERROR(IF(Z87="",0,Z87),"0")+IFERROR(IF(Z88="",0,Z88),"0")+IFERROR(IF(Z89="",0,Z89),"0")</f>
        <v>0.90182000000000007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9"/>
      <c r="P91" s="558" t="s">
        <v>71</v>
      </c>
      <c r="Q91" s="559"/>
      <c r="R91" s="559"/>
      <c r="S91" s="559"/>
      <c r="T91" s="559"/>
      <c r="U91" s="559"/>
      <c r="V91" s="560"/>
      <c r="W91" s="37" t="s">
        <v>69</v>
      </c>
      <c r="X91" s="551">
        <f>IFERROR(SUM(X87:X89),"0")</f>
        <v>470</v>
      </c>
      <c r="Y91" s="551">
        <f>IFERROR(SUM(Y87:Y89),"0")</f>
        <v>475.20000000000005</v>
      </c>
      <c r="Z91" s="37"/>
      <c r="AA91" s="552"/>
      <c r="AB91" s="552"/>
      <c r="AC91" s="552"/>
    </row>
    <row r="92" spans="1:68" ht="14.25" hidden="1" customHeight="1" x14ac:dyDescent="0.25">
      <c r="A92" s="561" t="s">
        <v>73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hidden="1" customHeight="1" x14ac:dyDescent="0.25">
      <c r="A93" s="54" t="s">
        <v>182</v>
      </c>
      <c r="B93" s="54" t="s">
        <v>183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8" t="s">
        <v>184</v>
      </c>
      <c r="Q93" s="556"/>
      <c r="R93" s="556"/>
      <c r="S93" s="556"/>
      <c r="T93" s="557"/>
      <c r="U93" s="34"/>
      <c r="V93" s="34"/>
      <c r="W93" s="35" t="s">
        <v>69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189</v>
      </c>
      <c r="B95" s="54" t="s">
        <v>190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5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69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189</v>
      </c>
      <c r="B96" s="54" t="s">
        <v>191</v>
      </c>
      <c r="C96" s="31">
        <v>4301052039</v>
      </c>
      <c r="D96" s="553">
        <v>4607091385731</v>
      </c>
      <c r="E96" s="554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6"/>
      <c r="R96" s="556"/>
      <c r="S96" s="556"/>
      <c r="T96" s="557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193</v>
      </c>
      <c r="B97" s="54" t="s">
        <v>194</v>
      </c>
      <c r="C97" s="31">
        <v>4301051438</v>
      </c>
      <c r="D97" s="553">
        <v>4680115880894</v>
      </c>
      <c r="E97" s="554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6"/>
      <c r="R97" s="556"/>
      <c r="S97" s="556"/>
      <c r="T97" s="557"/>
      <c r="U97" s="34"/>
      <c r="V97" s="34"/>
      <c r="W97" s="35" t="s">
        <v>69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568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9"/>
      <c r="P98" s="558" t="s">
        <v>71</v>
      </c>
      <c r="Q98" s="559"/>
      <c r="R98" s="559"/>
      <c r="S98" s="559"/>
      <c r="T98" s="559"/>
      <c r="U98" s="559"/>
      <c r="V98" s="560"/>
      <c r="W98" s="37" t="s">
        <v>72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hidden="1" x14ac:dyDescent="0.2">
      <c r="A99" s="562"/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9"/>
      <c r="P99" s="558" t="s">
        <v>71</v>
      </c>
      <c r="Q99" s="559"/>
      <c r="R99" s="559"/>
      <c r="S99" s="559"/>
      <c r="T99" s="559"/>
      <c r="U99" s="559"/>
      <c r="V99" s="560"/>
      <c r="W99" s="37" t="s">
        <v>69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hidden="1" customHeight="1" x14ac:dyDescent="0.25">
      <c r="A100" s="571" t="s">
        <v>196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4"/>
      <c r="AB100" s="544"/>
      <c r="AC100" s="544"/>
    </row>
    <row r="101" spans="1:68" ht="14.25" hidden="1" customHeight="1" x14ac:dyDescent="0.25">
      <c r="A101" s="561" t="s">
        <v>103</v>
      </c>
      <c r="B101" s="562"/>
      <c r="C101" s="562"/>
      <c r="D101" s="562"/>
      <c r="E101" s="562"/>
      <c r="F101" s="562"/>
      <c r="G101" s="562"/>
      <c r="H101" s="562"/>
      <c r="I101" s="562"/>
      <c r="J101" s="562"/>
      <c r="K101" s="562"/>
      <c r="L101" s="562"/>
      <c r="M101" s="562"/>
      <c r="N101" s="562"/>
      <c r="O101" s="562"/>
      <c r="P101" s="562"/>
      <c r="Q101" s="562"/>
      <c r="R101" s="562"/>
      <c r="S101" s="562"/>
      <c r="T101" s="562"/>
      <c r="U101" s="562"/>
      <c r="V101" s="562"/>
      <c r="W101" s="562"/>
      <c r="X101" s="562"/>
      <c r="Y101" s="562"/>
      <c r="Z101" s="562"/>
      <c r="AA101" s="545"/>
      <c r="AB101" s="545"/>
      <c r="AC101" s="545"/>
    </row>
    <row r="102" spans="1:68" ht="27" customHeight="1" x14ac:dyDescent="0.25">
      <c r="A102" s="54" t="s">
        <v>197</v>
      </c>
      <c r="B102" s="54" t="s">
        <v>198</v>
      </c>
      <c r="C102" s="31">
        <v>4301011514</v>
      </c>
      <c r="D102" s="553">
        <v>4680115882133</v>
      </c>
      <c r="E102" s="554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6"/>
      <c r="R102" s="556"/>
      <c r="S102" s="556"/>
      <c r="T102" s="557"/>
      <c r="U102" s="34"/>
      <c r="V102" s="34"/>
      <c r="W102" s="35" t="s">
        <v>69</v>
      </c>
      <c r="X102" s="549">
        <v>50</v>
      </c>
      <c r="Y102" s="550">
        <f>IFERROR(IF(X102="",0,CEILING((X102/$H102),1)*$H102),"")</f>
        <v>54</v>
      </c>
      <c r="Z102" s="36">
        <f>IFERROR(IF(Y102=0,"",ROUNDUP(Y102/H102,0)*0.01898),"")</f>
        <v>9.4899999999999998E-2</v>
      </c>
      <c r="AA102" s="56"/>
      <c r="AB102" s="57"/>
      <c r="AC102" s="147" t="s">
        <v>199</v>
      </c>
      <c r="AG102" s="64"/>
      <c r="AJ102" s="68"/>
      <c r="AK102" s="68">
        <v>0</v>
      </c>
      <c r="BB102" s="148" t="s">
        <v>1</v>
      </c>
      <c r="BM102" s="64">
        <f>IFERROR(X102*I102/H102,"0")</f>
        <v>52.013888888888886</v>
      </c>
      <c r="BN102" s="64">
        <f>IFERROR(Y102*I102/H102,"0")</f>
        <v>56.17499999999999</v>
      </c>
      <c r="BO102" s="64">
        <f>IFERROR(1/J102*(X102/H102),"0")</f>
        <v>7.2337962962962965E-2</v>
      </c>
      <c r="BP102" s="64">
        <f>IFERROR(1/J102*(Y102/H102),"0")</f>
        <v>7.8125E-2</v>
      </c>
    </row>
    <row r="103" spans="1:68" ht="27" hidden="1" customHeight="1" x14ac:dyDescent="0.25">
      <c r="A103" s="54" t="s">
        <v>200</v>
      </c>
      <c r="B103" s="54" t="s">
        <v>201</v>
      </c>
      <c r="C103" s="31">
        <v>4301011417</v>
      </c>
      <c r="D103" s="553">
        <v>4680115880269</v>
      </c>
      <c r="E103" s="554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6"/>
      <c r="R103" s="556"/>
      <c r="S103" s="556"/>
      <c r="T103" s="557"/>
      <c r="U103" s="34"/>
      <c r="V103" s="34"/>
      <c r="W103" s="35" t="s">
        <v>69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4301011415</v>
      </c>
      <c r="D104" s="553">
        <v>4680115880429</v>
      </c>
      <c r="E104" s="554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6"/>
      <c r="R104" s="556"/>
      <c r="S104" s="556"/>
      <c r="T104" s="557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204</v>
      </c>
      <c r="B105" s="54" t="s">
        <v>205</v>
      </c>
      <c r="C105" s="31">
        <v>4301011462</v>
      </c>
      <c r="D105" s="553">
        <v>4680115881457</v>
      </c>
      <c r="E105" s="554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6"/>
      <c r="R105" s="556"/>
      <c r="S105" s="556"/>
      <c r="T105" s="557"/>
      <c r="U105" s="34"/>
      <c r="V105" s="34"/>
      <c r="W105" s="35" t="s">
        <v>69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199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8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9"/>
      <c r="P106" s="558" t="s">
        <v>71</v>
      </c>
      <c r="Q106" s="559"/>
      <c r="R106" s="559"/>
      <c r="S106" s="559"/>
      <c r="T106" s="559"/>
      <c r="U106" s="559"/>
      <c r="V106" s="560"/>
      <c r="W106" s="37" t="s">
        <v>72</v>
      </c>
      <c r="X106" s="551">
        <f>IFERROR(X102/H102,"0")+IFERROR(X103/H103,"0")+IFERROR(X104/H104,"0")+IFERROR(X105/H105,"0")</f>
        <v>4.6296296296296298</v>
      </c>
      <c r="Y106" s="551">
        <f>IFERROR(Y102/H102,"0")+IFERROR(Y103/H103,"0")+IFERROR(Y104/H104,"0")+IFERROR(Y105/H105,"0")</f>
        <v>5</v>
      </c>
      <c r="Z106" s="551">
        <f>IFERROR(IF(Z102="",0,Z102),"0")+IFERROR(IF(Z103="",0,Z103),"0")+IFERROR(IF(Z104="",0,Z104),"0")+IFERROR(IF(Z105="",0,Z105),"0")</f>
        <v>9.4899999999999998E-2</v>
      </c>
      <c r="AA106" s="552"/>
      <c r="AB106" s="552"/>
      <c r="AC106" s="552"/>
    </row>
    <row r="107" spans="1:68" x14ac:dyDescent="0.2">
      <c r="A107" s="562"/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9"/>
      <c r="P107" s="558" t="s">
        <v>71</v>
      </c>
      <c r="Q107" s="559"/>
      <c r="R107" s="559"/>
      <c r="S107" s="559"/>
      <c r="T107" s="559"/>
      <c r="U107" s="559"/>
      <c r="V107" s="560"/>
      <c r="W107" s="37" t="s">
        <v>69</v>
      </c>
      <c r="X107" s="551">
        <f>IFERROR(SUM(X102:X105),"0")</f>
        <v>50</v>
      </c>
      <c r="Y107" s="551">
        <f>IFERROR(SUM(Y102:Y105),"0")</f>
        <v>54</v>
      </c>
      <c r="Z107" s="37"/>
      <c r="AA107" s="552"/>
      <c r="AB107" s="552"/>
      <c r="AC107" s="552"/>
    </row>
    <row r="108" spans="1:68" ht="14.25" hidden="1" customHeight="1" x14ac:dyDescent="0.25">
      <c r="A108" s="561" t="s">
        <v>137</v>
      </c>
      <c r="B108" s="562"/>
      <c r="C108" s="562"/>
      <c r="D108" s="562"/>
      <c r="E108" s="562"/>
      <c r="F108" s="562"/>
      <c r="G108" s="562"/>
      <c r="H108" s="562"/>
      <c r="I108" s="562"/>
      <c r="J108" s="562"/>
      <c r="K108" s="562"/>
      <c r="L108" s="562"/>
      <c r="M108" s="562"/>
      <c r="N108" s="562"/>
      <c r="O108" s="562"/>
      <c r="P108" s="562"/>
      <c r="Q108" s="562"/>
      <c r="R108" s="562"/>
      <c r="S108" s="562"/>
      <c r="T108" s="562"/>
      <c r="U108" s="562"/>
      <c r="V108" s="562"/>
      <c r="W108" s="562"/>
      <c r="X108" s="562"/>
      <c r="Y108" s="562"/>
      <c r="Z108" s="562"/>
      <c r="AA108" s="545"/>
      <c r="AB108" s="545"/>
      <c r="AC108" s="545"/>
    </row>
    <row r="109" spans="1:68" ht="16.5" hidden="1" customHeight="1" x14ac:dyDescent="0.25">
      <c r="A109" s="54" t="s">
        <v>206</v>
      </c>
      <c r="B109" s="54" t="s">
        <v>207</v>
      </c>
      <c r="C109" s="31">
        <v>4301020345</v>
      </c>
      <c r="D109" s="553">
        <v>4680115881488</v>
      </c>
      <c r="E109" s="554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6"/>
      <c r="R109" s="556"/>
      <c r="S109" s="556"/>
      <c r="T109" s="557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4301020346</v>
      </c>
      <c r="D110" s="553">
        <v>4680115882775</v>
      </c>
      <c r="E110" s="554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74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6"/>
      <c r="R110" s="556"/>
      <c r="S110" s="556"/>
      <c r="T110" s="557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211</v>
      </c>
      <c r="B111" s="54" t="s">
        <v>212</v>
      </c>
      <c r="C111" s="31">
        <v>4301020344</v>
      </c>
      <c r="D111" s="553">
        <v>4680115880658</v>
      </c>
      <c r="E111" s="554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6"/>
      <c r="R111" s="556"/>
      <c r="S111" s="556"/>
      <c r="T111" s="557"/>
      <c r="U111" s="34"/>
      <c r="V111" s="34"/>
      <c r="W111" s="35" t="s">
        <v>69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208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568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9"/>
      <c r="P112" s="558" t="s">
        <v>71</v>
      </c>
      <c r="Q112" s="559"/>
      <c r="R112" s="559"/>
      <c r="S112" s="559"/>
      <c r="T112" s="559"/>
      <c r="U112" s="559"/>
      <c r="V112" s="560"/>
      <c r="W112" s="37" t="s">
        <v>72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hidden="1" x14ac:dyDescent="0.2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9"/>
      <c r="P113" s="558" t="s">
        <v>71</v>
      </c>
      <c r="Q113" s="559"/>
      <c r="R113" s="559"/>
      <c r="S113" s="559"/>
      <c r="T113" s="559"/>
      <c r="U113" s="559"/>
      <c r="V113" s="560"/>
      <c r="W113" s="37" t="s">
        <v>69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hidden="1" customHeight="1" x14ac:dyDescent="0.25">
      <c r="A114" s="561" t="s">
        <v>73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45"/>
      <c r="AB114" s="545"/>
      <c r="AC114" s="545"/>
    </row>
    <row r="115" spans="1:68" ht="16.5" customHeight="1" x14ac:dyDescent="0.25">
      <c r="A115" s="54" t="s">
        <v>213</v>
      </c>
      <c r="B115" s="54" t="s">
        <v>214</v>
      </c>
      <c r="C115" s="31">
        <v>4301051724</v>
      </c>
      <c r="D115" s="553">
        <v>4607091385168</v>
      </c>
      <c r="E115" s="554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6"/>
      <c r="R115" s="556"/>
      <c r="S115" s="556"/>
      <c r="T115" s="557"/>
      <c r="U115" s="34"/>
      <c r="V115" s="34"/>
      <c r="W115" s="35" t="s">
        <v>69</v>
      </c>
      <c r="X115" s="549">
        <v>400</v>
      </c>
      <c r="Y115" s="550">
        <f>IFERROR(IF(X115="",0,CEILING((X115/$H115),1)*$H115),"")</f>
        <v>405</v>
      </c>
      <c r="Z115" s="36">
        <f>IFERROR(IF(Y115=0,"",ROUNDUP(Y115/H115,0)*0.01898),"")</f>
        <v>0.94900000000000007</v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425.33333333333331</v>
      </c>
      <c r="BN115" s="64">
        <f>IFERROR(Y115*I115/H115,"0")</f>
        <v>430.65</v>
      </c>
      <c r="BO115" s="64">
        <f>IFERROR(1/J115*(X115/H115),"0")</f>
        <v>0.77160493827160492</v>
      </c>
      <c r="BP115" s="64">
        <f>IFERROR(1/J115*(Y115/H115),"0")</f>
        <v>0.78125</v>
      </c>
    </row>
    <row r="116" spans="1:68" ht="27" hidden="1" customHeight="1" x14ac:dyDescent="0.25">
      <c r="A116" s="54" t="s">
        <v>216</v>
      </c>
      <c r="B116" s="54" t="s">
        <v>217</v>
      </c>
      <c r="C116" s="31">
        <v>4301051730</v>
      </c>
      <c r="D116" s="553">
        <v>4607091383256</v>
      </c>
      <c r="E116" s="554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6"/>
      <c r="R116" s="556"/>
      <c r="S116" s="556"/>
      <c r="T116" s="557"/>
      <c r="U116" s="34"/>
      <c r="V116" s="34"/>
      <c r="W116" s="35" t="s">
        <v>69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218</v>
      </c>
      <c r="B117" s="54" t="s">
        <v>219</v>
      </c>
      <c r="C117" s="31">
        <v>4301051721</v>
      </c>
      <c r="D117" s="553">
        <v>4607091385748</v>
      </c>
      <c r="E117" s="554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6"/>
      <c r="R117" s="556"/>
      <c r="S117" s="556"/>
      <c r="T117" s="557"/>
      <c r="U117" s="34"/>
      <c r="V117" s="34"/>
      <c r="W117" s="35" t="s">
        <v>69</v>
      </c>
      <c r="X117" s="549">
        <v>495</v>
      </c>
      <c r="Y117" s="550">
        <f>IFERROR(IF(X117="",0,CEILING((X117/$H117),1)*$H117),"")</f>
        <v>496.8</v>
      </c>
      <c r="Z117" s="36">
        <f>IFERROR(IF(Y117=0,"",ROUNDUP(Y117/H117,0)*0.00651),"")</f>
        <v>1.19784</v>
      </c>
      <c r="AA117" s="56"/>
      <c r="AB117" s="57"/>
      <c r="AC117" s="165" t="s">
        <v>215</v>
      </c>
      <c r="AG117" s="64"/>
      <c r="AJ117" s="68"/>
      <c r="AK117" s="68">
        <v>0</v>
      </c>
      <c r="BB117" s="166" t="s">
        <v>1</v>
      </c>
      <c r="BM117" s="64">
        <f>IFERROR(X117*I117/H117,"0")</f>
        <v>541.19999999999993</v>
      </c>
      <c r="BN117" s="64">
        <f>IFERROR(Y117*I117/H117,"0")</f>
        <v>543.16800000000001</v>
      </c>
      <c r="BO117" s="64">
        <f>IFERROR(1/J117*(X117/H117),"0")</f>
        <v>1.0073260073260073</v>
      </c>
      <c r="BP117" s="64">
        <f>IFERROR(1/J117*(Y117/H117),"0")</f>
        <v>1.0109890109890112</v>
      </c>
    </row>
    <row r="118" spans="1:68" ht="16.5" customHeight="1" x14ac:dyDescent="0.25">
      <c r="A118" s="54" t="s">
        <v>220</v>
      </c>
      <c r="B118" s="54" t="s">
        <v>221</v>
      </c>
      <c r="C118" s="31">
        <v>4301051740</v>
      </c>
      <c r="D118" s="553">
        <v>4680115884533</v>
      </c>
      <c r="E118" s="554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6"/>
      <c r="R118" s="556"/>
      <c r="S118" s="556"/>
      <c r="T118" s="557"/>
      <c r="U118" s="34"/>
      <c r="V118" s="34"/>
      <c r="W118" s="35" t="s">
        <v>69</v>
      </c>
      <c r="X118" s="549">
        <v>30</v>
      </c>
      <c r="Y118" s="550">
        <f>IFERROR(IF(X118="",0,CEILING((X118/$H118),1)*$H118),"")</f>
        <v>30.6</v>
      </c>
      <c r="Z118" s="36">
        <f>IFERROR(IF(Y118=0,"",ROUNDUP(Y118/H118,0)*0.00651),"")</f>
        <v>0.11067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33</v>
      </c>
      <c r="BN118" s="64">
        <f>IFERROR(Y118*I118/H118,"0")</f>
        <v>33.659999999999997</v>
      </c>
      <c r="BO118" s="64">
        <f>IFERROR(1/J118*(X118/H118),"0")</f>
        <v>9.1575091575091583E-2</v>
      </c>
      <c r="BP118" s="64">
        <f>IFERROR(1/J118*(Y118/H118),"0")</f>
        <v>9.3406593406593408E-2</v>
      </c>
    </row>
    <row r="119" spans="1:68" x14ac:dyDescent="0.2">
      <c r="A119" s="568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9"/>
      <c r="P119" s="558" t="s">
        <v>71</v>
      </c>
      <c r="Q119" s="559"/>
      <c r="R119" s="559"/>
      <c r="S119" s="559"/>
      <c r="T119" s="559"/>
      <c r="U119" s="559"/>
      <c r="V119" s="560"/>
      <c r="W119" s="37" t="s">
        <v>72</v>
      </c>
      <c r="X119" s="551">
        <f>IFERROR(X115/H115,"0")+IFERROR(X116/H116,"0")+IFERROR(X117/H117,"0")+IFERROR(X118/H118,"0")</f>
        <v>249.38271604938268</v>
      </c>
      <c r="Y119" s="551">
        <f>IFERROR(Y115/H115,"0")+IFERROR(Y116/H116,"0")+IFERROR(Y117/H117,"0")+IFERROR(Y118/H118,"0")</f>
        <v>251</v>
      </c>
      <c r="Z119" s="551">
        <f>IFERROR(IF(Z115="",0,Z115),"0")+IFERROR(IF(Z116="",0,Z116),"0")+IFERROR(IF(Z117="",0,Z117),"0")+IFERROR(IF(Z118="",0,Z118),"0")</f>
        <v>2.2575099999999999</v>
      </c>
      <c r="AA119" s="552"/>
      <c r="AB119" s="552"/>
      <c r="AC119" s="552"/>
    </row>
    <row r="120" spans="1:68" x14ac:dyDescent="0.2">
      <c r="A120" s="562"/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9"/>
      <c r="P120" s="558" t="s">
        <v>71</v>
      </c>
      <c r="Q120" s="559"/>
      <c r="R120" s="559"/>
      <c r="S120" s="559"/>
      <c r="T120" s="559"/>
      <c r="U120" s="559"/>
      <c r="V120" s="560"/>
      <c r="W120" s="37" t="s">
        <v>69</v>
      </c>
      <c r="X120" s="551">
        <f>IFERROR(SUM(X115:X118),"0")</f>
        <v>925</v>
      </c>
      <c r="Y120" s="551">
        <f>IFERROR(SUM(Y115:Y118),"0")</f>
        <v>932.4</v>
      </c>
      <c r="Z120" s="37"/>
      <c r="AA120" s="552"/>
      <c r="AB120" s="552"/>
      <c r="AC120" s="552"/>
    </row>
    <row r="121" spans="1:68" ht="14.25" hidden="1" customHeight="1" x14ac:dyDescent="0.25">
      <c r="A121" s="561" t="s">
        <v>167</v>
      </c>
      <c r="B121" s="562"/>
      <c r="C121" s="562"/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45"/>
      <c r="AB121" s="545"/>
      <c r="AC121" s="545"/>
    </row>
    <row r="122" spans="1:68" ht="27" hidden="1" customHeight="1" x14ac:dyDescent="0.25">
      <c r="A122" s="54" t="s">
        <v>223</v>
      </c>
      <c r="B122" s="54" t="s">
        <v>224</v>
      </c>
      <c r="C122" s="31">
        <v>4301060357</v>
      </c>
      <c r="D122" s="553">
        <v>4680115882652</v>
      </c>
      <c r="E122" s="554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6"/>
      <c r="R122" s="556"/>
      <c r="S122" s="556"/>
      <c r="T122" s="557"/>
      <c r="U122" s="34"/>
      <c r="V122" s="34"/>
      <c r="W122" s="35" t="s">
        <v>69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225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226</v>
      </c>
      <c r="B123" s="54" t="s">
        <v>227</v>
      </c>
      <c r="C123" s="31">
        <v>4301060317</v>
      </c>
      <c r="D123" s="553">
        <v>4680115880238</v>
      </c>
      <c r="E123" s="554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7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6"/>
      <c r="R123" s="556"/>
      <c r="S123" s="556"/>
      <c r="T123" s="557"/>
      <c r="U123" s="34"/>
      <c r="V123" s="34"/>
      <c r="W123" s="35" t="s">
        <v>69</v>
      </c>
      <c r="X123" s="549">
        <v>6.6000000000000014</v>
      </c>
      <c r="Y123" s="550">
        <f>IFERROR(IF(X123="",0,CEILING((X123/$H123),1)*$H123),"")</f>
        <v>7.92</v>
      </c>
      <c r="Z123" s="36">
        <f>IFERROR(IF(Y123=0,"",ROUNDUP(Y123/H123,0)*0.00651),"")</f>
        <v>2.6040000000000001E-2</v>
      </c>
      <c r="AA123" s="56"/>
      <c r="AB123" s="57"/>
      <c r="AC123" s="171" t="s">
        <v>228</v>
      </c>
      <c r="AG123" s="64"/>
      <c r="AJ123" s="68"/>
      <c r="AK123" s="68">
        <v>0</v>
      </c>
      <c r="BB123" s="172" t="s">
        <v>1</v>
      </c>
      <c r="BM123" s="64">
        <f>IFERROR(X123*I123/H123,"0")</f>
        <v>7.4600000000000017</v>
      </c>
      <c r="BN123" s="64">
        <f>IFERROR(Y123*I123/H123,"0")</f>
        <v>8.952</v>
      </c>
      <c r="BO123" s="64">
        <f>IFERROR(1/J123*(X123/H123),"0")</f>
        <v>1.8315018315018319E-2</v>
      </c>
      <c r="BP123" s="64">
        <f>IFERROR(1/J123*(Y123/H123),"0")</f>
        <v>2.197802197802198E-2</v>
      </c>
    </row>
    <row r="124" spans="1:68" x14ac:dyDescent="0.2">
      <c r="A124" s="568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9"/>
      <c r="P124" s="558" t="s">
        <v>71</v>
      </c>
      <c r="Q124" s="559"/>
      <c r="R124" s="559"/>
      <c r="S124" s="559"/>
      <c r="T124" s="559"/>
      <c r="U124" s="559"/>
      <c r="V124" s="560"/>
      <c r="W124" s="37" t="s">
        <v>72</v>
      </c>
      <c r="X124" s="551">
        <f>IFERROR(X122/H122,"0")+IFERROR(X123/H123,"0")</f>
        <v>3.3333333333333339</v>
      </c>
      <c r="Y124" s="551">
        <f>IFERROR(Y122/H122,"0")+IFERROR(Y123/H123,"0")</f>
        <v>4</v>
      </c>
      <c r="Z124" s="551">
        <f>IFERROR(IF(Z122="",0,Z122),"0")+IFERROR(IF(Z123="",0,Z123),"0")</f>
        <v>2.6040000000000001E-2</v>
      </c>
      <c r="AA124" s="552"/>
      <c r="AB124" s="552"/>
      <c r="AC124" s="552"/>
    </row>
    <row r="125" spans="1:68" x14ac:dyDescent="0.2">
      <c r="A125" s="562"/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9"/>
      <c r="P125" s="558" t="s">
        <v>71</v>
      </c>
      <c r="Q125" s="559"/>
      <c r="R125" s="559"/>
      <c r="S125" s="559"/>
      <c r="T125" s="559"/>
      <c r="U125" s="559"/>
      <c r="V125" s="560"/>
      <c r="W125" s="37" t="s">
        <v>69</v>
      </c>
      <c r="X125" s="551">
        <f>IFERROR(SUM(X122:X123),"0")</f>
        <v>6.6000000000000014</v>
      </c>
      <c r="Y125" s="551">
        <f>IFERROR(SUM(Y122:Y123),"0")</f>
        <v>7.92</v>
      </c>
      <c r="Z125" s="37"/>
      <c r="AA125" s="552"/>
      <c r="AB125" s="552"/>
      <c r="AC125" s="552"/>
    </row>
    <row r="126" spans="1:68" ht="16.5" hidden="1" customHeight="1" x14ac:dyDescent="0.25">
      <c r="A126" s="571" t="s">
        <v>229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4"/>
      <c r="AB126" s="544"/>
      <c r="AC126" s="544"/>
    </row>
    <row r="127" spans="1:68" ht="14.25" hidden="1" customHeight="1" x14ac:dyDescent="0.25">
      <c r="A127" s="561" t="s">
        <v>103</v>
      </c>
      <c r="B127" s="562"/>
      <c r="C127" s="562"/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45"/>
      <c r="AB127" s="545"/>
      <c r="AC127" s="545"/>
    </row>
    <row r="128" spans="1:68" ht="27" customHeight="1" x14ac:dyDescent="0.25">
      <c r="A128" s="54" t="s">
        <v>230</v>
      </c>
      <c r="B128" s="54" t="s">
        <v>231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69</v>
      </c>
      <c r="X128" s="549">
        <v>40</v>
      </c>
      <c r="Y128" s="550">
        <f>IFERROR(IF(X128="",0,CEILING((X128/$H128),1)*$H128),"")</f>
        <v>41.6</v>
      </c>
      <c r="Z128" s="36">
        <f>IFERROR(IF(Y128=0,"",ROUNDUP(Y128/H128,0)*0.00651),"")</f>
        <v>8.4629999999999997E-2</v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42.249999999999993</v>
      </c>
      <c r="BN128" s="64">
        <f>IFERROR(Y128*I128/H128,"0")</f>
        <v>43.94</v>
      </c>
      <c r="BO128" s="64">
        <f>IFERROR(1/J128*(X128/H128),"0")</f>
        <v>6.8681318681318687E-2</v>
      </c>
      <c r="BP128" s="64">
        <f>IFERROR(1/J128*(Y128/H128),"0")</f>
        <v>7.1428571428571438E-2</v>
      </c>
    </row>
    <row r="129" spans="1:68" ht="27" hidden="1" customHeight="1" x14ac:dyDescent="0.25">
      <c r="A129" s="54" t="s">
        <v>230</v>
      </c>
      <c r="B129" s="54" t="s">
        <v>233</v>
      </c>
      <c r="C129" s="31">
        <v>4301011564</v>
      </c>
      <c r="D129" s="553">
        <v>4680115882577</v>
      </c>
      <c r="E129" s="554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6"/>
      <c r="R129" s="556"/>
      <c r="S129" s="556"/>
      <c r="T129" s="557"/>
      <c r="U129" s="34"/>
      <c r="V129" s="34"/>
      <c r="W129" s="35" t="s">
        <v>69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232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8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9"/>
      <c r="P130" s="558" t="s">
        <v>71</v>
      </c>
      <c r="Q130" s="559"/>
      <c r="R130" s="559"/>
      <c r="S130" s="559"/>
      <c r="T130" s="559"/>
      <c r="U130" s="559"/>
      <c r="V130" s="560"/>
      <c r="W130" s="37" t="s">
        <v>72</v>
      </c>
      <c r="X130" s="551">
        <f>IFERROR(X128/H128,"0")+IFERROR(X129/H129,"0")</f>
        <v>12.5</v>
      </c>
      <c r="Y130" s="551">
        <f>IFERROR(Y128/H128,"0")+IFERROR(Y129/H129,"0")</f>
        <v>13</v>
      </c>
      <c r="Z130" s="551">
        <f>IFERROR(IF(Z128="",0,Z128),"0")+IFERROR(IF(Z129="",0,Z129),"0")</f>
        <v>8.4629999999999997E-2</v>
      </c>
      <c r="AA130" s="552"/>
      <c r="AB130" s="552"/>
      <c r="AC130" s="552"/>
    </row>
    <row r="131" spans="1:68" x14ac:dyDescent="0.2">
      <c r="A131" s="562"/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9"/>
      <c r="P131" s="558" t="s">
        <v>71</v>
      </c>
      <c r="Q131" s="559"/>
      <c r="R131" s="559"/>
      <c r="S131" s="559"/>
      <c r="T131" s="559"/>
      <c r="U131" s="559"/>
      <c r="V131" s="560"/>
      <c r="W131" s="37" t="s">
        <v>69</v>
      </c>
      <c r="X131" s="551">
        <f>IFERROR(SUM(X128:X129),"0")</f>
        <v>40</v>
      </c>
      <c r="Y131" s="551">
        <f>IFERROR(SUM(Y128:Y129),"0")</f>
        <v>41.6</v>
      </c>
      <c r="Z131" s="37"/>
      <c r="AA131" s="552"/>
      <c r="AB131" s="552"/>
      <c r="AC131" s="552"/>
    </row>
    <row r="132" spans="1:68" ht="14.25" hidden="1" customHeight="1" x14ac:dyDescent="0.25">
      <c r="A132" s="561" t="s">
        <v>64</v>
      </c>
      <c r="B132" s="562"/>
      <c r="C132" s="562"/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45"/>
      <c r="AB132" s="545"/>
      <c r="AC132" s="545"/>
    </row>
    <row r="133" spans="1:68" ht="27" hidden="1" customHeight="1" x14ac:dyDescent="0.25">
      <c r="A133" s="54" t="s">
        <v>234</v>
      </c>
      <c r="B133" s="54" t="s">
        <v>235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69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234</v>
      </c>
      <c r="B134" s="54" t="s">
        <v>237</v>
      </c>
      <c r="C134" s="31">
        <v>4301031234</v>
      </c>
      <c r="D134" s="553">
        <v>4680115883444</v>
      </c>
      <c r="E134" s="554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6"/>
      <c r="R134" s="556"/>
      <c r="S134" s="556"/>
      <c r="T134" s="557"/>
      <c r="U134" s="34"/>
      <c r="V134" s="34"/>
      <c r="W134" s="35" t="s">
        <v>69</v>
      </c>
      <c r="X134" s="549">
        <v>52.5</v>
      </c>
      <c r="Y134" s="550">
        <f>IFERROR(IF(X134="",0,CEILING((X134/$H134),1)*$H134),"")</f>
        <v>53.199999999999996</v>
      </c>
      <c r="Z134" s="36">
        <f>IFERROR(IF(Y134=0,"",ROUNDUP(Y134/H134,0)*0.00651),"")</f>
        <v>0.12369000000000001</v>
      </c>
      <c r="AA134" s="56"/>
      <c r="AB134" s="57"/>
      <c r="AC134" s="179" t="s">
        <v>236</v>
      </c>
      <c r="AG134" s="64"/>
      <c r="AJ134" s="68"/>
      <c r="AK134" s="68">
        <v>0</v>
      </c>
      <c r="BB134" s="180" t="s">
        <v>1</v>
      </c>
      <c r="BM134" s="64">
        <f>IFERROR(X134*I134/H134,"0")</f>
        <v>57.524999999999999</v>
      </c>
      <c r="BN134" s="64">
        <f>IFERROR(Y134*I134/H134,"0")</f>
        <v>58.291999999999994</v>
      </c>
      <c r="BO134" s="64">
        <f>IFERROR(1/J134*(X134/H134),"0")</f>
        <v>0.10302197802197803</v>
      </c>
      <c r="BP134" s="64">
        <f>IFERROR(1/J134*(Y134/H134),"0")</f>
        <v>0.1043956043956044</v>
      </c>
    </row>
    <row r="135" spans="1:68" x14ac:dyDescent="0.2">
      <c r="A135" s="568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9"/>
      <c r="P135" s="558" t="s">
        <v>71</v>
      </c>
      <c r="Q135" s="559"/>
      <c r="R135" s="559"/>
      <c r="S135" s="559"/>
      <c r="T135" s="559"/>
      <c r="U135" s="559"/>
      <c r="V135" s="560"/>
      <c r="W135" s="37" t="s">
        <v>72</v>
      </c>
      <c r="X135" s="551">
        <f>IFERROR(X133/H133,"0")+IFERROR(X134/H134,"0")</f>
        <v>18.75</v>
      </c>
      <c r="Y135" s="551">
        <f>IFERROR(Y133/H133,"0")+IFERROR(Y134/H134,"0")</f>
        <v>19</v>
      </c>
      <c r="Z135" s="551">
        <f>IFERROR(IF(Z133="",0,Z133),"0")+IFERROR(IF(Z134="",0,Z134),"0")</f>
        <v>0.12369000000000001</v>
      </c>
      <c r="AA135" s="552"/>
      <c r="AB135" s="552"/>
      <c r="AC135" s="552"/>
    </row>
    <row r="136" spans="1:68" x14ac:dyDescent="0.2">
      <c r="A136" s="562"/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9"/>
      <c r="P136" s="558" t="s">
        <v>71</v>
      </c>
      <c r="Q136" s="559"/>
      <c r="R136" s="559"/>
      <c r="S136" s="559"/>
      <c r="T136" s="559"/>
      <c r="U136" s="559"/>
      <c r="V136" s="560"/>
      <c r="W136" s="37" t="s">
        <v>69</v>
      </c>
      <c r="X136" s="551">
        <f>IFERROR(SUM(X133:X134),"0")</f>
        <v>52.5</v>
      </c>
      <c r="Y136" s="551">
        <f>IFERROR(SUM(Y133:Y134),"0")</f>
        <v>53.199999999999996</v>
      </c>
      <c r="Z136" s="37"/>
      <c r="AA136" s="552"/>
      <c r="AB136" s="552"/>
      <c r="AC136" s="552"/>
    </row>
    <row r="137" spans="1:68" ht="14.25" hidden="1" customHeight="1" x14ac:dyDescent="0.25">
      <c r="A137" s="561" t="s">
        <v>73</v>
      </c>
      <c r="B137" s="562"/>
      <c r="C137" s="562"/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45"/>
      <c r="AB137" s="545"/>
      <c r="AC137" s="545"/>
    </row>
    <row r="138" spans="1:68" ht="16.5" hidden="1" customHeight="1" x14ac:dyDescent="0.25">
      <c r="A138" s="54" t="s">
        <v>238</v>
      </c>
      <c r="B138" s="54" t="s">
        <v>239</v>
      </c>
      <c r="C138" s="31">
        <v>4301051477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0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6"/>
      <c r="R138" s="556"/>
      <c r="S138" s="556"/>
      <c r="T138" s="557"/>
      <c r="U138" s="34"/>
      <c r="V138" s="34"/>
      <c r="W138" s="35" t="s">
        <v>69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238</v>
      </c>
      <c r="B139" s="54" t="s">
        <v>240</v>
      </c>
      <c r="C139" s="31">
        <v>4301051476</v>
      </c>
      <c r="D139" s="553">
        <v>4680115882584</v>
      </c>
      <c r="E139" s="554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6"/>
      <c r="R139" s="556"/>
      <c r="S139" s="556"/>
      <c r="T139" s="557"/>
      <c r="U139" s="34"/>
      <c r="V139" s="34"/>
      <c r="W139" s="35" t="s">
        <v>69</v>
      </c>
      <c r="X139" s="549">
        <v>99</v>
      </c>
      <c r="Y139" s="550">
        <f>IFERROR(IF(X139="",0,CEILING((X139/$H139),1)*$H139),"")</f>
        <v>100.32000000000001</v>
      </c>
      <c r="Z139" s="36">
        <f>IFERROR(IF(Y139=0,"",ROUNDUP(Y139/H139,0)*0.00651),"")</f>
        <v>0.24738000000000002</v>
      </c>
      <c r="AA139" s="56"/>
      <c r="AB139" s="57"/>
      <c r="AC139" s="183" t="s">
        <v>232</v>
      </c>
      <c r="AG139" s="64"/>
      <c r="AJ139" s="68"/>
      <c r="AK139" s="68">
        <v>0</v>
      </c>
      <c r="BB139" s="184" t="s">
        <v>1</v>
      </c>
      <c r="BM139" s="64">
        <f>IFERROR(X139*I139/H139,"0")</f>
        <v>109.05</v>
      </c>
      <c r="BN139" s="64">
        <f>IFERROR(Y139*I139/H139,"0")</f>
        <v>110.504</v>
      </c>
      <c r="BO139" s="64">
        <f>IFERROR(1/J139*(X139/H139),"0")</f>
        <v>0.20604395604395606</v>
      </c>
      <c r="BP139" s="64">
        <f>IFERROR(1/J139*(Y139/H139),"0")</f>
        <v>0.2087912087912088</v>
      </c>
    </row>
    <row r="140" spans="1:68" x14ac:dyDescent="0.2">
      <c r="A140" s="568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9"/>
      <c r="P140" s="558" t="s">
        <v>71</v>
      </c>
      <c r="Q140" s="559"/>
      <c r="R140" s="559"/>
      <c r="S140" s="559"/>
      <c r="T140" s="559"/>
      <c r="U140" s="559"/>
      <c r="V140" s="560"/>
      <c r="W140" s="37" t="s">
        <v>72</v>
      </c>
      <c r="X140" s="551">
        <f>IFERROR(X138/H138,"0")+IFERROR(X139/H139,"0")</f>
        <v>37.5</v>
      </c>
      <c r="Y140" s="551">
        <f>IFERROR(Y138/H138,"0")+IFERROR(Y139/H139,"0")</f>
        <v>38</v>
      </c>
      <c r="Z140" s="551">
        <f>IFERROR(IF(Z138="",0,Z138),"0")+IFERROR(IF(Z139="",0,Z139),"0")</f>
        <v>0.24738000000000002</v>
      </c>
      <c r="AA140" s="552"/>
      <c r="AB140" s="552"/>
      <c r="AC140" s="552"/>
    </row>
    <row r="141" spans="1:68" x14ac:dyDescent="0.2">
      <c r="A141" s="562"/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9"/>
      <c r="P141" s="558" t="s">
        <v>71</v>
      </c>
      <c r="Q141" s="559"/>
      <c r="R141" s="559"/>
      <c r="S141" s="559"/>
      <c r="T141" s="559"/>
      <c r="U141" s="559"/>
      <c r="V141" s="560"/>
      <c r="W141" s="37" t="s">
        <v>69</v>
      </c>
      <c r="X141" s="551">
        <f>IFERROR(SUM(X138:X139),"0")</f>
        <v>99</v>
      </c>
      <c r="Y141" s="551">
        <f>IFERROR(SUM(Y138:Y139),"0")</f>
        <v>100.32000000000001</v>
      </c>
      <c r="Z141" s="37"/>
      <c r="AA141" s="552"/>
      <c r="AB141" s="552"/>
      <c r="AC141" s="552"/>
    </row>
    <row r="142" spans="1:68" ht="16.5" hidden="1" customHeight="1" x14ac:dyDescent="0.25">
      <c r="A142" s="571" t="s">
        <v>101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4"/>
      <c r="AB142" s="544"/>
      <c r="AC142" s="544"/>
    </row>
    <row r="143" spans="1:68" ht="14.25" hidden="1" customHeight="1" x14ac:dyDescent="0.25">
      <c r="A143" s="561" t="s">
        <v>103</v>
      </c>
      <c r="B143" s="562"/>
      <c r="C143" s="562"/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45"/>
      <c r="AB143" s="545"/>
      <c r="AC143" s="545"/>
    </row>
    <row r="144" spans="1:68" ht="27" hidden="1" customHeight="1" x14ac:dyDescent="0.25">
      <c r="A144" s="54" t="s">
        <v>241</v>
      </c>
      <c r="B144" s="54" t="s">
        <v>242</v>
      </c>
      <c r="C144" s="31">
        <v>4301011705</v>
      </c>
      <c r="D144" s="553">
        <v>4607091384604</v>
      </c>
      <c r="E144" s="554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6"/>
      <c r="R144" s="556"/>
      <c r="S144" s="556"/>
      <c r="T144" s="557"/>
      <c r="U144" s="34"/>
      <c r="V144" s="34"/>
      <c r="W144" s="35" t="s">
        <v>69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8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9"/>
      <c r="P145" s="558" t="s">
        <v>71</v>
      </c>
      <c r="Q145" s="559"/>
      <c r="R145" s="559"/>
      <c r="S145" s="559"/>
      <c r="T145" s="559"/>
      <c r="U145" s="559"/>
      <c r="V145" s="560"/>
      <c r="W145" s="37" t="s">
        <v>72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hidden="1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9"/>
      <c r="P146" s="558" t="s">
        <v>71</v>
      </c>
      <c r="Q146" s="559"/>
      <c r="R146" s="559"/>
      <c r="S146" s="559"/>
      <c r="T146" s="559"/>
      <c r="U146" s="559"/>
      <c r="V146" s="560"/>
      <c r="W146" s="37" t="s">
        <v>69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hidden="1" customHeight="1" x14ac:dyDescent="0.25">
      <c r="A147" s="561" t="s">
        <v>64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69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8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9"/>
      <c r="P151" s="558" t="s">
        <v>71</v>
      </c>
      <c r="Q151" s="559"/>
      <c r="R151" s="559"/>
      <c r="S151" s="559"/>
      <c r="T151" s="559"/>
      <c r="U151" s="559"/>
      <c r="V151" s="560"/>
      <c r="W151" s="37" t="s">
        <v>72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hidden="1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9"/>
      <c r="P152" s="558" t="s">
        <v>71</v>
      </c>
      <c r="Q152" s="559"/>
      <c r="R152" s="559"/>
      <c r="S152" s="559"/>
      <c r="T152" s="559"/>
      <c r="U152" s="559"/>
      <c r="V152" s="560"/>
      <c r="W152" s="37" t="s">
        <v>69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hidden="1" customHeight="1" x14ac:dyDescent="0.2">
      <c r="A153" s="604" t="s">
        <v>253</v>
      </c>
      <c r="B153" s="605"/>
      <c r="C153" s="605"/>
      <c r="D153" s="605"/>
      <c r="E153" s="605"/>
      <c r="F153" s="605"/>
      <c r="G153" s="605"/>
      <c r="H153" s="605"/>
      <c r="I153" s="605"/>
      <c r="J153" s="605"/>
      <c r="K153" s="605"/>
      <c r="L153" s="605"/>
      <c r="M153" s="605"/>
      <c r="N153" s="605"/>
      <c r="O153" s="605"/>
      <c r="P153" s="605"/>
      <c r="Q153" s="605"/>
      <c r="R153" s="605"/>
      <c r="S153" s="605"/>
      <c r="T153" s="605"/>
      <c r="U153" s="605"/>
      <c r="V153" s="605"/>
      <c r="W153" s="605"/>
      <c r="X153" s="605"/>
      <c r="Y153" s="605"/>
      <c r="Z153" s="605"/>
      <c r="AA153" s="48"/>
      <c r="AB153" s="48"/>
      <c r="AC153" s="48"/>
    </row>
    <row r="154" spans="1:68" ht="16.5" hidden="1" customHeight="1" x14ac:dyDescent="0.25">
      <c r="A154" s="571" t="s">
        <v>254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hidden="1" customHeight="1" x14ac:dyDescent="0.25">
      <c r="A155" s="561" t="s">
        <v>137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4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69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8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9"/>
      <c r="P157" s="558" t="s">
        <v>71</v>
      </c>
      <c r="Q157" s="559"/>
      <c r="R157" s="559"/>
      <c r="S157" s="559"/>
      <c r="T157" s="559"/>
      <c r="U157" s="559"/>
      <c r="V157" s="560"/>
      <c r="W157" s="37" t="s">
        <v>72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hidden="1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9"/>
      <c r="P158" s="558" t="s">
        <v>71</v>
      </c>
      <c r="Q158" s="559"/>
      <c r="R158" s="559"/>
      <c r="S158" s="559"/>
      <c r="T158" s="559"/>
      <c r="U158" s="559"/>
      <c r="V158" s="560"/>
      <c r="W158" s="37" t="s">
        <v>69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hidden="1" customHeight="1" x14ac:dyDescent="0.25">
      <c r="A159" s="561" t="s">
        <v>64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hidden="1" customHeight="1" x14ac:dyDescent="0.25">
      <c r="A160" s="54" t="s">
        <v>258</v>
      </c>
      <c r="B160" s="54" t="s">
        <v>259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69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69</v>
      </c>
      <c r="X161" s="549">
        <v>40</v>
      </c>
      <c r="Y161" s="550">
        <f t="shared" si="11"/>
        <v>42</v>
      </c>
      <c r="Z161" s="36">
        <f>IFERROR(IF(Y161=0,"",ROUNDUP(Y161/H161,0)*0.00902),"")</f>
        <v>9.0200000000000002E-2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42.571428571428562</v>
      </c>
      <c r="BN161" s="64">
        <f t="shared" si="13"/>
        <v>44.699999999999996</v>
      </c>
      <c r="BO161" s="64">
        <f t="shared" si="14"/>
        <v>7.2150072150072145E-2</v>
      </c>
      <c r="BP161" s="64">
        <f t="shared" si="15"/>
        <v>7.575757575757576E-2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69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69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69</v>
      </c>
      <c r="X164" s="549">
        <v>122.5</v>
      </c>
      <c r="Y164" s="550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69</v>
      </c>
      <c r="X165" s="549">
        <v>3</v>
      </c>
      <c r="Y165" s="550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3.2166666666666668</v>
      </c>
      <c r="BN165" s="64">
        <f t="shared" si="13"/>
        <v>3.8599999999999994</v>
      </c>
      <c r="BO165" s="64">
        <f t="shared" si="14"/>
        <v>7.1225071225071226E-3</v>
      </c>
      <c r="BP165" s="64">
        <f t="shared" si="15"/>
        <v>8.5470085470085479E-3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69</v>
      </c>
      <c r="X166" s="549">
        <v>157.5</v>
      </c>
      <c r="Y166" s="550">
        <f t="shared" si="11"/>
        <v>157.5</v>
      </c>
      <c r="Z166" s="36">
        <f>IFERROR(IF(Y166=0,"",ROUNDUP(Y166/H166,0)*0.00502),"")</f>
        <v>0.3765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165</v>
      </c>
      <c r="BN166" s="64">
        <f t="shared" si="13"/>
        <v>165</v>
      </c>
      <c r="BO166" s="64">
        <f t="shared" si="14"/>
        <v>0.32051282051282054</v>
      </c>
      <c r="BP166" s="64">
        <f t="shared" si="15"/>
        <v>0.32051282051282054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69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8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9"/>
      <c r="P169" s="558" t="s">
        <v>71</v>
      </c>
      <c r="Q169" s="559"/>
      <c r="R169" s="559"/>
      <c r="S169" s="559"/>
      <c r="T169" s="559"/>
      <c r="U169" s="559"/>
      <c r="V169" s="560"/>
      <c r="W169" s="37" t="s">
        <v>72</v>
      </c>
      <c r="X169" s="551">
        <f>IFERROR(X160/H160,"0")+IFERROR(X161/H161,"0")+IFERROR(X162/H162,"0")+IFERROR(X163/H163,"0")+IFERROR(X164/H164,"0")+IFERROR(X165/H165,"0")+IFERROR(X166/H166,"0")+IFERROR(X167/H167,"0")+IFERROR(X168/H168,"0")</f>
        <v>144.52380952380952</v>
      </c>
      <c r="Y169" s="551">
        <f>IFERROR(Y160/H160,"0")+IFERROR(Y161/H161,"0")+IFERROR(Y162/H162,"0")+IFERROR(Y163/H163,"0")+IFERROR(Y164/H164,"0")+IFERROR(Y165/H165,"0")+IFERROR(Y166/H166,"0")+IFERROR(Y167/H167,"0")+IFERROR(Y168/H168,"0")</f>
        <v>146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0.77292000000000005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9"/>
      <c r="P170" s="558" t="s">
        <v>71</v>
      </c>
      <c r="Q170" s="559"/>
      <c r="R170" s="559"/>
      <c r="S170" s="559"/>
      <c r="T170" s="559"/>
      <c r="U170" s="559"/>
      <c r="V170" s="560"/>
      <c r="W170" s="37" t="s">
        <v>69</v>
      </c>
      <c r="X170" s="551">
        <f>IFERROR(SUM(X160:X168),"0")</f>
        <v>323</v>
      </c>
      <c r="Y170" s="551">
        <f>IFERROR(SUM(Y160:Y168),"0")</f>
        <v>327</v>
      </c>
      <c r="Z170" s="37"/>
      <c r="AA170" s="552"/>
      <c r="AB170" s="552"/>
      <c r="AC170" s="552"/>
    </row>
    <row r="171" spans="1:68" ht="14.25" hidden="1" customHeight="1" x14ac:dyDescent="0.25">
      <c r="A171" s="561" t="s">
        <v>95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69</v>
      </c>
      <c r="X173" s="549">
        <v>7.0000000000000009</v>
      </c>
      <c r="Y173" s="550">
        <f>IFERROR(IF(X173="",0,CEILING((X173/$H173),1)*$H173),"")</f>
        <v>7.5600000000000005</v>
      </c>
      <c r="Z173" s="36">
        <f>IFERROR(IF(Y173=0,"",ROUNDUP(Y173/H173,0)*0.0059),"")</f>
        <v>3.5400000000000001E-2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8.0555555555555554</v>
      </c>
      <c r="BN173" s="64">
        <f>IFERROR(Y173*I173/H173,"0")</f>
        <v>8.6999999999999993</v>
      </c>
      <c r="BO173" s="64">
        <f>IFERROR(1/J173*(X173/H173),"0")</f>
        <v>2.5720164609053499E-2</v>
      </c>
      <c r="BP173" s="64">
        <f>IFERROR(1/J173*(Y173/H173),"0")</f>
        <v>2.7777777777777776E-2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69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8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9"/>
      <c r="P175" s="558" t="s">
        <v>71</v>
      </c>
      <c r="Q175" s="559"/>
      <c r="R175" s="559"/>
      <c r="S175" s="559"/>
      <c r="T175" s="559"/>
      <c r="U175" s="559"/>
      <c r="V175" s="560"/>
      <c r="W175" s="37" t="s">
        <v>72</v>
      </c>
      <c r="X175" s="551">
        <f>IFERROR(X172/H172,"0")+IFERROR(X173/H173,"0")+IFERROR(X174/H174,"0")</f>
        <v>5.5555555555555562</v>
      </c>
      <c r="Y175" s="551">
        <f>IFERROR(Y172/H172,"0")+IFERROR(Y173/H173,"0")+IFERROR(Y174/H174,"0")</f>
        <v>6</v>
      </c>
      <c r="Z175" s="551">
        <f>IFERROR(IF(Z172="",0,Z172),"0")+IFERROR(IF(Z173="",0,Z173),"0")+IFERROR(IF(Z174="",0,Z174),"0")</f>
        <v>3.5400000000000001E-2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9"/>
      <c r="P176" s="558" t="s">
        <v>71</v>
      </c>
      <c r="Q176" s="559"/>
      <c r="R176" s="559"/>
      <c r="S176" s="559"/>
      <c r="T176" s="559"/>
      <c r="U176" s="559"/>
      <c r="V176" s="560"/>
      <c r="W176" s="37" t="s">
        <v>69</v>
      </c>
      <c r="X176" s="551">
        <f>IFERROR(SUM(X172:X174),"0")</f>
        <v>7.0000000000000009</v>
      </c>
      <c r="Y176" s="551">
        <f>IFERROR(SUM(Y172:Y174),"0")</f>
        <v>7.5600000000000005</v>
      </c>
      <c r="Z176" s="37"/>
      <c r="AA176" s="552"/>
      <c r="AB176" s="552"/>
      <c r="AC176" s="552"/>
    </row>
    <row r="177" spans="1:68" ht="14.25" hidden="1" customHeight="1" x14ac:dyDescent="0.25">
      <c r="A177" s="561" t="s">
        <v>291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69</v>
      </c>
      <c r="X178" s="549">
        <v>14</v>
      </c>
      <c r="Y178" s="550">
        <f>IFERROR(IF(X178="",0,CEILING((X178/$H178),1)*$H178),"")</f>
        <v>15.120000000000001</v>
      </c>
      <c r="Z178" s="36">
        <f>IFERROR(IF(Y178=0,"",ROUNDUP(Y178/H178,0)*0.0059),"")</f>
        <v>7.0800000000000002E-2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16.111111111111111</v>
      </c>
      <c r="BN178" s="64">
        <f>IFERROR(Y178*I178/H178,"0")</f>
        <v>17.399999999999999</v>
      </c>
      <c r="BO178" s="64">
        <f>IFERROR(1/J178*(X178/H178),"0")</f>
        <v>5.1440329218106991E-2</v>
      </c>
      <c r="BP178" s="64">
        <f>IFERROR(1/J178*(Y178/H178),"0")</f>
        <v>5.5555555555555552E-2</v>
      </c>
    </row>
    <row r="179" spans="1:68" x14ac:dyDescent="0.2">
      <c r="A179" s="568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9"/>
      <c r="P179" s="558" t="s">
        <v>71</v>
      </c>
      <c r="Q179" s="559"/>
      <c r="R179" s="559"/>
      <c r="S179" s="559"/>
      <c r="T179" s="559"/>
      <c r="U179" s="559"/>
      <c r="V179" s="560"/>
      <c r="W179" s="37" t="s">
        <v>72</v>
      </c>
      <c r="X179" s="551">
        <f>IFERROR(X178/H178,"0")</f>
        <v>11.111111111111111</v>
      </c>
      <c r="Y179" s="551">
        <f>IFERROR(Y178/H178,"0")</f>
        <v>12</v>
      </c>
      <c r="Z179" s="551">
        <f>IFERROR(IF(Z178="",0,Z178),"0")</f>
        <v>7.0800000000000002E-2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9"/>
      <c r="P180" s="558" t="s">
        <v>71</v>
      </c>
      <c r="Q180" s="559"/>
      <c r="R180" s="559"/>
      <c r="S180" s="559"/>
      <c r="T180" s="559"/>
      <c r="U180" s="559"/>
      <c r="V180" s="560"/>
      <c r="W180" s="37" t="s">
        <v>69</v>
      </c>
      <c r="X180" s="551">
        <f>IFERROR(SUM(X178:X178),"0")</f>
        <v>14</v>
      </c>
      <c r="Y180" s="551">
        <f>IFERROR(SUM(Y178:Y178),"0")</f>
        <v>15.120000000000001</v>
      </c>
      <c r="Z180" s="37"/>
      <c r="AA180" s="552"/>
      <c r="AB180" s="552"/>
      <c r="AC180" s="552"/>
    </row>
    <row r="181" spans="1:68" ht="16.5" hidden="1" customHeight="1" x14ac:dyDescent="0.25">
      <c r="A181" s="571" t="s">
        <v>294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hidden="1" customHeight="1" x14ac:dyDescent="0.25">
      <c r="A182" s="561" t="s">
        <v>103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69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8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9"/>
      <c r="P185" s="558" t="s">
        <v>71</v>
      </c>
      <c r="Q185" s="559"/>
      <c r="R185" s="559"/>
      <c r="S185" s="559"/>
      <c r="T185" s="559"/>
      <c r="U185" s="559"/>
      <c r="V185" s="560"/>
      <c r="W185" s="37" t="s">
        <v>72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hidden="1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9"/>
      <c r="P186" s="558" t="s">
        <v>71</v>
      </c>
      <c r="Q186" s="559"/>
      <c r="R186" s="559"/>
      <c r="S186" s="559"/>
      <c r="T186" s="559"/>
      <c r="U186" s="559"/>
      <c r="V186" s="560"/>
      <c r="W186" s="37" t="s">
        <v>69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hidden="1" customHeight="1" x14ac:dyDescent="0.25">
      <c r="A187" s="561" t="s">
        <v>137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69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8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9"/>
      <c r="P190" s="558" t="s">
        <v>71</v>
      </c>
      <c r="Q190" s="559"/>
      <c r="R190" s="559"/>
      <c r="S190" s="559"/>
      <c r="T190" s="559"/>
      <c r="U190" s="559"/>
      <c r="V190" s="560"/>
      <c r="W190" s="37" t="s">
        <v>72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hidden="1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9"/>
      <c r="P191" s="558" t="s">
        <v>71</v>
      </c>
      <c r="Q191" s="559"/>
      <c r="R191" s="559"/>
      <c r="S191" s="559"/>
      <c r="T191" s="559"/>
      <c r="U191" s="559"/>
      <c r="V191" s="560"/>
      <c r="W191" s="37" t="s">
        <v>69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hidden="1" customHeight="1" x14ac:dyDescent="0.25">
      <c r="A192" s="561" t="s">
        <v>64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hidden="1" customHeight="1" x14ac:dyDescent="0.25">
      <c r="A193" s="54" t="s">
        <v>305</v>
      </c>
      <c r="B193" s="54" t="s">
        <v>306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69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69</v>
      </c>
      <c r="X194" s="549">
        <v>40</v>
      </c>
      <c r="Y194" s="550">
        <f t="shared" si="16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41.555555555555557</v>
      </c>
      <c r="BN194" s="64">
        <f t="shared" si="18"/>
        <v>44.88</v>
      </c>
      <c r="BO194" s="64">
        <f t="shared" si="19"/>
        <v>5.6116722783389444E-2</v>
      </c>
      <c r="BP194" s="64">
        <f t="shared" si="20"/>
        <v>6.0606060606060608E-2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69</v>
      </c>
      <c r="X195" s="549">
        <v>330</v>
      </c>
      <c r="Y195" s="550">
        <f t="shared" si="16"/>
        <v>334.8</v>
      </c>
      <c r="Z195" s="36">
        <f>IFERROR(IF(Y195=0,"",ROUNDUP(Y195/H195,0)*0.00902),"")</f>
        <v>0.55923999999999996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342.83333333333337</v>
      </c>
      <c r="BN195" s="64">
        <f t="shared" si="18"/>
        <v>347.82</v>
      </c>
      <c r="BO195" s="64">
        <f t="shared" si="19"/>
        <v>0.46296296296296297</v>
      </c>
      <c r="BP195" s="64">
        <f t="shared" si="20"/>
        <v>0.46969696969696972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69</v>
      </c>
      <c r="X196" s="549">
        <v>30</v>
      </c>
      <c r="Y196" s="550">
        <f t="shared" si="16"/>
        <v>32.400000000000006</v>
      </c>
      <c r="Z196" s="36">
        <f>IFERROR(IF(Y196=0,"",ROUNDUP(Y196/H196,0)*0.00902),"")</f>
        <v>5.4120000000000001E-2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31.166666666666668</v>
      </c>
      <c r="BN196" s="64">
        <f t="shared" si="18"/>
        <v>33.660000000000004</v>
      </c>
      <c r="BO196" s="64">
        <f t="shared" si="19"/>
        <v>4.208754208754209E-2</v>
      </c>
      <c r="BP196" s="64">
        <f t="shared" si="20"/>
        <v>4.5454545454545463E-2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69</v>
      </c>
      <c r="X197" s="549">
        <v>30</v>
      </c>
      <c r="Y197" s="550">
        <f t="shared" si="16"/>
        <v>30.6</v>
      </c>
      <c r="Z197" s="36">
        <f>IFERROR(IF(Y197=0,"",ROUNDUP(Y197/H197,0)*0.00502),"")</f>
        <v>8.5339999999999999E-2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32.166666666666664</v>
      </c>
      <c r="BN197" s="64">
        <f t="shared" si="18"/>
        <v>32.81</v>
      </c>
      <c r="BO197" s="64">
        <f t="shared" si="19"/>
        <v>7.122507122507124E-2</v>
      </c>
      <c r="BP197" s="64">
        <f t="shared" si="20"/>
        <v>7.2649572649572655E-2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69</v>
      </c>
      <c r="X198" s="549">
        <v>30</v>
      </c>
      <c r="Y198" s="550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69</v>
      </c>
      <c r="X199" s="549">
        <v>75</v>
      </c>
      <c r="Y199" s="550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69</v>
      </c>
      <c r="X200" s="549">
        <v>48</v>
      </c>
      <c r="Y200" s="550">
        <f t="shared" si="16"/>
        <v>48.6</v>
      </c>
      <c r="Z200" s="36">
        <f>IFERROR(IF(Y200=0,"",ROUNDUP(Y200/H200,0)*0.00502),"")</f>
        <v>0.13553999999999999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50.666666666666657</v>
      </c>
      <c r="BN200" s="64">
        <f t="shared" si="18"/>
        <v>51.3</v>
      </c>
      <c r="BO200" s="64">
        <f t="shared" si="19"/>
        <v>0.11396011396011396</v>
      </c>
      <c r="BP200" s="64">
        <f t="shared" si="20"/>
        <v>0.11538461538461539</v>
      </c>
    </row>
    <row r="201" spans="1:68" x14ac:dyDescent="0.2">
      <c r="A201" s="568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9"/>
      <c r="P201" s="558" t="s">
        <v>71</v>
      </c>
      <c r="Q201" s="559"/>
      <c r="R201" s="559"/>
      <c r="S201" s="559"/>
      <c r="T201" s="559"/>
      <c r="U201" s="559"/>
      <c r="V201" s="560"/>
      <c r="W201" s="37" t="s">
        <v>72</v>
      </c>
      <c r="X201" s="551">
        <f>IFERROR(X193/H193,"0")+IFERROR(X194/H194,"0")+IFERROR(X195/H195,"0")+IFERROR(X196/H196,"0")+IFERROR(X197/H197,"0")+IFERROR(X198/H198,"0")+IFERROR(X199/H199,"0")+IFERROR(X200/H200,"0")</f>
        <v>175.74074074074073</v>
      </c>
      <c r="Y201" s="551">
        <f>IFERROR(Y193/H193,"0")+IFERROR(Y194/H194,"0")+IFERROR(Y195/H195,"0")+IFERROR(Y196/H196,"0")+IFERROR(Y197/H197,"0")+IFERROR(Y198/H198,"0")+IFERROR(Y199/H199,"0")+IFERROR(Y200/H200,"0")</f>
        <v>179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1.2025799999999998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9"/>
      <c r="P202" s="558" t="s">
        <v>71</v>
      </c>
      <c r="Q202" s="559"/>
      <c r="R202" s="559"/>
      <c r="S202" s="559"/>
      <c r="T202" s="559"/>
      <c r="U202" s="559"/>
      <c r="V202" s="560"/>
      <c r="W202" s="37" t="s">
        <v>69</v>
      </c>
      <c r="X202" s="551">
        <f>IFERROR(SUM(X193:X200),"0")</f>
        <v>583</v>
      </c>
      <c r="Y202" s="551">
        <f>IFERROR(SUM(Y193:Y200),"0")</f>
        <v>595.80000000000007</v>
      </c>
      <c r="Z202" s="37"/>
      <c r="AA202" s="552"/>
      <c r="AB202" s="552"/>
      <c r="AC202" s="552"/>
    </row>
    <row r="203" spans="1:68" ht="14.25" hidden="1" customHeight="1" x14ac:dyDescent="0.25">
      <c r="A203" s="561" t="s">
        <v>73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69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69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69</v>
      </c>
      <c r="X206" s="549">
        <v>280</v>
      </c>
      <c r="Y206" s="550">
        <f t="shared" si="21"/>
        <v>287.09999999999997</v>
      </c>
      <c r="Z206" s="36">
        <f>IFERROR(IF(Y206=0,"",ROUNDUP(Y206/H206,0)*0.01898),"")</f>
        <v>0.62634000000000001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296.70344827586206</v>
      </c>
      <c r="BN206" s="64">
        <f t="shared" si="23"/>
        <v>304.22699999999998</v>
      </c>
      <c r="BO206" s="64">
        <f t="shared" si="24"/>
        <v>0.50287356321839083</v>
      </c>
      <c r="BP206" s="64">
        <f t="shared" si="25"/>
        <v>0.515625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69</v>
      </c>
      <c r="X207" s="549">
        <v>300</v>
      </c>
      <c r="Y207" s="550">
        <f t="shared" si="21"/>
        <v>300</v>
      </c>
      <c r="Z207" s="36">
        <f t="shared" ref="Z207:Z212" si="26">IFERROR(IF(Y207=0,"",ROUNDUP(Y207/H207,0)*0.00651),"")</f>
        <v>0.81374999999999997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333.75</v>
      </c>
      <c r="BN207" s="64">
        <f t="shared" si="23"/>
        <v>333.75</v>
      </c>
      <c r="BO207" s="64">
        <f t="shared" si="24"/>
        <v>0.68681318681318682</v>
      </c>
      <c r="BP207" s="64">
        <f t="shared" si="25"/>
        <v>0.68681318681318682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69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69</v>
      </c>
      <c r="X209" s="549">
        <v>200</v>
      </c>
      <c r="Y209" s="550">
        <f t="shared" si="21"/>
        <v>201.6</v>
      </c>
      <c r="Z209" s="36">
        <f t="shared" si="26"/>
        <v>0.54683999999999999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221</v>
      </c>
      <c r="BN209" s="64">
        <f t="shared" si="23"/>
        <v>222.768</v>
      </c>
      <c r="BO209" s="64">
        <f t="shared" si="24"/>
        <v>0.45787545787545797</v>
      </c>
      <c r="BP209" s="64">
        <f t="shared" si="25"/>
        <v>0.46153846153846156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69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69</v>
      </c>
      <c r="X211" s="549">
        <v>120</v>
      </c>
      <c r="Y211" s="550">
        <f t="shared" si="21"/>
        <v>120</v>
      </c>
      <c r="Z211" s="36">
        <f t="shared" si="26"/>
        <v>0.32550000000000001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69</v>
      </c>
      <c r="X212" s="549">
        <v>280</v>
      </c>
      <c r="Y212" s="550">
        <f t="shared" si="21"/>
        <v>280.8</v>
      </c>
      <c r="Z212" s="36">
        <f t="shared" si="26"/>
        <v>0.76167000000000007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310.10000000000002</v>
      </c>
      <c r="BN212" s="64">
        <f t="shared" si="23"/>
        <v>310.98599999999999</v>
      </c>
      <c r="BO212" s="64">
        <f t="shared" si="24"/>
        <v>0.64102564102564108</v>
      </c>
      <c r="BP212" s="64">
        <f t="shared" si="25"/>
        <v>0.64285714285714302</v>
      </c>
    </row>
    <row r="213" spans="1:68" x14ac:dyDescent="0.2">
      <c r="A213" s="568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9"/>
      <c r="P213" s="558" t="s">
        <v>71</v>
      </c>
      <c r="Q213" s="559"/>
      <c r="R213" s="559"/>
      <c r="S213" s="559"/>
      <c r="T213" s="559"/>
      <c r="U213" s="559"/>
      <c r="V213" s="560"/>
      <c r="W213" s="37" t="s">
        <v>72</v>
      </c>
      <c r="X213" s="551">
        <f>IFERROR(X204/H204,"0")+IFERROR(X205/H205,"0")+IFERROR(X206/H206,"0")+IFERROR(X207/H207,"0")+IFERROR(X208/H208,"0")+IFERROR(X209/H209,"0")+IFERROR(X210/H210,"0")+IFERROR(X211/H211,"0")+IFERROR(X212/H212,"0")</f>
        <v>407.18390804597703</v>
      </c>
      <c r="Y213" s="551">
        <f>IFERROR(Y204/H204,"0")+IFERROR(Y205/H205,"0")+IFERROR(Y206/H206,"0")+IFERROR(Y207/H207,"0")+IFERROR(Y208/H208,"0")+IFERROR(Y209/H209,"0")+IFERROR(Y210/H210,"0")+IFERROR(Y211/H211,"0")+IFERROR(Y212/H212,"0")</f>
        <v>409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3.0741000000000001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9"/>
      <c r="P214" s="558" t="s">
        <v>71</v>
      </c>
      <c r="Q214" s="559"/>
      <c r="R214" s="559"/>
      <c r="S214" s="559"/>
      <c r="T214" s="559"/>
      <c r="U214" s="559"/>
      <c r="V214" s="560"/>
      <c r="W214" s="37" t="s">
        <v>69</v>
      </c>
      <c r="X214" s="551">
        <f>IFERROR(SUM(X204:X212),"0")</f>
        <v>1180</v>
      </c>
      <c r="Y214" s="551">
        <f>IFERROR(SUM(Y204:Y212),"0")</f>
        <v>1189.5</v>
      </c>
      <c r="Z214" s="37"/>
      <c r="AA214" s="552"/>
      <c r="AB214" s="552"/>
      <c r="AC214" s="552"/>
    </row>
    <row r="215" spans="1:68" ht="14.25" hidden="1" customHeight="1" x14ac:dyDescent="0.25">
      <c r="A215" s="561" t="s">
        <v>167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69</v>
      </c>
      <c r="X216" s="549">
        <v>40</v>
      </c>
      <c r="Y216" s="550">
        <f>IFERROR(IF(X216="",0,CEILING((X216/$H216),1)*$H216),"")</f>
        <v>40.799999999999997</v>
      </c>
      <c r="Z216" s="36">
        <f>IFERROR(IF(Y216=0,"",ROUNDUP(Y216/H216,0)*0.00651),"")</f>
        <v>0.11067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44.20000000000001</v>
      </c>
      <c r="BN216" s="64">
        <f>IFERROR(Y216*I216/H216,"0")</f>
        <v>45.084000000000003</v>
      </c>
      <c r="BO216" s="64">
        <f>IFERROR(1/J216*(X216/H216),"0")</f>
        <v>9.1575091575091583E-2</v>
      </c>
      <c r="BP216" s="64">
        <f>IFERROR(1/J216*(Y216/H216),"0")</f>
        <v>9.3406593406593408E-2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69</v>
      </c>
      <c r="X217" s="549">
        <v>40</v>
      </c>
      <c r="Y217" s="550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68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9"/>
      <c r="P218" s="558" t="s">
        <v>71</v>
      </c>
      <c r="Q218" s="559"/>
      <c r="R218" s="559"/>
      <c r="S218" s="559"/>
      <c r="T218" s="559"/>
      <c r="U218" s="559"/>
      <c r="V218" s="560"/>
      <c r="W218" s="37" t="s">
        <v>72</v>
      </c>
      <c r="X218" s="551">
        <f>IFERROR(X216/H216,"0")+IFERROR(X217/H217,"0")</f>
        <v>33.333333333333336</v>
      </c>
      <c r="Y218" s="551">
        <f>IFERROR(Y216/H216,"0")+IFERROR(Y217/H217,"0")</f>
        <v>34</v>
      </c>
      <c r="Z218" s="551">
        <f>IFERROR(IF(Z216="",0,Z216),"0")+IFERROR(IF(Z217="",0,Z217),"0")</f>
        <v>0.22134000000000001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9"/>
      <c r="P219" s="558" t="s">
        <v>71</v>
      </c>
      <c r="Q219" s="559"/>
      <c r="R219" s="559"/>
      <c r="S219" s="559"/>
      <c r="T219" s="559"/>
      <c r="U219" s="559"/>
      <c r="V219" s="560"/>
      <c r="W219" s="37" t="s">
        <v>69</v>
      </c>
      <c r="X219" s="551">
        <f>IFERROR(SUM(X216:X217),"0")</f>
        <v>80</v>
      </c>
      <c r="Y219" s="551">
        <f>IFERROR(SUM(Y216:Y217),"0")</f>
        <v>81.599999999999994</v>
      </c>
      <c r="Z219" s="37"/>
      <c r="AA219" s="552"/>
      <c r="AB219" s="552"/>
      <c r="AC219" s="552"/>
    </row>
    <row r="220" spans="1:68" ht="16.5" hidden="1" customHeight="1" x14ac:dyDescent="0.25">
      <c r="A220" s="571" t="s">
        <v>354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hidden="1" customHeight="1" x14ac:dyDescent="0.25">
      <c r="A221" s="561" t="s">
        <v>103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69</v>
      </c>
      <c r="X222" s="549">
        <v>30</v>
      </c>
      <c r="Y222" s="550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69</v>
      </c>
      <c r="X224" s="549">
        <v>200</v>
      </c>
      <c r="Y224" s="550">
        <f t="shared" si="27"/>
        <v>208.79999999999998</v>
      </c>
      <c r="Z224" s="36">
        <f>IFERROR(IF(Y224=0,"",ROUNDUP(Y224/H224,0)*0.01898),"")</f>
        <v>0.34164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207.5</v>
      </c>
      <c r="BN224" s="64">
        <f t="shared" si="29"/>
        <v>216.63</v>
      </c>
      <c r="BO224" s="64">
        <f t="shared" si="30"/>
        <v>0.26939655172413796</v>
      </c>
      <c r="BP224" s="64">
        <f t="shared" si="31"/>
        <v>0.28125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7" t="s">
        <v>367</v>
      </c>
      <c r="Q226" s="556"/>
      <c r="R226" s="556"/>
      <c r="S226" s="556"/>
      <c r="T226" s="557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69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2" t="s">
        <v>377</v>
      </c>
      <c r="Q230" s="556"/>
      <c r="R230" s="556"/>
      <c r="S230" s="556"/>
      <c r="T230" s="557"/>
      <c r="U230" s="34"/>
      <c r="V230" s="34"/>
      <c r="W230" s="35" t="s">
        <v>69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8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9"/>
      <c r="P231" s="558" t="s">
        <v>71</v>
      </c>
      <c r="Q231" s="559"/>
      <c r="R231" s="559"/>
      <c r="S231" s="559"/>
      <c r="T231" s="559"/>
      <c r="U231" s="559"/>
      <c r="V231" s="560"/>
      <c r="W231" s="37" t="s">
        <v>72</v>
      </c>
      <c r="X231" s="551">
        <f>IFERROR(X222/H222,"0")+IFERROR(X223/H223,"0")+IFERROR(X224/H224,"0")+IFERROR(X225/H225,"0")+IFERROR(X226/H226,"0")+IFERROR(X227/H227,"0")+IFERROR(X228/H228,"0")+IFERROR(X229/H229,"0")+IFERROR(X230/H230,"0")</f>
        <v>19.827586206896555</v>
      </c>
      <c r="Y231" s="551">
        <f>IFERROR(Y222/H222,"0")+IFERROR(Y223/H223,"0")+IFERROR(Y224/H224,"0")+IFERROR(Y225/H225,"0")+IFERROR(Y226/H226,"0")+IFERROR(Y227/H227,"0")+IFERROR(Y228/H228,"0")+IFERROR(Y229/H229,"0")+IFERROR(Y230/H230,"0")</f>
        <v>21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0.39857999999999999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9"/>
      <c r="P232" s="558" t="s">
        <v>71</v>
      </c>
      <c r="Q232" s="559"/>
      <c r="R232" s="559"/>
      <c r="S232" s="559"/>
      <c r="T232" s="559"/>
      <c r="U232" s="559"/>
      <c r="V232" s="560"/>
      <c r="W232" s="37" t="s">
        <v>69</v>
      </c>
      <c r="X232" s="551">
        <f>IFERROR(SUM(X222:X230),"0")</f>
        <v>230</v>
      </c>
      <c r="Y232" s="551">
        <f>IFERROR(SUM(Y222:Y230),"0")</f>
        <v>243.59999999999997</v>
      </c>
      <c r="Z232" s="37"/>
      <c r="AA232" s="552"/>
      <c r="AB232" s="552"/>
      <c r="AC232" s="552"/>
    </row>
    <row r="233" spans="1:68" ht="14.25" hidden="1" customHeight="1" x14ac:dyDescent="0.25">
      <c r="A233" s="561" t="s">
        <v>137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69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8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9"/>
      <c r="P235" s="558" t="s">
        <v>71</v>
      </c>
      <c r="Q235" s="559"/>
      <c r="R235" s="559"/>
      <c r="S235" s="559"/>
      <c r="T235" s="559"/>
      <c r="U235" s="559"/>
      <c r="V235" s="560"/>
      <c r="W235" s="37" t="s">
        <v>72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9"/>
      <c r="P236" s="558" t="s">
        <v>71</v>
      </c>
      <c r="Q236" s="559"/>
      <c r="R236" s="559"/>
      <c r="S236" s="559"/>
      <c r="T236" s="559"/>
      <c r="U236" s="559"/>
      <c r="V236" s="560"/>
      <c r="W236" s="37" t="s">
        <v>69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1" t="s">
        <v>381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42" t="s">
        <v>384</v>
      </c>
      <c r="Q238" s="556"/>
      <c r="R238" s="556"/>
      <c r="S238" s="556"/>
      <c r="T238" s="557"/>
      <c r="U238" s="34"/>
      <c r="V238" s="34"/>
      <c r="W238" s="35" t="s">
        <v>69</v>
      </c>
      <c r="X238" s="549">
        <v>12</v>
      </c>
      <c r="Y238" s="550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9"/>
      <c r="P239" s="558" t="s">
        <v>71</v>
      </c>
      <c r="Q239" s="559"/>
      <c r="R239" s="559"/>
      <c r="S239" s="559"/>
      <c r="T239" s="559"/>
      <c r="U239" s="559"/>
      <c r="V239" s="560"/>
      <c r="W239" s="37" t="s">
        <v>72</v>
      </c>
      <c r="X239" s="551">
        <f>IFERROR(X238/H238,"0")</f>
        <v>6.6666666666666661</v>
      </c>
      <c r="Y239" s="551">
        <f>IFERROR(Y238/H238,"0")</f>
        <v>7</v>
      </c>
      <c r="Z239" s="551">
        <f>IFERROR(IF(Z238="",0,Z238),"0")</f>
        <v>4.1299999999999996E-2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9"/>
      <c r="P240" s="558" t="s">
        <v>71</v>
      </c>
      <c r="Q240" s="559"/>
      <c r="R240" s="559"/>
      <c r="S240" s="559"/>
      <c r="T240" s="559"/>
      <c r="U240" s="559"/>
      <c r="V240" s="560"/>
      <c r="W240" s="37" t="s">
        <v>69</v>
      </c>
      <c r="X240" s="551">
        <f>IFERROR(SUM(X238:X238),"0")</f>
        <v>12</v>
      </c>
      <c r="Y240" s="551">
        <f>IFERROR(SUM(Y238:Y238),"0")</f>
        <v>12.6</v>
      </c>
      <c r="Z240" s="37"/>
      <c r="AA240" s="552"/>
      <c r="AB240" s="552"/>
      <c r="AC240" s="552"/>
    </row>
    <row r="241" spans="1:68" ht="14.25" hidden="1" customHeight="1" x14ac:dyDescent="0.25">
      <c r="A241" s="561" t="s">
        <v>386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69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67" t="s">
        <v>392</v>
      </c>
      <c r="Q243" s="556"/>
      <c r="R243" s="556"/>
      <c r="S243" s="556"/>
      <c r="T243" s="557"/>
      <c r="U243" s="34"/>
      <c r="V243" s="34"/>
      <c r="W243" s="35" t="s">
        <v>69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3">
        <v>4680115886711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8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  <c r="O246" s="569"/>
      <c r="P246" s="558" t="s">
        <v>71</v>
      </c>
      <c r="Q246" s="559"/>
      <c r="R246" s="559"/>
      <c r="S246" s="559"/>
      <c r="T246" s="559"/>
      <c r="U246" s="559"/>
      <c r="V246" s="560"/>
      <c r="W246" s="37" t="s">
        <v>72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9"/>
      <c r="P247" s="558" t="s">
        <v>71</v>
      </c>
      <c r="Q247" s="559"/>
      <c r="R247" s="559"/>
      <c r="S247" s="559"/>
      <c r="T247" s="559"/>
      <c r="U247" s="559"/>
      <c r="V247" s="560"/>
      <c r="W247" s="37" t="s">
        <v>69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71" t="s">
        <v>397</v>
      </c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2"/>
      <c r="P248" s="562"/>
      <c r="Q248" s="562"/>
      <c r="R248" s="562"/>
      <c r="S248" s="562"/>
      <c r="T248" s="562"/>
      <c r="U248" s="562"/>
      <c r="V248" s="562"/>
      <c r="W248" s="562"/>
      <c r="X248" s="562"/>
      <c r="Y248" s="562"/>
      <c r="Z248" s="562"/>
      <c r="AA248" s="544"/>
      <c r="AB248" s="544"/>
      <c r="AC248" s="544"/>
    </row>
    <row r="249" spans="1:68" ht="14.25" hidden="1" customHeight="1" x14ac:dyDescent="0.25">
      <c r="A249" s="561" t="s">
        <v>103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5"/>
      <c r="AB249" s="545"/>
      <c r="AC249" s="545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3">
        <v>4680115885837</v>
      </c>
      <c r="E250" s="554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6"/>
      <c r="R250" s="556"/>
      <c r="S250" s="556"/>
      <c r="T250" s="557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3">
        <v>4680115885851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3">
        <v>4680115885806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3">
        <v>4680115885844</v>
      </c>
      <c r="E253" s="554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6"/>
      <c r="R253" s="556"/>
      <c r="S253" s="556"/>
      <c r="T253" s="557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3">
        <v>4680115885820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62"/>
      <c r="C255" s="562"/>
      <c r="D255" s="562"/>
      <c r="E255" s="562"/>
      <c r="F255" s="562"/>
      <c r="G255" s="562"/>
      <c r="H255" s="562"/>
      <c r="I255" s="562"/>
      <c r="J255" s="562"/>
      <c r="K255" s="562"/>
      <c r="L255" s="562"/>
      <c r="M255" s="562"/>
      <c r="N255" s="562"/>
      <c r="O255" s="569"/>
      <c r="P255" s="558" t="s">
        <v>71</v>
      </c>
      <c r="Q255" s="559"/>
      <c r="R255" s="559"/>
      <c r="S255" s="559"/>
      <c r="T255" s="559"/>
      <c r="U255" s="559"/>
      <c r="V255" s="560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2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9"/>
      <c r="P256" s="558" t="s">
        <v>71</v>
      </c>
      <c r="Q256" s="559"/>
      <c r="R256" s="559"/>
      <c r="S256" s="559"/>
      <c r="T256" s="559"/>
      <c r="U256" s="559"/>
      <c r="V256" s="560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413</v>
      </c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2"/>
      <c r="P257" s="562"/>
      <c r="Q257" s="562"/>
      <c r="R257" s="562"/>
      <c r="S257" s="562"/>
      <c r="T257" s="562"/>
      <c r="U257" s="562"/>
      <c r="V257" s="562"/>
      <c r="W257" s="562"/>
      <c r="X257" s="562"/>
      <c r="Y257" s="562"/>
      <c r="Z257" s="562"/>
      <c r="AA257" s="544"/>
      <c r="AB257" s="544"/>
      <c r="AC257" s="544"/>
    </row>
    <row r="258" spans="1:68" ht="14.25" hidden="1" customHeight="1" x14ac:dyDescent="0.25">
      <c r="A258" s="561" t="s">
        <v>103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5"/>
      <c r="AB258" s="545"/>
      <c r="AC258" s="545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3">
        <v>4607091383423</v>
      </c>
      <c r="E259" s="554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6"/>
      <c r="R259" s="556"/>
      <c r="S259" s="556"/>
      <c r="T259" s="557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3">
        <v>4680115886957</v>
      </c>
      <c r="E260" s="554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418</v>
      </c>
      <c r="Q260" s="556"/>
      <c r="R260" s="556"/>
      <c r="S260" s="556"/>
      <c r="T260" s="557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3">
        <v>4680115885660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6"/>
      <c r="R261" s="556"/>
      <c r="S261" s="556"/>
      <c r="T261" s="557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3">
        <v>4680115886773</v>
      </c>
      <c r="E262" s="554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734" t="s">
        <v>425</v>
      </c>
      <c r="Q262" s="556"/>
      <c r="R262" s="556"/>
      <c r="S262" s="556"/>
      <c r="T262" s="557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9"/>
      <c r="P263" s="558" t="s">
        <v>71</v>
      </c>
      <c r="Q263" s="559"/>
      <c r="R263" s="559"/>
      <c r="S263" s="559"/>
      <c r="T263" s="559"/>
      <c r="U263" s="559"/>
      <c r="V263" s="560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2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9"/>
      <c r="P264" s="558" t="s">
        <v>71</v>
      </c>
      <c r="Q264" s="559"/>
      <c r="R264" s="559"/>
      <c r="S264" s="559"/>
      <c r="T264" s="559"/>
      <c r="U264" s="559"/>
      <c r="V264" s="560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427</v>
      </c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2"/>
      <c r="P265" s="562"/>
      <c r="Q265" s="562"/>
      <c r="R265" s="562"/>
      <c r="S265" s="562"/>
      <c r="T265" s="562"/>
      <c r="U265" s="562"/>
      <c r="V265" s="562"/>
      <c r="W265" s="562"/>
      <c r="X265" s="562"/>
      <c r="Y265" s="562"/>
      <c r="Z265" s="562"/>
      <c r="AA265" s="544"/>
      <c r="AB265" s="544"/>
      <c r="AC265" s="544"/>
    </row>
    <row r="266" spans="1:68" ht="14.25" hidden="1" customHeight="1" x14ac:dyDescent="0.25">
      <c r="A266" s="561" t="s">
        <v>73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5"/>
      <c r="AB266" s="545"/>
      <c r="AC266" s="545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3">
        <v>4680115886186</v>
      </c>
      <c r="E267" s="554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6"/>
      <c r="R267" s="556"/>
      <c r="S267" s="556"/>
      <c r="T267" s="557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3">
        <v>4680115881228</v>
      </c>
      <c r="E268" s="554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6"/>
      <c r="R268" s="556"/>
      <c r="S268" s="556"/>
      <c r="T268" s="557"/>
      <c r="U268" s="34"/>
      <c r="V268" s="34"/>
      <c r="W268" s="35" t="s">
        <v>69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3">
        <v>4680115881211</v>
      </c>
      <c r="E269" s="554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8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6"/>
      <c r="R269" s="556"/>
      <c r="S269" s="556"/>
      <c r="T269" s="557"/>
      <c r="U269" s="34"/>
      <c r="V269" s="34"/>
      <c r="W269" s="35" t="s">
        <v>69</v>
      </c>
      <c r="X269" s="549">
        <v>80</v>
      </c>
      <c r="Y269" s="550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 t="s">
        <v>113</v>
      </c>
      <c r="AK269" s="68">
        <v>436.8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8"/>
      <c r="B270" s="562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9"/>
      <c r="P270" s="558" t="s">
        <v>71</v>
      </c>
      <c r="Q270" s="559"/>
      <c r="R270" s="559"/>
      <c r="S270" s="559"/>
      <c r="T270" s="559"/>
      <c r="U270" s="559"/>
      <c r="V270" s="560"/>
      <c r="W270" s="37" t="s">
        <v>72</v>
      </c>
      <c r="X270" s="551">
        <f>IFERROR(X267/H267,"0")+IFERROR(X268/H268,"0")+IFERROR(X269/H269,"0")</f>
        <v>33.333333333333336</v>
      </c>
      <c r="Y270" s="551">
        <f>IFERROR(Y267/H267,"0")+IFERROR(Y268/H268,"0")+IFERROR(Y269/H269,"0")</f>
        <v>34</v>
      </c>
      <c r="Z270" s="551">
        <f>IFERROR(IF(Z267="",0,Z267),"0")+IFERROR(IF(Z268="",0,Z268),"0")+IFERROR(IF(Z269="",0,Z269),"0")</f>
        <v>0.22134000000000001</v>
      </c>
      <c r="AA270" s="552"/>
      <c r="AB270" s="552"/>
      <c r="AC270" s="552"/>
    </row>
    <row r="271" spans="1:68" x14ac:dyDescent="0.2">
      <c r="A271" s="562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9"/>
      <c r="P271" s="558" t="s">
        <v>71</v>
      </c>
      <c r="Q271" s="559"/>
      <c r="R271" s="559"/>
      <c r="S271" s="559"/>
      <c r="T271" s="559"/>
      <c r="U271" s="559"/>
      <c r="V271" s="560"/>
      <c r="W271" s="37" t="s">
        <v>69</v>
      </c>
      <c r="X271" s="551">
        <f>IFERROR(SUM(X267:X269),"0")</f>
        <v>80</v>
      </c>
      <c r="Y271" s="551">
        <f>IFERROR(SUM(Y267:Y269),"0")</f>
        <v>81.599999999999994</v>
      </c>
      <c r="Z271" s="37"/>
      <c r="AA271" s="552"/>
      <c r="AB271" s="552"/>
      <c r="AC271" s="552"/>
    </row>
    <row r="272" spans="1:68" ht="16.5" hidden="1" customHeight="1" x14ac:dyDescent="0.25">
      <c r="A272" s="571" t="s">
        <v>437</v>
      </c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2"/>
      <c r="P272" s="562"/>
      <c r="Q272" s="562"/>
      <c r="R272" s="562"/>
      <c r="S272" s="562"/>
      <c r="T272" s="562"/>
      <c r="U272" s="562"/>
      <c r="V272" s="562"/>
      <c r="W272" s="562"/>
      <c r="X272" s="562"/>
      <c r="Y272" s="562"/>
      <c r="Z272" s="562"/>
      <c r="AA272" s="544"/>
      <c r="AB272" s="544"/>
      <c r="AC272" s="544"/>
    </row>
    <row r="273" spans="1:68" ht="14.25" hidden="1" customHeight="1" x14ac:dyDescent="0.25">
      <c r="A273" s="561" t="s">
        <v>64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5"/>
      <c r="AB273" s="545"/>
      <c r="AC273" s="545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3">
        <v>4680115880344</v>
      </c>
      <c r="E274" s="554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6"/>
      <c r="R274" s="556"/>
      <c r="S274" s="556"/>
      <c r="T274" s="557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62"/>
      <c r="C275" s="562"/>
      <c r="D275" s="562"/>
      <c r="E275" s="562"/>
      <c r="F275" s="562"/>
      <c r="G275" s="562"/>
      <c r="H275" s="562"/>
      <c r="I275" s="562"/>
      <c r="J275" s="562"/>
      <c r="K275" s="562"/>
      <c r="L275" s="562"/>
      <c r="M275" s="562"/>
      <c r="N275" s="562"/>
      <c r="O275" s="569"/>
      <c r="P275" s="558" t="s">
        <v>71</v>
      </c>
      <c r="Q275" s="559"/>
      <c r="R275" s="559"/>
      <c r="S275" s="559"/>
      <c r="T275" s="559"/>
      <c r="U275" s="559"/>
      <c r="V275" s="560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2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9"/>
      <c r="P276" s="558" t="s">
        <v>71</v>
      </c>
      <c r="Q276" s="559"/>
      <c r="R276" s="559"/>
      <c r="S276" s="559"/>
      <c r="T276" s="559"/>
      <c r="U276" s="559"/>
      <c r="V276" s="560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1" t="s">
        <v>73</v>
      </c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2"/>
      <c r="P277" s="562"/>
      <c r="Q277" s="562"/>
      <c r="R277" s="562"/>
      <c r="S277" s="562"/>
      <c r="T277" s="562"/>
      <c r="U277" s="562"/>
      <c r="V277" s="562"/>
      <c r="W277" s="562"/>
      <c r="X277" s="562"/>
      <c r="Y277" s="562"/>
      <c r="Z277" s="562"/>
      <c r="AA277" s="545"/>
      <c r="AB277" s="545"/>
      <c r="AC277" s="545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3">
        <v>4680115884618</v>
      </c>
      <c r="E278" s="554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2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6"/>
      <c r="R278" s="556"/>
      <c r="S278" s="556"/>
      <c r="T278" s="557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62"/>
      <c r="C279" s="562"/>
      <c r="D279" s="562"/>
      <c r="E279" s="562"/>
      <c r="F279" s="562"/>
      <c r="G279" s="562"/>
      <c r="H279" s="562"/>
      <c r="I279" s="562"/>
      <c r="J279" s="562"/>
      <c r="K279" s="562"/>
      <c r="L279" s="562"/>
      <c r="M279" s="562"/>
      <c r="N279" s="562"/>
      <c r="O279" s="569"/>
      <c r="P279" s="558" t="s">
        <v>71</v>
      </c>
      <c r="Q279" s="559"/>
      <c r="R279" s="559"/>
      <c r="S279" s="559"/>
      <c r="T279" s="559"/>
      <c r="U279" s="559"/>
      <c r="V279" s="560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2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9"/>
      <c r="P280" s="558" t="s">
        <v>71</v>
      </c>
      <c r="Q280" s="559"/>
      <c r="R280" s="559"/>
      <c r="S280" s="559"/>
      <c r="T280" s="559"/>
      <c r="U280" s="559"/>
      <c r="V280" s="560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444</v>
      </c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2"/>
      <c r="P281" s="562"/>
      <c r="Q281" s="562"/>
      <c r="R281" s="562"/>
      <c r="S281" s="562"/>
      <c r="T281" s="562"/>
      <c r="U281" s="562"/>
      <c r="V281" s="562"/>
      <c r="W281" s="562"/>
      <c r="X281" s="562"/>
      <c r="Y281" s="562"/>
      <c r="Z281" s="562"/>
      <c r="AA281" s="544"/>
      <c r="AB281" s="544"/>
      <c r="AC281" s="544"/>
    </row>
    <row r="282" spans="1:68" ht="14.25" hidden="1" customHeight="1" x14ac:dyDescent="0.25">
      <c r="A282" s="561" t="s">
        <v>103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5"/>
      <c r="AB282" s="545"/>
      <c r="AC282" s="545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3">
        <v>4680115883703</v>
      </c>
      <c r="E283" s="554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6"/>
      <c r="R283" s="556"/>
      <c r="S283" s="556"/>
      <c r="T283" s="557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62"/>
      <c r="C284" s="562"/>
      <c r="D284" s="562"/>
      <c r="E284" s="562"/>
      <c r="F284" s="562"/>
      <c r="G284" s="562"/>
      <c r="H284" s="562"/>
      <c r="I284" s="562"/>
      <c r="J284" s="562"/>
      <c r="K284" s="562"/>
      <c r="L284" s="562"/>
      <c r="M284" s="562"/>
      <c r="N284" s="562"/>
      <c r="O284" s="569"/>
      <c r="P284" s="558" t="s">
        <v>71</v>
      </c>
      <c r="Q284" s="559"/>
      <c r="R284" s="559"/>
      <c r="S284" s="559"/>
      <c r="T284" s="559"/>
      <c r="U284" s="559"/>
      <c r="V284" s="560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2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9"/>
      <c r="P285" s="558" t="s">
        <v>71</v>
      </c>
      <c r="Q285" s="559"/>
      <c r="R285" s="559"/>
      <c r="S285" s="559"/>
      <c r="T285" s="559"/>
      <c r="U285" s="559"/>
      <c r="V285" s="560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449</v>
      </c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2"/>
      <c r="P286" s="562"/>
      <c r="Q286" s="562"/>
      <c r="R286" s="562"/>
      <c r="S286" s="562"/>
      <c r="T286" s="562"/>
      <c r="U286" s="562"/>
      <c r="V286" s="562"/>
      <c r="W286" s="562"/>
      <c r="X286" s="562"/>
      <c r="Y286" s="562"/>
      <c r="Z286" s="562"/>
      <c r="AA286" s="544"/>
      <c r="AB286" s="544"/>
      <c r="AC286" s="544"/>
    </row>
    <row r="287" spans="1:68" ht="14.25" hidden="1" customHeight="1" x14ac:dyDescent="0.25">
      <c r="A287" s="561" t="s">
        <v>103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5"/>
      <c r="AB287" s="545"/>
      <c r="AC287" s="545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3">
        <v>4680115885615</v>
      </c>
      <c r="E288" s="554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6"/>
      <c r="R288" s="556"/>
      <c r="S288" s="556"/>
      <c r="T288" s="557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3">
        <v>4680115885646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3">
        <v>4680115885554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458</v>
      </c>
      <c r="M290" s="33" t="s">
        <v>77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53">
        <v>4680115885622</v>
      </c>
      <c r="E291" s="554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6"/>
      <c r="R291" s="556"/>
      <c r="S291" s="556"/>
      <c r="T291" s="557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53">
        <v>4680115885608</v>
      </c>
      <c r="E292" s="554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6"/>
      <c r="R292" s="556"/>
      <c r="S292" s="556"/>
      <c r="T292" s="557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  <c r="O293" s="569"/>
      <c r="P293" s="558" t="s">
        <v>71</v>
      </c>
      <c r="Q293" s="559"/>
      <c r="R293" s="559"/>
      <c r="S293" s="559"/>
      <c r="T293" s="559"/>
      <c r="U293" s="559"/>
      <c r="V293" s="560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  <c r="O294" s="569"/>
      <c r="P294" s="558" t="s">
        <v>71</v>
      </c>
      <c r="Q294" s="559"/>
      <c r="R294" s="559"/>
      <c r="S294" s="559"/>
      <c r="T294" s="559"/>
      <c r="U294" s="559"/>
      <c r="V294" s="560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1" t="s">
        <v>64</v>
      </c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2"/>
      <c r="P295" s="562"/>
      <c r="Q295" s="562"/>
      <c r="R295" s="562"/>
      <c r="S295" s="562"/>
      <c r="T295" s="562"/>
      <c r="U295" s="562"/>
      <c r="V295" s="562"/>
      <c r="W295" s="562"/>
      <c r="X295" s="562"/>
      <c r="Y295" s="562"/>
      <c r="Z295" s="562"/>
      <c r="AA295" s="545"/>
      <c r="AB295" s="545"/>
      <c r="AC295" s="545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53">
        <v>4607091387193</v>
      </c>
      <c r="E296" s="554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6"/>
      <c r="R296" s="556"/>
      <c r="S296" s="556"/>
      <c r="T296" s="557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468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53">
        <v>4607091387230</v>
      </c>
      <c r="E297" s="554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6"/>
      <c r="R297" s="556"/>
      <c r="S297" s="556"/>
      <c r="T297" s="557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53">
        <v>4607091387292</v>
      </c>
      <c r="E298" s="554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53">
        <v>4607091387285</v>
      </c>
      <c r="E299" s="554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6"/>
      <c r="R299" s="556"/>
      <c r="S299" s="556"/>
      <c r="T299" s="557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553">
        <v>4607091389845</v>
      </c>
      <c r="E300" s="554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6"/>
      <c r="R300" s="556"/>
      <c r="S300" s="556"/>
      <c r="T300" s="557"/>
      <c r="U300" s="34"/>
      <c r="V300" s="34"/>
      <c r="W300" s="35" t="s">
        <v>69</v>
      </c>
      <c r="X300" s="549">
        <v>70</v>
      </c>
      <c r="Y300" s="550">
        <f t="shared" si="33"/>
        <v>71.400000000000006</v>
      </c>
      <c r="Z300" s="36">
        <f>IFERROR(IF(Y300=0,"",ROUNDUP(Y300/H300,0)*0.00502),"")</f>
        <v>0.17068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34"/>
        <v>73.333333333333329</v>
      </c>
      <c r="BN300" s="64">
        <f t="shared" si="35"/>
        <v>74.8</v>
      </c>
      <c r="BO300" s="64">
        <f t="shared" si="36"/>
        <v>0.14245014245014245</v>
      </c>
      <c r="BP300" s="64">
        <f t="shared" si="37"/>
        <v>0.14529914529914531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53">
        <v>4680115882881</v>
      </c>
      <c r="E301" s="554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6"/>
      <c r="R301" s="556"/>
      <c r="S301" s="556"/>
      <c r="T301" s="557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479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53">
        <v>4607091383836</v>
      </c>
      <c r="E302" s="554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6"/>
      <c r="R302" s="556"/>
      <c r="S302" s="556"/>
      <c r="T302" s="557"/>
      <c r="U302" s="34"/>
      <c r="V302" s="34"/>
      <c r="W302" s="35" t="s">
        <v>69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8"/>
      <c r="B303" s="562"/>
      <c r="C303" s="562"/>
      <c r="D303" s="562"/>
      <c r="E303" s="562"/>
      <c r="F303" s="562"/>
      <c r="G303" s="562"/>
      <c r="H303" s="562"/>
      <c r="I303" s="562"/>
      <c r="J303" s="562"/>
      <c r="K303" s="562"/>
      <c r="L303" s="562"/>
      <c r="M303" s="562"/>
      <c r="N303" s="562"/>
      <c r="O303" s="569"/>
      <c r="P303" s="558" t="s">
        <v>71</v>
      </c>
      <c r="Q303" s="559"/>
      <c r="R303" s="559"/>
      <c r="S303" s="559"/>
      <c r="T303" s="559"/>
      <c r="U303" s="559"/>
      <c r="V303" s="560"/>
      <c r="W303" s="37" t="s">
        <v>72</v>
      </c>
      <c r="X303" s="551">
        <f>IFERROR(X296/H296,"0")+IFERROR(X297/H297,"0")+IFERROR(X298/H298,"0")+IFERROR(X299/H299,"0")+IFERROR(X300/H300,"0")+IFERROR(X301/H301,"0")+IFERROR(X302/H302,"0")</f>
        <v>33.333333333333329</v>
      </c>
      <c r="Y303" s="551">
        <f>IFERROR(Y296/H296,"0")+IFERROR(Y297/H297,"0")+IFERROR(Y298/H298,"0")+IFERROR(Y299/H299,"0")+IFERROR(Y300/H300,"0")+IFERROR(Y301/H301,"0")+IFERROR(Y302/H302,"0")</f>
        <v>34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0.17068</v>
      </c>
      <c r="AA303" s="552"/>
      <c r="AB303" s="552"/>
      <c r="AC303" s="552"/>
    </row>
    <row r="304" spans="1:68" x14ac:dyDescent="0.2">
      <c r="A304" s="562"/>
      <c r="B304" s="562"/>
      <c r="C304" s="562"/>
      <c r="D304" s="562"/>
      <c r="E304" s="562"/>
      <c r="F304" s="562"/>
      <c r="G304" s="562"/>
      <c r="H304" s="562"/>
      <c r="I304" s="562"/>
      <c r="J304" s="562"/>
      <c r="K304" s="562"/>
      <c r="L304" s="562"/>
      <c r="M304" s="562"/>
      <c r="N304" s="562"/>
      <c r="O304" s="569"/>
      <c r="P304" s="558" t="s">
        <v>71</v>
      </c>
      <c r="Q304" s="559"/>
      <c r="R304" s="559"/>
      <c r="S304" s="559"/>
      <c r="T304" s="559"/>
      <c r="U304" s="559"/>
      <c r="V304" s="560"/>
      <c r="W304" s="37" t="s">
        <v>69</v>
      </c>
      <c r="X304" s="551">
        <f>IFERROR(SUM(X296:X302),"0")</f>
        <v>70</v>
      </c>
      <c r="Y304" s="551">
        <f>IFERROR(SUM(Y296:Y302),"0")</f>
        <v>71.400000000000006</v>
      </c>
      <c r="Z304" s="37"/>
      <c r="AA304" s="552"/>
      <c r="AB304" s="552"/>
      <c r="AC304" s="552"/>
    </row>
    <row r="305" spans="1:68" ht="14.25" hidden="1" customHeight="1" x14ac:dyDescent="0.25">
      <c r="A305" s="561" t="s">
        <v>73</v>
      </c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2"/>
      <c r="P305" s="562"/>
      <c r="Q305" s="562"/>
      <c r="R305" s="562"/>
      <c r="S305" s="562"/>
      <c r="T305" s="562"/>
      <c r="U305" s="562"/>
      <c r="V305" s="562"/>
      <c r="W305" s="562"/>
      <c r="X305" s="562"/>
      <c r="Y305" s="562"/>
      <c r="Z305" s="562"/>
      <c r="AA305" s="545"/>
      <c r="AB305" s="545"/>
      <c r="AC305" s="545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53">
        <v>4607091387766</v>
      </c>
      <c r="E306" s="554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6"/>
      <c r="R306" s="556"/>
      <c r="S306" s="556"/>
      <c r="T306" s="557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487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53">
        <v>4607091387957</v>
      </c>
      <c r="E307" s="554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6"/>
      <c r="R307" s="556"/>
      <c r="S307" s="556"/>
      <c r="T307" s="557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53">
        <v>4607091387964</v>
      </c>
      <c r="E308" s="554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6"/>
      <c r="R308" s="556"/>
      <c r="S308" s="556"/>
      <c r="T308" s="557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53">
        <v>4680115884588</v>
      </c>
      <c r="E309" s="554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6"/>
      <c r="R309" s="556"/>
      <c r="S309" s="556"/>
      <c r="T309" s="557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53">
        <v>4607091387513</v>
      </c>
      <c r="E310" s="554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6"/>
      <c r="R310" s="556"/>
      <c r="S310" s="556"/>
      <c r="T310" s="557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62"/>
      <c r="C311" s="562"/>
      <c r="D311" s="562"/>
      <c r="E311" s="562"/>
      <c r="F311" s="562"/>
      <c r="G311" s="562"/>
      <c r="H311" s="562"/>
      <c r="I311" s="562"/>
      <c r="J311" s="562"/>
      <c r="K311" s="562"/>
      <c r="L311" s="562"/>
      <c r="M311" s="562"/>
      <c r="N311" s="562"/>
      <c r="O311" s="569"/>
      <c r="P311" s="558" t="s">
        <v>71</v>
      </c>
      <c r="Q311" s="559"/>
      <c r="R311" s="559"/>
      <c r="S311" s="559"/>
      <c r="T311" s="559"/>
      <c r="U311" s="559"/>
      <c r="V311" s="560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2"/>
      <c r="B312" s="562"/>
      <c r="C312" s="562"/>
      <c r="D312" s="562"/>
      <c r="E312" s="562"/>
      <c r="F312" s="562"/>
      <c r="G312" s="562"/>
      <c r="H312" s="562"/>
      <c r="I312" s="562"/>
      <c r="J312" s="562"/>
      <c r="K312" s="562"/>
      <c r="L312" s="562"/>
      <c r="M312" s="562"/>
      <c r="N312" s="562"/>
      <c r="O312" s="569"/>
      <c r="P312" s="558" t="s">
        <v>71</v>
      </c>
      <c r="Q312" s="559"/>
      <c r="R312" s="559"/>
      <c r="S312" s="559"/>
      <c r="T312" s="559"/>
      <c r="U312" s="559"/>
      <c r="V312" s="560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1" t="s">
        <v>167</v>
      </c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2"/>
      <c r="P313" s="562"/>
      <c r="Q313" s="562"/>
      <c r="R313" s="562"/>
      <c r="S313" s="562"/>
      <c r="T313" s="562"/>
      <c r="U313" s="562"/>
      <c r="V313" s="562"/>
      <c r="W313" s="562"/>
      <c r="X313" s="562"/>
      <c r="Y313" s="562"/>
      <c r="Z313" s="562"/>
      <c r="AA313" s="545"/>
      <c r="AB313" s="545"/>
      <c r="AC313" s="545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53">
        <v>4607091380880</v>
      </c>
      <c r="E314" s="554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9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6"/>
      <c r="R314" s="556"/>
      <c r="S314" s="556"/>
      <c r="T314" s="557"/>
      <c r="U314" s="34"/>
      <c r="V314" s="34"/>
      <c r="W314" s="35" t="s">
        <v>69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502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53">
        <v>4607091384482</v>
      </c>
      <c r="E315" s="554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6"/>
      <c r="R315" s="556"/>
      <c r="S315" s="556"/>
      <c r="T315" s="557"/>
      <c r="U315" s="34"/>
      <c r="V315" s="34"/>
      <c r="W315" s="35" t="s">
        <v>69</v>
      </c>
      <c r="X315" s="549">
        <v>450</v>
      </c>
      <c r="Y315" s="550">
        <f>IFERROR(IF(X315="",0,CEILING((X315/$H315),1)*$H315),"")</f>
        <v>452.4</v>
      </c>
      <c r="Z315" s="36">
        <f>IFERROR(IF(Y315=0,"",ROUNDUP(Y315/H315,0)*0.01898),"")</f>
        <v>1.10084</v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479.94230769230774</v>
      </c>
      <c r="BN315" s="64">
        <f>IFERROR(Y315*I315/H315,"0")</f>
        <v>482.50200000000001</v>
      </c>
      <c r="BO315" s="64">
        <f>IFERROR(1/J315*(X315/H315),"0")</f>
        <v>0.90144230769230771</v>
      </c>
      <c r="BP315" s="64">
        <f>IFERROR(1/J315*(Y315/H315),"0")</f>
        <v>0.90625</v>
      </c>
    </row>
    <row r="316" spans="1:68" ht="16.5" customHeight="1" x14ac:dyDescent="0.25">
      <c r="A316" s="54" t="s">
        <v>506</v>
      </c>
      <c r="B316" s="54" t="s">
        <v>507</v>
      </c>
      <c r="C316" s="31">
        <v>4301060484</v>
      </c>
      <c r="D316" s="553">
        <v>4607091380897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6"/>
      <c r="R316" s="556"/>
      <c r="S316" s="556"/>
      <c r="T316" s="557"/>
      <c r="U316" s="34"/>
      <c r="V316" s="34"/>
      <c r="W316" s="35" t="s">
        <v>69</v>
      </c>
      <c r="X316" s="549">
        <v>30</v>
      </c>
      <c r="Y316" s="550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x14ac:dyDescent="0.2">
      <c r="A317" s="568"/>
      <c r="B317" s="562"/>
      <c r="C317" s="562"/>
      <c r="D317" s="562"/>
      <c r="E317" s="562"/>
      <c r="F317" s="562"/>
      <c r="G317" s="562"/>
      <c r="H317" s="562"/>
      <c r="I317" s="562"/>
      <c r="J317" s="562"/>
      <c r="K317" s="562"/>
      <c r="L317" s="562"/>
      <c r="M317" s="562"/>
      <c r="N317" s="562"/>
      <c r="O317" s="569"/>
      <c r="P317" s="558" t="s">
        <v>71</v>
      </c>
      <c r="Q317" s="559"/>
      <c r="R317" s="559"/>
      <c r="S317" s="559"/>
      <c r="T317" s="559"/>
      <c r="U317" s="559"/>
      <c r="V317" s="560"/>
      <c r="W317" s="37" t="s">
        <v>72</v>
      </c>
      <c r="X317" s="551">
        <f>IFERROR(X314/H314,"0")+IFERROR(X315/H315,"0")+IFERROR(X316/H316,"0")</f>
        <v>61.263736263736263</v>
      </c>
      <c r="Y317" s="551">
        <f>IFERROR(Y314/H314,"0")+IFERROR(Y315/H315,"0")+IFERROR(Y316/H316,"0")</f>
        <v>62</v>
      </c>
      <c r="Z317" s="551">
        <f>IFERROR(IF(Z314="",0,Z314),"0")+IFERROR(IF(Z315="",0,Z315),"0")+IFERROR(IF(Z316="",0,Z316),"0")</f>
        <v>1.17676</v>
      </c>
      <c r="AA317" s="552"/>
      <c r="AB317" s="552"/>
      <c r="AC317" s="552"/>
    </row>
    <row r="318" spans="1:68" x14ac:dyDescent="0.2">
      <c r="A318" s="562"/>
      <c r="B318" s="562"/>
      <c r="C318" s="562"/>
      <c r="D318" s="562"/>
      <c r="E318" s="562"/>
      <c r="F318" s="562"/>
      <c r="G318" s="562"/>
      <c r="H318" s="562"/>
      <c r="I318" s="562"/>
      <c r="J318" s="562"/>
      <c r="K318" s="562"/>
      <c r="L318" s="562"/>
      <c r="M318" s="562"/>
      <c r="N318" s="562"/>
      <c r="O318" s="569"/>
      <c r="P318" s="558" t="s">
        <v>71</v>
      </c>
      <c r="Q318" s="559"/>
      <c r="R318" s="559"/>
      <c r="S318" s="559"/>
      <c r="T318" s="559"/>
      <c r="U318" s="559"/>
      <c r="V318" s="560"/>
      <c r="W318" s="37" t="s">
        <v>69</v>
      </c>
      <c r="X318" s="551">
        <f>IFERROR(SUM(X314:X316),"0")</f>
        <v>480</v>
      </c>
      <c r="Y318" s="551">
        <f>IFERROR(SUM(Y314:Y316),"0")</f>
        <v>486</v>
      </c>
      <c r="Z318" s="37"/>
      <c r="AA318" s="552"/>
      <c r="AB318" s="552"/>
      <c r="AC318" s="552"/>
    </row>
    <row r="319" spans="1:68" ht="14.25" hidden="1" customHeight="1" x14ac:dyDescent="0.25">
      <c r="A319" s="561" t="s">
        <v>95</v>
      </c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2"/>
      <c r="P319" s="562"/>
      <c r="Q319" s="562"/>
      <c r="R319" s="562"/>
      <c r="S319" s="562"/>
      <c r="T319" s="562"/>
      <c r="U319" s="562"/>
      <c r="V319" s="562"/>
      <c r="W319" s="562"/>
      <c r="X319" s="562"/>
      <c r="Y319" s="562"/>
      <c r="Z319" s="562"/>
      <c r="AA319" s="545"/>
      <c r="AB319" s="545"/>
      <c r="AC319" s="545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53">
        <v>4607091388381</v>
      </c>
      <c r="E320" s="554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90" t="s">
        <v>511</v>
      </c>
      <c r="Q320" s="556"/>
      <c r="R320" s="556"/>
      <c r="S320" s="556"/>
      <c r="T320" s="557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512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53">
        <v>4607091388374</v>
      </c>
      <c r="E321" s="554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68" t="s">
        <v>515</v>
      </c>
      <c r="Q321" s="556"/>
      <c r="R321" s="556"/>
      <c r="S321" s="556"/>
      <c r="T321" s="557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512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53">
        <v>4607091383102</v>
      </c>
      <c r="E322" s="554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6"/>
      <c r="R322" s="556"/>
      <c r="S322" s="556"/>
      <c r="T322" s="557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53">
        <v>4607091388404</v>
      </c>
      <c r="E323" s="554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6"/>
      <c r="R323" s="556"/>
      <c r="S323" s="556"/>
      <c r="T323" s="557"/>
      <c r="U323" s="34"/>
      <c r="V323" s="34"/>
      <c r="W323" s="35" t="s">
        <v>69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8"/>
      <c r="B324" s="562"/>
      <c r="C324" s="562"/>
      <c r="D324" s="562"/>
      <c r="E324" s="562"/>
      <c r="F324" s="562"/>
      <c r="G324" s="562"/>
      <c r="H324" s="562"/>
      <c r="I324" s="562"/>
      <c r="J324" s="562"/>
      <c r="K324" s="562"/>
      <c r="L324" s="562"/>
      <c r="M324" s="562"/>
      <c r="N324" s="562"/>
      <c r="O324" s="569"/>
      <c r="P324" s="558" t="s">
        <v>71</v>
      </c>
      <c r="Q324" s="559"/>
      <c r="R324" s="559"/>
      <c r="S324" s="559"/>
      <c r="T324" s="559"/>
      <c r="U324" s="559"/>
      <c r="V324" s="560"/>
      <c r="W324" s="37" t="s">
        <v>72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2"/>
      <c r="B325" s="562"/>
      <c r="C325" s="562"/>
      <c r="D325" s="562"/>
      <c r="E325" s="562"/>
      <c r="F325" s="562"/>
      <c r="G325" s="562"/>
      <c r="H325" s="562"/>
      <c r="I325" s="562"/>
      <c r="J325" s="562"/>
      <c r="K325" s="562"/>
      <c r="L325" s="562"/>
      <c r="M325" s="562"/>
      <c r="N325" s="562"/>
      <c r="O325" s="569"/>
      <c r="P325" s="558" t="s">
        <v>71</v>
      </c>
      <c r="Q325" s="559"/>
      <c r="R325" s="559"/>
      <c r="S325" s="559"/>
      <c r="T325" s="559"/>
      <c r="U325" s="559"/>
      <c r="V325" s="560"/>
      <c r="W325" s="37" t="s">
        <v>69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1" t="s">
        <v>521</v>
      </c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2"/>
      <c r="P326" s="562"/>
      <c r="Q326" s="562"/>
      <c r="R326" s="562"/>
      <c r="S326" s="562"/>
      <c r="T326" s="562"/>
      <c r="U326" s="562"/>
      <c r="V326" s="562"/>
      <c r="W326" s="562"/>
      <c r="X326" s="562"/>
      <c r="Y326" s="562"/>
      <c r="Z326" s="562"/>
      <c r="AA326" s="545"/>
      <c r="AB326" s="545"/>
      <c r="AC326" s="545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53">
        <v>4680115881808</v>
      </c>
      <c r="E327" s="554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6"/>
      <c r="R327" s="556"/>
      <c r="S327" s="556"/>
      <c r="T327" s="557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525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53">
        <v>4680115881822</v>
      </c>
      <c r="E328" s="554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6"/>
      <c r="R328" s="556"/>
      <c r="S328" s="556"/>
      <c r="T328" s="557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525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53">
        <v>4680115880016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6"/>
      <c r="R329" s="556"/>
      <c r="S329" s="556"/>
      <c r="T329" s="557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62"/>
      <c r="C330" s="562"/>
      <c r="D330" s="562"/>
      <c r="E330" s="562"/>
      <c r="F330" s="562"/>
      <c r="G330" s="562"/>
      <c r="H330" s="562"/>
      <c r="I330" s="562"/>
      <c r="J330" s="562"/>
      <c r="K330" s="562"/>
      <c r="L330" s="562"/>
      <c r="M330" s="562"/>
      <c r="N330" s="562"/>
      <c r="O330" s="569"/>
      <c r="P330" s="558" t="s">
        <v>71</v>
      </c>
      <c r="Q330" s="559"/>
      <c r="R330" s="559"/>
      <c r="S330" s="559"/>
      <c r="T330" s="559"/>
      <c r="U330" s="559"/>
      <c r="V330" s="560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2"/>
      <c r="B331" s="562"/>
      <c r="C331" s="562"/>
      <c r="D331" s="562"/>
      <c r="E331" s="562"/>
      <c r="F331" s="562"/>
      <c r="G331" s="562"/>
      <c r="H331" s="562"/>
      <c r="I331" s="562"/>
      <c r="J331" s="562"/>
      <c r="K331" s="562"/>
      <c r="L331" s="562"/>
      <c r="M331" s="562"/>
      <c r="N331" s="562"/>
      <c r="O331" s="569"/>
      <c r="P331" s="558" t="s">
        <v>71</v>
      </c>
      <c r="Q331" s="559"/>
      <c r="R331" s="559"/>
      <c r="S331" s="559"/>
      <c r="T331" s="559"/>
      <c r="U331" s="559"/>
      <c r="V331" s="560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530</v>
      </c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2"/>
      <c r="P332" s="562"/>
      <c r="Q332" s="562"/>
      <c r="R332" s="562"/>
      <c r="S332" s="562"/>
      <c r="T332" s="562"/>
      <c r="U332" s="562"/>
      <c r="V332" s="562"/>
      <c r="W332" s="562"/>
      <c r="X332" s="562"/>
      <c r="Y332" s="562"/>
      <c r="Z332" s="562"/>
      <c r="AA332" s="544"/>
      <c r="AB332" s="544"/>
      <c r="AC332" s="544"/>
    </row>
    <row r="333" spans="1:68" ht="14.25" hidden="1" customHeight="1" x14ac:dyDescent="0.25">
      <c r="A333" s="561" t="s">
        <v>73</v>
      </c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2"/>
      <c r="P333" s="562"/>
      <c r="Q333" s="562"/>
      <c r="R333" s="562"/>
      <c r="S333" s="562"/>
      <c r="T333" s="562"/>
      <c r="U333" s="562"/>
      <c r="V333" s="562"/>
      <c r="W333" s="562"/>
      <c r="X333" s="562"/>
      <c r="Y333" s="562"/>
      <c r="Z333" s="562"/>
      <c r="AA333" s="545"/>
      <c r="AB333" s="545"/>
      <c r="AC333" s="545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53">
        <v>4607091387919</v>
      </c>
      <c r="E334" s="554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6"/>
      <c r="R334" s="556"/>
      <c r="S334" s="556"/>
      <c r="T334" s="557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533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534</v>
      </c>
      <c r="B335" s="54" t="s">
        <v>535</v>
      </c>
      <c r="C335" s="31">
        <v>4301051461</v>
      </c>
      <c r="D335" s="553">
        <v>4680115883604</v>
      </c>
      <c r="E335" s="554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6"/>
      <c r="R335" s="556"/>
      <c r="S335" s="556"/>
      <c r="T335" s="557"/>
      <c r="U335" s="34"/>
      <c r="V335" s="34"/>
      <c r="W335" s="35" t="s">
        <v>69</v>
      </c>
      <c r="X335" s="549">
        <v>1085</v>
      </c>
      <c r="Y335" s="550">
        <f>IFERROR(IF(X335="",0,CEILING((X335/$H335),1)*$H335),"")</f>
        <v>1085.7</v>
      </c>
      <c r="Z335" s="36">
        <f>IFERROR(IF(Y335=0,"",ROUNDUP(Y335/H335,0)*0.00651),"")</f>
        <v>3.3656700000000002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1215.2</v>
      </c>
      <c r="BN335" s="64">
        <f>IFERROR(Y335*I335/H335,"0")</f>
        <v>1215.9839999999999</v>
      </c>
      <c r="BO335" s="64">
        <f>IFERROR(1/J335*(X335/H335),"0")</f>
        <v>2.838827838827839</v>
      </c>
      <c r="BP335" s="64">
        <f>IFERROR(1/J335*(Y335/H335),"0")</f>
        <v>2.8406593406593408</v>
      </c>
    </row>
    <row r="336" spans="1:68" ht="27" customHeight="1" x14ac:dyDescent="0.25">
      <c r="A336" s="54" t="s">
        <v>537</v>
      </c>
      <c r="B336" s="54" t="s">
        <v>538</v>
      </c>
      <c r="C336" s="31">
        <v>4301051864</v>
      </c>
      <c r="D336" s="553">
        <v>4680115883567</v>
      </c>
      <c r="E336" s="554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82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6"/>
      <c r="R336" s="556"/>
      <c r="S336" s="556"/>
      <c r="T336" s="557"/>
      <c r="U336" s="34"/>
      <c r="V336" s="34"/>
      <c r="W336" s="35" t="s">
        <v>69</v>
      </c>
      <c r="X336" s="549">
        <v>70</v>
      </c>
      <c r="Y336" s="550">
        <f>IFERROR(IF(X336="",0,CEILING((X336/$H336),1)*$H336),"")</f>
        <v>71.400000000000006</v>
      </c>
      <c r="Z336" s="36">
        <f>IFERROR(IF(Y336=0,"",ROUNDUP(Y336/H336,0)*0.00651),"")</f>
        <v>0.22134000000000001</v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77.999999999999986</v>
      </c>
      <c r="BN336" s="64">
        <f>IFERROR(Y336*I336/H336,"0")</f>
        <v>79.559999999999988</v>
      </c>
      <c r="BO336" s="64">
        <f>IFERROR(1/J336*(X336/H336),"0")</f>
        <v>0.18315018315018314</v>
      </c>
      <c r="BP336" s="64">
        <f>IFERROR(1/J336*(Y336/H336),"0")</f>
        <v>0.18681318681318682</v>
      </c>
    </row>
    <row r="337" spans="1:68" x14ac:dyDescent="0.2">
      <c r="A337" s="568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  <c r="O337" s="569"/>
      <c r="P337" s="558" t="s">
        <v>71</v>
      </c>
      <c r="Q337" s="559"/>
      <c r="R337" s="559"/>
      <c r="S337" s="559"/>
      <c r="T337" s="559"/>
      <c r="U337" s="559"/>
      <c r="V337" s="560"/>
      <c r="W337" s="37" t="s">
        <v>72</v>
      </c>
      <c r="X337" s="551">
        <f>IFERROR(X334/H334,"0")+IFERROR(X335/H335,"0")+IFERROR(X336/H336,"0")</f>
        <v>550</v>
      </c>
      <c r="Y337" s="551">
        <f>IFERROR(Y334/H334,"0")+IFERROR(Y335/H335,"0")+IFERROR(Y336/H336,"0")</f>
        <v>551</v>
      </c>
      <c r="Z337" s="551">
        <f>IFERROR(IF(Z334="",0,Z334),"0")+IFERROR(IF(Z335="",0,Z335),"0")+IFERROR(IF(Z336="",0,Z336),"0")</f>
        <v>3.5870100000000003</v>
      </c>
      <c r="AA337" s="552"/>
      <c r="AB337" s="552"/>
      <c r="AC337" s="552"/>
    </row>
    <row r="338" spans="1:68" x14ac:dyDescent="0.2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  <c r="O338" s="569"/>
      <c r="P338" s="558" t="s">
        <v>71</v>
      </c>
      <c r="Q338" s="559"/>
      <c r="R338" s="559"/>
      <c r="S338" s="559"/>
      <c r="T338" s="559"/>
      <c r="U338" s="559"/>
      <c r="V338" s="560"/>
      <c r="W338" s="37" t="s">
        <v>69</v>
      </c>
      <c r="X338" s="551">
        <f>IFERROR(SUM(X334:X336),"0")</f>
        <v>1155</v>
      </c>
      <c r="Y338" s="551">
        <f>IFERROR(SUM(Y334:Y336),"0")</f>
        <v>1157.1000000000001</v>
      </c>
      <c r="Z338" s="37"/>
      <c r="AA338" s="552"/>
      <c r="AB338" s="552"/>
      <c r="AC338" s="552"/>
    </row>
    <row r="339" spans="1:68" ht="27.75" hidden="1" customHeight="1" x14ac:dyDescent="0.2">
      <c r="A339" s="604" t="s">
        <v>540</v>
      </c>
      <c r="B339" s="605"/>
      <c r="C339" s="605"/>
      <c r="D339" s="605"/>
      <c r="E339" s="605"/>
      <c r="F339" s="605"/>
      <c r="G339" s="605"/>
      <c r="H339" s="605"/>
      <c r="I339" s="605"/>
      <c r="J339" s="605"/>
      <c r="K339" s="605"/>
      <c r="L339" s="605"/>
      <c r="M339" s="605"/>
      <c r="N339" s="605"/>
      <c r="O339" s="605"/>
      <c r="P339" s="605"/>
      <c r="Q339" s="605"/>
      <c r="R339" s="605"/>
      <c r="S339" s="605"/>
      <c r="T339" s="605"/>
      <c r="U339" s="605"/>
      <c r="V339" s="605"/>
      <c r="W339" s="605"/>
      <c r="X339" s="605"/>
      <c r="Y339" s="605"/>
      <c r="Z339" s="605"/>
      <c r="AA339" s="48"/>
      <c r="AB339" s="48"/>
      <c r="AC339" s="48"/>
    </row>
    <row r="340" spans="1:68" ht="16.5" hidden="1" customHeight="1" x14ac:dyDescent="0.25">
      <c r="A340" s="571" t="s">
        <v>541</v>
      </c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2"/>
      <c r="P340" s="562"/>
      <c r="Q340" s="562"/>
      <c r="R340" s="562"/>
      <c r="S340" s="562"/>
      <c r="T340" s="562"/>
      <c r="U340" s="562"/>
      <c r="V340" s="562"/>
      <c r="W340" s="562"/>
      <c r="X340" s="562"/>
      <c r="Y340" s="562"/>
      <c r="Z340" s="562"/>
      <c r="AA340" s="544"/>
      <c r="AB340" s="544"/>
      <c r="AC340" s="544"/>
    </row>
    <row r="341" spans="1:68" ht="14.25" hidden="1" customHeight="1" x14ac:dyDescent="0.25">
      <c r="A341" s="561" t="s">
        <v>103</v>
      </c>
      <c r="B341" s="562"/>
      <c r="C341" s="562"/>
      <c r="D341" s="562"/>
      <c r="E341" s="562"/>
      <c r="F341" s="562"/>
      <c r="G341" s="562"/>
      <c r="H341" s="562"/>
      <c r="I341" s="562"/>
      <c r="J341" s="562"/>
      <c r="K341" s="562"/>
      <c r="L341" s="562"/>
      <c r="M341" s="562"/>
      <c r="N341" s="562"/>
      <c r="O341" s="562"/>
      <c r="P341" s="562"/>
      <c r="Q341" s="562"/>
      <c r="R341" s="562"/>
      <c r="S341" s="562"/>
      <c r="T341" s="562"/>
      <c r="U341" s="562"/>
      <c r="V341" s="562"/>
      <c r="W341" s="562"/>
      <c r="X341" s="562"/>
      <c r="Y341" s="562"/>
      <c r="Z341" s="562"/>
      <c r="AA341" s="545"/>
      <c r="AB341" s="545"/>
      <c r="AC341" s="545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53">
        <v>4680115884847</v>
      </c>
      <c r="E342" s="554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6"/>
      <c r="R342" s="556"/>
      <c r="S342" s="556"/>
      <c r="T342" s="557"/>
      <c r="U342" s="34"/>
      <c r="V342" s="34"/>
      <c r="W342" s="35" t="s">
        <v>69</v>
      </c>
      <c r="X342" s="549">
        <v>1000</v>
      </c>
      <c r="Y342" s="550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544</v>
      </c>
      <c r="AG342" s="64"/>
      <c r="AJ342" s="68" t="s">
        <v>113</v>
      </c>
      <c r="AK342" s="68">
        <v>720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53">
        <v>4680115884854</v>
      </c>
      <c r="E343" s="554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6"/>
      <c r="R343" s="556"/>
      <c r="S343" s="556"/>
      <c r="T343" s="557"/>
      <c r="U343" s="34"/>
      <c r="V343" s="34"/>
      <c r="W343" s="35" t="s">
        <v>69</v>
      </c>
      <c r="X343" s="549">
        <v>200</v>
      </c>
      <c r="Y343" s="550">
        <f t="shared" si="38"/>
        <v>210</v>
      </c>
      <c r="Z343" s="36">
        <f>IFERROR(IF(Y343=0,"",ROUNDUP(Y343/H343,0)*0.02175),"")</f>
        <v>0.30449999999999999</v>
      </c>
      <c r="AA343" s="56"/>
      <c r="AB343" s="57"/>
      <c r="AC343" s="389" t="s">
        <v>547</v>
      </c>
      <c r="AG343" s="64"/>
      <c r="AJ343" s="68" t="s">
        <v>113</v>
      </c>
      <c r="AK343" s="68">
        <v>720</v>
      </c>
      <c r="BB343" s="390" t="s">
        <v>1</v>
      </c>
      <c r="BM343" s="64">
        <f t="shared" si="39"/>
        <v>206.4</v>
      </c>
      <c r="BN343" s="64">
        <f t="shared" si="40"/>
        <v>216.72</v>
      </c>
      <c r="BO343" s="64">
        <f t="shared" si="41"/>
        <v>0.27777777777777779</v>
      </c>
      <c r="BP343" s="64">
        <f t="shared" si="42"/>
        <v>0.29166666666666663</v>
      </c>
    </row>
    <row r="344" spans="1:68" ht="27" customHeight="1" x14ac:dyDescent="0.25">
      <c r="A344" s="54" t="s">
        <v>548</v>
      </c>
      <c r="B344" s="54" t="s">
        <v>549</v>
      </c>
      <c r="C344" s="31">
        <v>4301011832</v>
      </c>
      <c r="D344" s="553">
        <v>4607091383997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6"/>
      <c r="R344" s="556"/>
      <c r="S344" s="556"/>
      <c r="T344" s="557"/>
      <c r="U344" s="34"/>
      <c r="V344" s="34"/>
      <c r="W344" s="35" t="s">
        <v>69</v>
      </c>
      <c r="X344" s="549">
        <v>200</v>
      </c>
      <c r="Y344" s="550">
        <f t="shared" si="38"/>
        <v>210</v>
      </c>
      <c r="Z344" s="36">
        <f>IFERROR(IF(Y344=0,"",ROUNDUP(Y344/H344,0)*0.02175),"")</f>
        <v>0.30449999999999999</v>
      </c>
      <c r="AA344" s="56"/>
      <c r="AB344" s="57"/>
      <c r="AC344" s="391" t="s">
        <v>550</v>
      </c>
      <c r="AG344" s="64"/>
      <c r="AJ344" s="68"/>
      <c r="AK344" s="68">
        <v>0</v>
      </c>
      <c r="BB344" s="392" t="s">
        <v>1</v>
      </c>
      <c r="BM344" s="64">
        <f t="shared" si="39"/>
        <v>206.4</v>
      </c>
      <c r="BN344" s="64">
        <f t="shared" si="40"/>
        <v>216.72</v>
      </c>
      <c r="BO344" s="64">
        <f t="shared" si="41"/>
        <v>0.27777777777777779</v>
      </c>
      <c r="BP344" s="64">
        <f t="shared" si="42"/>
        <v>0.29166666666666663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3">
        <v>4680115884830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69</v>
      </c>
      <c r="X345" s="549">
        <v>700</v>
      </c>
      <c r="Y345" s="550">
        <f t="shared" si="38"/>
        <v>705</v>
      </c>
      <c r="Z345" s="36">
        <f>IFERROR(IF(Y345=0,"",ROUNDUP(Y345/H345,0)*0.02175),"")</f>
        <v>1.0222499999999999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39"/>
        <v>722.4</v>
      </c>
      <c r="BN345" s="64">
        <f t="shared" si="40"/>
        <v>727.56</v>
      </c>
      <c r="BO345" s="64">
        <f t="shared" si="41"/>
        <v>0.9722222222222221</v>
      </c>
      <c r="BP345" s="64">
        <f t="shared" si="42"/>
        <v>0.97916666666666663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53">
        <v>4680115882638</v>
      </c>
      <c r="E346" s="554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6"/>
      <c r="R346" s="556"/>
      <c r="S346" s="556"/>
      <c r="T346" s="557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53">
        <v>4680115884922</v>
      </c>
      <c r="E347" s="554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6"/>
      <c r="R347" s="556"/>
      <c r="S347" s="556"/>
      <c r="T347" s="557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547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53">
        <v>4680115884861</v>
      </c>
      <c r="E348" s="554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6"/>
      <c r="R348" s="556"/>
      <c r="S348" s="556"/>
      <c r="T348" s="557"/>
      <c r="U348" s="34"/>
      <c r="V348" s="34"/>
      <c r="W348" s="35" t="s">
        <v>69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553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8"/>
      <c r="B349" s="562"/>
      <c r="C349" s="562"/>
      <c r="D349" s="562"/>
      <c r="E349" s="562"/>
      <c r="F349" s="562"/>
      <c r="G349" s="562"/>
      <c r="H349" s="562"/>
      <c r="I349" s="562"/>
      <c r="J349" s="562"/>
      <c r="K349" s="562"/>
      <c r="L349" s="562"/>
      <c r="M349" s="562"/>
      <c r="N349" s="562"/>
      <c r="O349" s="569"/>
      <c r="P349" s="558" t="s">
        <v>71</v>
      </c>
      <c r="Q349" s="559"/>
      <c r="R349" s="559"/>
      <c r="S349" s="559"/>
      <c r="T349" s="559"/>
      <c r="U349" s="559"/>
      <c r="V349" s="560"/>
      <c r="W349" s="37" t="s">
        <v>72</v>
      </c>
      <c r="X349" s="551">
        <f>IFERROR(X342/H342,"0")+IFERROR(X343/H343,"0")+IFERROR(X344/H344,"0")+IFERROR(X345/H345,"0")+IFERROR(X346/H346,"0")+IFERROR(X347/H347,"0")+IFERROR(X348/H348,"0")</f>
        <v>140</v>
      </c>
      <c r="Y349" s="551">
        <f>IFERROR(Y342/H342,"0")+IFERROR(Y343/H343,"0")+IFERROR(Y344/H344,"0")+IFERROR(Y345/H345,"0")+IFERROR(Y346/H346,"0")+IFERROR(Y347/H347,"0")+IFERROR(Y348/H348,"0")</f>
        <v>142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3.0884999999999998</v>
      </c>
      <c r="AA349" s="552"/>
      <c r="AB349" s="552"/>
      <c r="AC349" s="552"/>
    </row>
    <row r="350" spans="1:68" x14ac:dyDescent="0.2">
      <c r="A350" s="562"/>
      <c r="B350" s="562"/>
      <c r="C350" s="562"/>
      <c r="D350" s="562"/>
      <c r="E350" s="562"/>
      <c r="F350" s="562"/>
      <c r="G350" s="562"/>
      <c r="H350" s="562"/>
      <c r="I350" s="562"/>
      <c r="J350" s="562"/>
      <c r="K350" s="562"/>
      <c r="L350" s="562"/>
      <c r="M350" s="562"/>
      <c r="N350" s="562"/>
      <c r="O350" s="569"/>
      <c r="P350" s="558" t="s">
        <v>71</v>
      </c>
      <c r="Q350" s="559"/>
      <c r="R350" s="559"/>
      <c r="S350" s="559"/>
      <c r="T350" s="559"/>
      <c r="U350" s="559"/>
      <c r="V350" s="560"/>
      <c r="W350" s="37" t="s">
        <v>69</v>
      </c>
      <c r="X350" s="551">
        <f>IFERROR(SUM(X342:X348),"0")</f>
        <v>2100</v>
      </c>
      <c r="Y350" s="551">
        <f>IFERROR(SUM(Y342:Y348),"0")</f>
        <v>2130</v>
      </c>
      <c r="Z350" s="37"/>
      <c r="AA350" s="552"/>
      <c r="AB350" s="552"/>
      <c r="AC350" s="552"/>
    </row>
    <row r="351" spans="1:68" ht="14.25" hidden="1" customHeight="1" x14ac:dyDescent="0.25">
      <c r="A351" s="561" t="s">
        <v>137</v>
      </c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2"/>
      <c r="P351" s="562"/>
      <c r="Q351" s="562"/>
      <c r="R351" s="562"/>
      <c r="S351" s="562"/>
      <c r="T351" s="562"/>
      <c r="U351" s="562"/>
      <c r="V351" s="562"/>
      <c r="W351" s="562"/>
      <c r="X351" s="562"/>
      <c r="Y351" s="562"/>
      <c r="Z351" s="562"/>
      <c r="AA351" s="545"/>
      <c r="AB351" s="545"/>
      <c r="AC351" s="545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53">
        <v>4607091383980</v>
      </c>
      <c r="E352" s="554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6"/>
      <c r="R352" s="556"/>
      <c r="S352" s="556"/>
      <c r="T352" s="557"/>
      <c r="U352" s="34"/>
      <c r="V352" s="34"/>
      <c r="W352" s="35" t="s">
        <v>69</v>
      </c>
      <c r="X352" s="549">
        <v>400</v>
      </c>
      <c r="Y352" s="550">
        <f>IFERROR(IF(X352="",0,CEILING((X352/$H352),1)*$H352),"")</f>
        <v>405</v>
      </c>
      <c r="Z352" s="36">
        <f>IFERROR(IF(Y352=0,"",ROUNDUP(Y352/H352,0)*0.02175),"")</f>
        <v>0.58724999999999994</v>
      </c>
      <c r="AA352" s="56"/>
      <c r="AB352" s="57"/>
      <c r="AC352" s="401" t="s">
        <v>563</v>
      </c>
      <c r="AG352" s="64"/>
      <c r="AJ352" s="68" t="s">
        <v>113</v>
      </c>
      <c r="AK352" s="68">
        <v>720</v>
      </c>
      <c r="BB352" s="402" t="s">
        <v>1</v>
      </c>
      <c r="BM352" s="64">
        <f>IFERROR(X352*I352/H352,"0")</f>
        <v>412.8</v>
      </c>
      <c r="BN352" s="64">
        <f>IFERROR(Y352*I352/H352,"0")</f>
        <v>417.96000000000004</v>
      </c>
      <c r="BO352" s="64">
        <f>IFERROR(1/J352*(X352/H352),"0")</f>
        <v>0.55555555555555558</v>
      </c>
      <c r="BP352" s="64">
        <f>IFERROR(1/J352*(Y352/H352),"0")</f>
        <v>0.5625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53">
        <v>4607091384178</v>
      </c>
      <c r="E353" s="554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9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6"/>
      <c r="R353" s="556"/>
      <c r="S353" s="556"/>
      <c r="T353" s="557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563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62"/>
      <c r="C354" s="562"/>
      <c r="D354" s="562"/>
      <c r="E354" s="562"/>
      <c r="F354" s="562"/>
      <c r="G354" s="562"/>
      <c r="H354" s="562"/>
      <c r="I354" s="562"/>
      <c r="J354" s="562"/>
      <c r="K354" s="562"/>
      <c r="L354" s="562"/>
      <c r="M354" s="562"/>
      <c r="N354" s="562"/>
      <c r="O354" s="569"/>
      <c r="P354" s="558" t="s">
        <v>71</v>
      </c>
      <c r="Q354" s="559"/>
      <c r="R354" s="559"/>
      <c r="S354" s="559"/>
      <c r="T354" s="559"/>
      <c r="U354" s="559"/>
      <c r="V354" s="560"/>
      <c r="W354" s="37" t="s">
        <v>72</v>
      </c>
      <c r="X354" s="551">
        <f>IFERROR(X352/H352,"0")+IFERROR(X353/H353,"0")</f>
        <v>26.666666666666668</v>
      </c>
      <c r="Y354" s="551">
        <f>IFERROR(Y352/H352,"0")+IFERROR(Y353/H353,"0")</f>
        <v>27</v>
      </c>
      <c r="Z354" s="551">
        <f>IFERROR(IF(Z352="",0,Z352),"0")+IFERROR(IF(Z353="",0,Z353),"0")</f>
        <v>0.58724999999999994</v>
      </c>
      <c r="AA354" s="552"/>
      <c r="AB354" s="552"/>
      <c r="AC354" s="552"/>
    </row>
    <row r="355" spans="1:68" x14ac:dyDescent="0.2">
      <c r="A355" s="562"/>
      <c r="B355" s="562"/>
      <c r="C355" s="562"/>
      <c r="D355" s="562"/>
      <c r="E355" s="562"/>
      <c r="F355" s="562"/>
      <c r="G355" s="562"/>
      <c r="H355" s="562"/>
      <c r="I355" s="562"/>
      <c r="J355" s="562"/>
      <c r="K355" s="562"/>
      <c r="L355" s="562"/>
      <c r="M355" s="562"/>
      <c r="N355" s="562"/>
      <c r="O355" s="569"/>
      <c r="P355" s="558" t="s">
        <v>71</v>
      </c>
      <c r="Q355" s="559"/>
      <c r="R355" s="559"/>
      <c r="S355" s="559"/>
      <c r="T355" s="559"/>
      <c r="U355" s="559"/>
      <c r="V355" s="560"/>
      <c r="W355" s="37" t="s">
        <v>69</v>
      </c>
      <c r="X355" s="551">
        <f>IFERROR(SUM(X352:X353),"0")</f>
        <v>400</v>
      </c>
      <c r="Y355" s="551">
        <f>IFERROR(SUM(Y352:Y353),"0")</f>
        <v>405</v>
      </c>
      <c r="Z355" s="37"/>
      <c r="AA355" s="552"/>
      <c r="AB355" s="552"/>
      <c r="AC355" s="552"/>
    </row>
    <row r="356" spans="1:68" ht="14.25" hidden="1" customHeight="1" x14ac:dyDescent="0.25">
      <c r="A356" s="561" t="s">
        <v>73</v>
      </c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2"/>
      <c r="P356" s="562"/>
      <c r="Q356" s="562"/>
      <c r="R356" s="562"/>
      <c r="S356" s="562"/>
      <c r="T356" s="562"/>
      <c r="U356" s="562"/>
      <c r="V356" s="562"/>
      <c r="W356" s="562"/>
      <c r="X356" s="562"/>
      <c r="Y356" s="562"/>
      <c r="Z356" s="562"/>
      <c r="AA356" s="545"/>
      <c r="AB356" s="545"/>
      <c r="AC356" s="545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53">
        <v>4607091383928</v>
      </c>
      <c r="E357" s="554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83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6"/>
      <c r="R357" s="556"/>
      <c r="S357" s="556"/>
      <c r="T357" s="557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568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569</v>
      </c>
      <c r="B358" s="54" t="s">
        <v>570</v>
      </c>
      <c r="C358" s="31">
        <v>4301051897</v>
      </c>
      <c r="D358" s="553">
        <v>4607091384260</v>
      </c>
      <c r="E358" s="554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6"/>
      <c r="R358" s="556"/>
      <c r="S358" s="556"/>
      <c r="T358" s="557"/>
      <c r="U358" s="34"/>
      <c r="V358" s="34"/>
      <c r="W358" s="35" t="s">
        <v>69</v>
      </c>
      <c r="X358" s="549">
        <v>60</v>
      </c>
      <c r="Y358" s="550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68"/>
      <c r="B359" s="562"/>
      <c r="C359" s="562"/>
      <c r="D359" s="562"/>
      <c r="E359" s="562"/>
      <c r="F359" s="562"/>
      <c r="G359" s="562"/>
      <c r="H359" s="562"/>
      <c r="I359" s="562"/>
      <c r="J359" s="562"/>
      <c r="K359" s="562"/>
      <c r="L359" s="562"/>
      <c r="M359" s="562"/>
      <c r="N359" s="562"/>
      <c r="O359" s="569"/>
      <c r="P359" s="558" t="s">
        <v>71</v>
      </c>
      <c r="Q359" s="559"/>
      <c r="R359" s="559"/>
      <c r="S359" s="559"/>
      <c r="T359" s="559"/>
      <c r="U359" s="559"/>
      <c r="V359" s="560"/>
      <c r="W359" s="37" t="s">
        <v>72</v>
      </c>
      <c r="X359" s="551">
        <f>IFERROR(X357/H357,"0")+IFERROR(X358/H358,"0")</f>
        <v>6.666666666666667</v>
      </c>
      <c r="Y359" s="551">
        <f>IFERROR(Y357/H357,"0")+IFERROR(Y358/H358,"0")</f>
        <v>7</v>
      </c>
      <c r="Z359" s="551">
        <f>IFERROR(IF(Z357="",0,Z357),"0")+IFERROR(IF(Z358="",0,Z358),"0")</f>
        <v>0.13286000000000001</v>
      </c>
      <c r="AA359" s="552"/>
      <c r="AB359" s="552"/>
      <c r="AC359" s="552"/>
    </row>
    <row r="360" spans="1:68" x14ac:dyDescent="0.2">
      <c r="A360" s="562"/>
      <c r="B360" s="562"/>
      <c r="C360" s="562"/>
      <c r="D360" s="562"/>
      <c r="E360" s="562"/>
      <c r="F360" s="562"/>
      <c r="G360" s="562"/>
      <c r="H360" s="562"/>
      <c r="I360" s="562"/>
      <c r="J360" s="562"/>
      <c r="K360" s="562"/>
      <c r="L360" s="562"/>
      <c r="M360" s="562"/>
      <c r="N360" s="562"/>
      <c r="O360" s="569"/>
      <c r="P360" s="558" t="s">
        <v>71</v>
      </c>
      <c r="Q360" s="559"/>
      <c r="R360" s="559"/>
      <c r="S360" s="559"/>
      <c r="T360" s="559"/>
      <c r="U360" s="559"/>
      <c r="V360" s="560"/>
      <c r="W360" s="37" t="s">
        <v>69</v>
      </c>
      <c r="X360" s="551">
        <f>IFERROR(SUM(X357:X358),"0")</f>
        <v>60</v>
      </c>
      <c r="Y360" s="551">
        <f>IFERROR(SUM(Y357:Y358),"0")</f>
        <v>63</v>
      </c>
      <c r="Z360" s="37"/>
      <c r="AA360" s="552"/>
      <c r="AB360" s="552"/>
      <c r="AC360" s="552"/>
    </row>
    <row r="361" spans="1:68" ht="14.25" hidden="1" customHeight="1" x14ac:dyDescent="0.25">
      <c r="A361" s="561" t="s">
        <v>167</v>
      </c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2"/>
      <c r="P361" s="562"/>
      <c r="Q361" s="562"/>
      <c r="R361" s="562"/>
      <c r="S361" s="562"/>
      <c r="T361" s="562"/>
      <c r="U361" s="562"/>
      <c r="V361" s="562"/>
      <c r="W361" s="562"/>
      <c r="X361" s="562"/>
      <c r="Y361" s="562"/>
      <c r="Z361" s="562"/>
      <c r="AA361" s="545"/>
      <c r="AB361" s="545"/>
      <c r="AC361" s="545"/>
    </row>
    <row r="362" spans="1:68" ht="16.5" hidden="1" customHeight="1" x14ac:dyDescent="0.25">
      <c r="A362" s="54" t="s">
        <v>572</v>
      </c>
      <c r="B362" s="54" t="s">
        <v>573</v>
      </c>
      <c r="C362" s="31">
        <v>4301060524</v>
      </c>
      <c r="D362" s="553">
        <v>4607091384673</v>
      </c>
      <c r="E362" s="554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43" t="s">
        <v>574</v>
      </c>
      <c r="Q362" s="556"/>
      <c r="R362" s="556"/>
      <c r="S362" s="556"/>
      <c r="T362" s="557"/>
      <c r="U362" s="34"/>
      <c r="V362" s="34"/>
      <c r="W362" s="35" t="s">
        <v>69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575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8"/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9"/>
      <c r="P363" s="558" t="s">
        <v>71</v>
      </c>
      <c r="Q363" s="559"/>
      <c r="R363" s="559"/>
      <c r="S363" s="559"/>
      <c r="T363" s="559"/>
      <c r="U363" s="559"/>
      <c r="V363" s="560"/>
      <c r="W363" s="37" t="s">
        <v>72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2"/>
      <c r="B364" s="562"/>
      <c r="C364" s="562"/>
      <c r="D364" s="562"/>
      <c r="E364" s="562"/>
      <c r="F364" s="562"/>
      <c r="G364" s="562"/>
      <c r="H364" s="562"/>
      <c r="I364" s="562"/>
      <c r="J364" s="562"/>
      <c r="K364" s="562"/>
      <c r="L364" s="562"/>
      <c r="M364" s="562"/>
      <c r="N364" s="562"/>
      <c r="O364" s="569"/>
      <c r="P364" s="558" t="s">
        <v>71</v>
      </c>
      <c r="Q364" s="559"/>
      <c r="R364" s="559"/>
      <c r="S364" s="559"/>
      <c r="T364" s="559"/>
      <c r="U364" s="559"/>
      <c r="V364" s="560"/>
      <c r="W364" s="37" t="s">
        <v>69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71" t="s">
        <v>576</v>
      </c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2"/>
      <c r="P365" s="562"/>
      <c r="Q365" s="562"/>
      <c r="R365" s="562"/>
      <c r="S365" s="562"/>
      <c r="T365" s="562"/>
      <c r="U365" s="562"/>
      <c r="V365" s="562"/>
      <c r="W365" s="562"/>
      <c r="X365" s="562"/>
      <c r="Y365" s="562"/>
      <c r="Z365" s="562"/>
      <c r="AA365" s="544"/>
      <c r="AB365" s="544"/>
      <c r="AC365" s="544"/>
    </row>
    <row r="366" spans="1:68" ht="14.25" hidden="1" customHeight="1" x14ac:dyDescent="0.25">
      <c r="A366" s="561" t="s">
        <v>103</v>
      </c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2"/>
      <c r="P366" s="562"/>
      <c r="Q366" s="562"/>
      <c r="R366" s="562"/>
      <c r="S366" s="562"/>
      <c r="T366" s="562"/>
      <c r="U366" s="562"/>
      <c r="V366" s="562"/>
      <c r="W366" s="562"/>
      <c r="X366" s="562"/>
      <c r="Y366" s="562"/>
      <c r="Z366" s="562"/>
      <c r="AA366" s="545"/>
      <c r="AB366" s="545"/>
      <c r="AC366" s="545"/>
    </row>
    <row r="367" spans="1:68" ht="37.5" hidden="1" customHeight="1" x14ac:dyDescent="0.25">
      <c r="A367" s="54" t="s">
        <v>577</v>
      </c>
      <c r="B367" s="54" t="s">
        <v>578</v>
      </c>
      <c r="C367" s="31">
        <v>4301011873</v>
      </c>
      <c r="D367" s="553">
        <v>4680115881907</v>
      </c>
      <c r="E367" s="554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6"/>
      <c r="R367" s="556"/>
      <c r="S367" s="556"/>
      <c r="T367" s="557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579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580</v>
      </c>
      <c r="B368" s="54" t="s">
        <v>581</v>
      </c>
      <c r="C368" s="31">
        <v>4301011875</v>
      </c>
      <c r="D368" s="553">
        <v>4680115884885</v>
      </c>
      <c r="E368" s="554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6"/>
      <c r="R368" s="556"/>
      <c r="S368" s="556"/>
      <c r="T368" s="557"/>
      <c r="U368" s="34"/>
      <c r="V368" s="34"/>
      <c r="W368" s="35" t="s">
        <v>69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53">
        <v>4680115884908</v>
      </c>
      <c r="E369" s="554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6"/>
      <c r="R369" s="556"/>
      <c r="S369" s="556"/>
      <c r="T369" s="557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582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8"/>
      <c r="B370" s="562"/>
      <c r="C370" s="562"/>
      <c r="D370" s="562"/>
      <c r="E370" s="562"/>
      <c r="F370" s="562"/>
      <c r="G370" s="562"/>
      <c r="H370" s="562"/>
      <c r="I370" s="562"/>
      <c r="J370" s="562"/>
      <c r="K370" s="562"/>
      <c r="L370" s="562"/>
      <c r="M370" s="562"/>
      <c r="N370" s="562"/>
      <c r="O370" s="569"/>
      <c r="P370" s="558" t="s">
        <v>71</v>
      </c>
      <c r="Q370" s="559"/>
      <c r="R370" s="559"/>
      <c r="S370" s="559"/>
      <c r="T370" s="559"/>
      <c r="U370" s="559"/>
      <c r="V370" s="560"/>
      <c r="W370" s="37" t="s">
        <v>72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2"/>
      <c r="B371" s="562"/>
      <c r="C371" s="562"/>
      <c r="D371" s="562"/>
      <c r="E371" s="562"/>
      <c r="F371" s="562"/>
      <c r="G371" s="562"/>
      <c r="H371" s="562"/>
      <c r="I371" s="562"/>
      <c r="J371" s="562"/>
      <c r="K371" s="562"/>
      <c r="L371" s="562"/>
      <c r="M371" s="562"/>
      <c r="N371" s="562"/>
      <c r="O371" s="569"/>
      <c r="P371" s="558" t="s">
        <v>71</v>
      </c>
      <c r="Q371" s="559"/>
      <c r="R371" s="559"/>
      <c r="S371" s="559"/>
      <c r="T371" s="559"/>
      <c r="U371" s="559"/>
      <c r="V371" s="560"/>
      <c r="W371" s="37" t="s">
        <v>69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1" t="s">
        <v>64</v>
      </c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2"/>
      <c r="P372" s="562"/>
      <c r="Q372" s="562"/>
      <c r="R372" s="562"/>
      <c r="S372" s="562"/>
      <c r="T372" s="562"/>
      <c r="U372" s="562"/>
      <c r="V372" s="562"/>
      <c r="W372" s="562"/>
      <c r="X372" s="562"/>
      <c r="Y372" s="562"/>
      <c r="Z372" s="562"/>
      <c r="AA372" s="545"/>
      <c r="AB372" s="545"/>
      <c r="AC372" s="545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53">
        <v>4607091384802</v>
      </c>
      <c r="E373" s="554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6"/>
      <c r="R373" s="556"/>
      <c r="S373" s="556"/>
      <c r="T373" s="557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587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9"/>
      <c r="P374" s="558" t="s">
        <v>71</v>
      </c>
      <c r="Q374" s="559"/>
      <c r="R374" s="559"/>
      <c r="S374" s="559"/>
      <c r="T374" s="559"/>
      <c r="U374" s="559"/>
      <c r="V374" s="560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2"/>
      <c r="B375" s="562"/>
      <c r="C375" s="562"/>
      <c r="D375" s="562"/>
      <c r="E375" s="562"/>
      <c r="F375" s="562"/>
      <c r="G375" s="562"/>
      <c r="H375" s="562"/>
      <c r="I375" s="562"/>
      <c r="J375" s="562"/>
      <c r="K375" s="562"/>
      <c r="L375" s="562"/>
      <c r="M375" s="562"/>
      <c r="N375" s="562"/>
      <c r="O375" s="569"/>
      <c r="P375" s="558" t="s">
        <v>71</v>
      </c>
      <c r="Q375" s="559"/>
      <c r="R375" s="559"/>
      <c r="S375" s="559"/>
      <c r="T375" s="559"/>
      <c r="U375" s="559"/>
      <c r="V375" s="560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1" t="s">
        <v>73</v>
      </c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2"/>
      <c r="P376" s="562"/>
      <c r="Q376" s="562"/>
      <c r="R376" s="562"/>
      <c r="S376" s="562"/>
      <c r="T376" s="562"/>
      <c r="U376" s="562"/>
      <c r="V376" s="562"/>
      <c r="W376" s="562"/>
      <c r="X376" s="562"/>
      <c r="Y376" s="562"/>
      <c r="Z376" s="562"/>
      <c r="AA376" s="545"/>
      <c r="AB376" s="545"/>
      <c r="AC376" s="545"/>
    </row>
    <row r="377" spans="1:68" ht="27" hidden="1" customHeight="1" x14ac:dyDescent="0.25">
      <c r="A377" s="54" t="s">
        <v>588</v>
      </c>
      <c r="B377" s="54" t="s">
        <v>589</v>
      </c>
      <c r="C377" s="31">
        <v>4301051899</v>
      </c>
      <c r="D377" s="553">
        <v>4607091384246</v>
      </c>
      <c r="E377" s="554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6"/>
      <c r="R377" s="556"/>
      <c r="S377" s="556"/>
      <c r="T377" s="557"/>
      <c r="U377" s="34"/>
      <c r="V377" s="34"/>
      <c r="W377" s="35" t="s">
        <v>69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590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53">
        <v>4607091384253</v>
      </c>
      <c r="E378" s="554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6"/>
      <c r="R378" s="556"/>
      <c r="S378" s="556"/>
      <c r="T378" s="557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590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68"/>
      <c r="B379" s="562"/>
      <c r="C379" s="562"/>
      <c r="D379" s="562"/>
      <c r="E379" s="562"/>
      <c r="F379" s="562"/>
      <c r="G379" s="562"/>
      <c r="H379" s="562"/>
      <c r="I379" s="562"/>
      <c r="J379" s="562"/>
      <c r="K379" s="562"/>
      <c r="L379" s="562"/>
      <c r="M379" s="562"/>
      <c r="N379" s="562"/>
      <c r="O379" s="569"/>
      <c r="P379" s="558" t="s">
        <v>71</v>
      </c>
      <c r="Q379" s="559"/>
      <c r="R379" s="559"/>
      <c r="S379" s="559"/>
      <c r="T379" s="559"/>
      <c r="U379" s="559"/>
      <c r="V379" s="560"/>
      <c r="W379" s="37" t="s">
        <v>72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hidden="1" x14ac:dyDescent="0.2">
      <c r="A380" s="562"/>
      <c r="B380" s="562"/>
      <c r="C380" s="562"/>
      <c r="D380" s="562"/>
      <c r="E380" s="562"/>
      <c r="F380" s="562"/>
      <c r="G380" s="562"/>
      <c r="H380" s="562"/>
      <c r="I380" s="562"/>
      <c r="J380" s="562"/>
      <c r="K380" s="562"/>
      <c r="L380" s="562"/>
      <c r="M380" s="562"/>
      <c r="N380" s="562"/>
      <c r="O380" s="569"/>
      <c r="P380" s="558" t="s">
        <v>71</v>
      </c>
      <c r="Q380" s="559"/>
      <c r="R380" s="559"/>
      <c r="S380" s="559"/>
      <c r="T380" s="559"/>
      <c r="U380" s="559"/>
      <c r="V380" s="560"/>
      <c r="W380" s="37" t="s">
        <v>69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hidden="1" customHeight="1" x14ac:dyDescent="0.25">
      <c r="A381" s="561" t="s">
        <v>167</v>
      </c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2"/>
      <c r="P381" s="562"/>
      <c r="Q381" s="562"/>
      <c r="R381" s="562"/>
      <c r="S381" s="562"/>
      <c r="T381" s="562"/>
      <c r="U381" s="562"/>
      <c r="V381" s="562"/>
      <c r="W381" s="562"/>
      <c r="X381" s="562"/>
      <c r="Y381" s="562"/>
      <c r="Z381" s="562"/>
      <c r="AA381" s="545"/>
      <c r="AB381" s="545"/>
      <c r="AC381" s="545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53">
        <v>4607091389357</v>
      </c>
      <c r="E382" s="554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6"/>
      <c r="R382" s="556"/>
      <c r="S382" s="556"/>
      <c r="T382" s="557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595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9"/>
      <c r="P383" s="558" t="s">
        <v>71</v>
      </c>
      <c r="Q383" s="559"/>
      <c r="R383" s="559"/>
      <c r="S383" s="559"/>
      <c r="T383" s="559"/>
      <c r="U383" s="559"/>
      <c r="V383" s="560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  <c r="O384" s="569"/>
      <c r="P384" s="558" t="s">
        <v>71</v>
      </c>
      <c r="Q384" s="559"/>
      <c r="R384" s="559"/>
      <c r="S384" s="559"/>
      <c r="T384" s="559"/>
      <c r="U384" s="559"/>
      <c r="V384" s="560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04" t="s">
        <v>596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48"/>
      <c r="AB385" s="48"/>
      <c r="AC385" s="48"/>
    </row>
    <row r="386" spans="1:68" ht="16.5" hidden="1" customHeight="1" x14ac:dyDescent="0.25">
      <c r="A386" s="571" t="s">
        <v>597</v>
      </c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2"/>
      <c r="P386" s="562"/>
      <c r="Q386" s="562"/>
      <c r="R386" s="562"/>
      <c r="S386" s="562"/>
      <c r="T386" s="562"/>
      <c r="U386" s="562"/>
      <c r="V386" s="562"/>
      <c r="W386" s="562"/>
      <c r="X386" s="562"/>
      <c r="Y386" s="562"/>
      <c r="Z386" s="562"/>
      <c r="AA386" s="544"/>
      <c r="AB386" s="544"/>
      <c r="AC386" s="544"/>
    </row>
    <row r="387" spans="1:68" ht="14.25" hidden="1" customHeight="1" x14ac:dyDescent="0.25">
      <c r="A387" s="561" t="s">
        <v>64</v>
      </c>
      <c r="B387" s="562"/>
      <c r="C387" s="562"/>
      <c r="D387" s="562"/>
      <c r="E387" s="562"/>
      <c r="F387" s="562"/>
      <c r="G387" s="562"/>
      <c r="H387" s="562"/>
      <c r="I387" s="562"/>
      <c r="J387" s="562"/>
      <c r="K387" s="562"/>
      <c r="L387" s="562"/>
      <c r="M387" s="562"/>
      <c r="N387" s="562"/>
      <c r="O387" s="562"/>
      <c r="P387" s="562"/>
      <c r="Q387" s="562"/>
      <c r="R387" s="562"/>
      <c r="S387" s="562"/>
      <c r="T387" s="562"/>
      <c r="U387" s="562"/>
      <c r="V387" s="562"/>
      <c r="W387" s="562"/>
      <c r="X387" s="562"/>
      <c r="Y387" s="562"/>
      <c r="Z387" s="562"/>
      <c r="AA387" s="545"/>
      <c r="AB387" s="545"/>
      <c r="AC387" s="545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53">
        <v>4680115886100</v>
      </c>
      <c r="E388" s="554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6"/>
      <c r="R388" s="556"/>
      <c r="S388" s="556"/>
      <c r="T388" s="557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600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4301031406</v>
      </c>
      <c r="D389" s="553">
        <v>4680115886117</v>
      </c>
      <c r="E389" s="554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6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6"/>
      <c r="R389" s="556"/>
      <c r="S389" s="556"/>
      <c r="T389" s="557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4301031382</v>
      </c>
      <c r="D390" s="553">
        <v>4680115886117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603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53">
        <v>4680115886124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53">
        <v>4680115883147</v>
      </c>
      <c r="E392" s="554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6"/>
      <c r="R392" s="556"/>
      <c r="S392" s="556"/>
      <c r="T392" s="557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600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53">
        <v>4607091384338</v>
      </c>
      <c r="E393" s="554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6"/>
      <c r="R393" s="556"/>
      <c r="S393" s="556"/>
      <c r="T393" s="557"/>
      <c r="U393" s="34"/>
      <c r="V393" s="34"/>
      <c r="W393" s="35" t="s">
        <v>69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600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53">
        <v>4607091389524</v>
      </c>
      <c r="E394" s="554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6"/>
      <c r="R394" s="556"/>
      <c r="S394" s="556"/>
      <c r="T394" s="557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53">
        <v>4680115883161</v>
      </c>
      <c r="E395" s="554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6"/>
      <c r="R395" s="556"/>
      <c r="S395" s="556"/>
      <c r="T395" s="557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53">
        <v>4607091389531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6"/>
      <c r="R396" s="556"/>
      <c r="S396" s="556"/>
      <c r="T396" s="557"/>
      <c r="U396" s="34"/>
      <c r="V396" s="34"/>
      <c r="W396" s="35" t="s">
        <v>69</v>
      </c>
      <c r="X396" s="549">
        <v>52.5</v>
      </c>
      <c r="Y396" s="550">
        <f t="shared" si="43"/>
        <v>52.5</v>
      </c>
      <c r="Z396" s="36">
        <f t="shared" si="48"/>
        <v>0.1255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4"/>
        <v>55.75</v>
      </c>
      <c r="BN396" s="64">
        <f t="shared" si="45"/>
        <v>55.75</v>
      </c>
      <c r="BO396" s="64">
        <f t="shared" si="46"/>
        <v>0.10683760683760685</v>
      </c>
      <c r="BP396" s="64">
        <f t="shared" si="47"/>
        <v>0.10683760683760685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53">
        <v>4607091384345</v>
      </c>
      <c r="E397" s="554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6"/>
      <c r="R397" s="556"/>
      <c r="S397" s="556"/>
      <c r="T397" s="557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62"/>
      <c r="C398" s="562"/>
      <c r="D398" s="562"/>
      <c r="E398" s="562"/>
      <c r="F398" s="562"/>
      <c r="G398" s="562"/>
      <c r="H398" s="562"/>
      <c r="I398" s="562"/>
      <c r="J398" s="562"/>
      <c r="K398" s="562"/>
      <c r="L398" s="562"/>
      <c r="M398" s="562"/>
      <c r="N398" s="562"/>
      <c r="O398" s="569"/>
      <c r="P398" s="558" t="s">
        <v>71</v>
      </c>
      <c r="Q398" s="559"/>
      <c r="R398" s="559"/>
      <c r="S398" s="559"/>
      <c r="T398" s="559"/>
      <c r="U398" s="559"/>
      <c r="V398" s="560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25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0.1255</v>
      </c>
      <c r="AA398" s="552"/>
      <c r="AB398" s="552"/>
      <c r="AC398" s="552"/>
    </row>
    <row r="399" spans="1:68" x14ac:dyDescent="0.2">
      <c r="A399" s="562"/>
      <c r="B399" s="562"/>
      <c r="C399" s="562"/>
      <c r="D399" s="562"/>
      <c r="E399" s="562"/>
      <c r="F399" s="562"/>
      <c r="G399" s="562"/>
      <c r="H399" s="562"/>
      <c r="I399" s="562"/>
      <c r="J399" s="562"/>
      <c r="K399" s="562"/>
      <c r="L399" s="562"/>
      <c r="M399" s="562"/>
      <c r="N399" s="562"/>
      <c r="O399" s="569"/>
      <c r="P399" s="558" t="s">
        <v>71</v>
      </c>
      <c r="Q399" s="559"/>
      <c r="R399" s="559"/>
      <c r="S399" s="559"/>
      <c r="T399" s="559"/>
      <c r="U399" s="559"/>
      <c r="V399" s="560"/>
      <c r="W399" s="37" t="s">
        <v>69</v>
      </c>
      <c r="X399" s="551">
        <f>IFERROR(SUM(X388:X397),"0")</f>
        <v>52.5</v>
      </c>
      <c r="Y399" s="551">
        <f>IFERROR(SUM(Y388:Y397),"0")</f>
        <v>52.5</v>
      </c>
      <c r="Z399" s="37"/>
      <c r="AA399" s="552"/>
      <c r="AB399" s="552"/>
      <c r="AC399" s="552"/>
    </row>
    <row r="400" spans="1:68" ht="14.25" hidden="1" customHeight="1" x14ac:dyDescent="0.25">
      <c r="A400" s="561" t="s">
        <v>73</v>
      </c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2"/>
      <c r="P400" s="562"/>
      <c r="Q400" s="562"/>
      <c r="R400" s="562"/>
      <c r="S400" s="562"/>
      <c r="T400" s="562"/>
      <c r="U400" s="562"/>
      <c r="V400" s="562"/>
      <c r="W400" s="562"/>
      <c r="X400" s="562"/>
      <c r="Y400" s="562"/>
      <c r="Z400" s="562"/>
      <c r="AA400" s="545"/>
      <c r="AB400" s="545"/>
      <c r="AC400" s="545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53">
        <v>4607091384352</v>
      </c>
      <c r="E401" s="554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6"/>
      <c r="R401" s="556"/>
      <c r="S401" s="556"/>
      <c r="T401" s="557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625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53">
        <v>4607091389654</v>
      </c>
      <c r="E402" s="554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6"/>
      <c r="R402" s="556"/>
      <c r="S402" s="556"/>
      <c r="T402" s="557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62"/>
      <c r="C403" s="562"/>
      <c r="D403" s="562"/>
      <c r="E403" s="562"/>
      <c r="F403" s="562"/>
      <c r="G403" s="562"/>
      <c r="H403" s="562"/>
      <c r="I403" s="562"/>
      <c r="J403" s="562"/>
      <c r="K403" s="562"/>
      <c r="L403" s="562"/>
      <c r="M403" s="562"/>
      <c r="N403" s="562"/>
      <c r="O403" s="569"/>
      <c r="P403" s="558" t="s">
        <v>71</v>
      </c>
      <c r="Q403" s="559"/>
      <c r="R403" s="559"/>
      <c r="S403" s="559"/>
      <c r="T403" s="559"/>
      <c r="U403" s="559"/>
      <c r="V403" s="560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2"/>
      <c r="B404" s="562"/>
      <c r="C404" s="562"/>
      <c r="D404" s="562"/>
      <c r="E404" s="562"/>
      <c r="F404" s="562"/>
      <c r="G404" s="562"/>
      <c r="H404" s="562"/>
      <c r="I404" s="562"/>
      <c r="J404" s="562"/>
      <c r="K404" s="562"/>
      <c r="L404" s="562"/>
      <c r="M404" s="562"/>
      <c r="N404" s="562"/>
      <c r="O404" s="569"/>
      <c r="P404" s="558" t="s">
        <v>71</v>
      </c>
      <c r="Q404" s="559"/>
      <c r="R404" s="559"/>
      <c r="S404" s="559"/>
      <c r="T404" s="559"/>
      <c r="U404" s="559"/>
      <c r="V404" s="560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629</v>
      </c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2"/>
      <c r="P405" s="562"/>
      <c r="Q405" s="562"/>
      <c r="R405" s="562"/>
      <c r="S405" s="562"/>
      <c r="T405" s="562"/>
      <c r="U405" s="562"/>
      <c r="V405" s="562"/>
      <c r="W405" s="562"/>
      <c r="X405" s="562"/>
      <c r="Y405" s="562"/>
      <c r="Z405" s="562"/>
      <c r="AA405" s="544"/>
      <c r="AB405" s="544"/>
      <c r="AC405" s="544"/>
    </row>
    <row r="406" spans="1:68" ht="14.25" hidden="1" customHeight="1" x14ac:dyDescent="0.25">
      <c r="A406" s="561" t="s">
        <v>137</v>
      </c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2"/>
      <c r="P406" s="562"/>
      <c r="Q406" s="562"/>
      <c r="R406" s="562"/>
      <c r="S406" s="562"/>
      <c r="T406" s="562"/>
      <c r="U406" s="562"/>
      <c r="V406" s="562"/>
      <c r="W406" s="562"/>
      <c r="X406" s="562"/>
      <c r="Y406" s="562"/>
      <c r="Z406" s="562"/>
      <c r="AA406" s="545"/>
      <c r="AB406" s="545"/>
      <c r="AC406" s="545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53">
        <v>4680115885240</v>
      </c>
      <c r="E407" s="554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6"/>
      <c r="R407" s="556"/>
      <c r="S407" s="556"/>
      <c r="T407" s="557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632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9"/>
      <c r="P408" s="558" t="s">
        <v>71</v>
      </c>
      <c r="Q408" s="559"/>
      <c r="R408" s="559"/>
      <c r="S408" s="559"/>
      <c r="T408" s="559"/>
      <c r="U408" s="559"/>
      <c r="V408" s="560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2"/>
      <c r="B409" s="562"/>
      <c r="C409" s="562"/>
      <c r="D409" s="562"/>
      <c r="E409" s="562"/>
      <c r="F409" s="562"/>
      <c r="G409" s="562"/>
      <c r="H409" s="562"/>
      <c r="I409" s="562"/>
      <c r="J409" s="562"/>
      <c r="K409" s="562"/>
      <c r="L409" s="562"/>
      <c r="M409" s="562"/>
      <c r="N409" s="562"/>
      <c r="O409" s="569"/>
      <c r="P409" s="558" t="s">
        <v>71</v>
      </c>
      <c r="Q409" s="559"/>
      <c r="R409" s="559"/>
      <c r="S409" s="559"/>
      <c r="T409" s="559"/>
      <c r="U409" s="559"/>
      <c r="V409" s="560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1" t="s">
        <v>64</v>
      </c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2"/>
      <c r="P410" s="562"/>
      <c r="Q410" s="562"/>
      <c r="R410" s="562"/>
      <c r="S410" s="562"/>
      <c r="T410" s="562"/>
      <c r="U410" s="562"/>
      <c r="V410" s="562"/>
      <c r="W410" s="562"/>
      <c r="X410" s="562"/>
      <c r="Y410" s="562"/>
      <c r="Z410" s="562"/>
      <c r="AA410" s="545"/>
      <c r="AB410" s="545"/>
      <c r="AC410" s="545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53">
        <v>4680115886094</v>
      </c>
      <c r="E411" s="554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4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6"/>
      <c r="R411" s="556"/>
      <c r="S411" s="556"/>
      <c r="T411" s="557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635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53">
        <v>4607091389425</v>
      </c>
      <c r="E412" s="554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6"/>
      <c r="R412" s="556"/>
      <c r="S412" s="556"/>
      <c r="T412" s="557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53">
        <v>4680115880771</v>
      </c>
      <c r="E413" s="554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6"/>
      <c r="R413" s="556"/>
      <c r="S413" s="556"/>
      <c r="T413" s="557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53">
        <v>4607091389500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6"/>
      <c r="R414" s="556"/>
      <c r="S414" s="556"/>
      <c r="T414" s="557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62"/>
      <c r="C415" s="562"/>
      <c r="D415" s="562"/>
      <c r="E415" s="562"/>
      <c r="F415" s="562"/>
      <c r="G415" s="562"/>
      <c r="H415" s="562"/>
      <c r="I415" s="562"/>
      <c r="J415" s="562"/>
      <c r="K415" s="562"/>
      <c r="L415" s="562"/>
      <c r="M415" s="562"/>
      <c r="N415" s="562"/>
      <c r="O415" s="569"/>
      <c r="P415" s="558" t="s">
        <v>71</v>
      </c>
      <c r="Q415" s="559"/>
      <c r="R415" s="559"/>
      <c r="S415" s="559"/>
      <c r="T415" s="559"/>
      <c r="U415" s="559"/>
      <c r="V415" s="560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2"/>
      <c r="B416" s="562"/>
      <c r="C416" s="562"/>
      <c r="D416" s="562"/>
      <c r="E416" s="562"/>
      <c r="F416" s="562"/>
      <c r="G416" s="562"/>
      <c r="H416" s="562"/>
      <c r="I416" s="562"/>
      <c r="J416" s="562"/>
      <c r="K416" s="562"/>
      <c r="L416" s="562"/>
      <c r="M416" s="562"/>
      <c r="N416" s="562"/>
      <c r="O416" s="569"/>
      <c r="P416" s="558" t="s">
        <v>71</v>
      </c>
      <c r="Q416" s="559"/>
      <c r="R416" s="559"/>
      <c r="S416" s="559"/>
      <c r="T416" s="559"/>
      <c r="U416" s="559"/>
      <c r="V416" s="560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644</v>
      </c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2"/>
      <c r="P417" s="562"/>
      <c r="Q417" s="562"/>
      <c r="R417" s="562"/>
      <c r="S417" s="562"/>
      <c r="T417" s="562"/>
      <c r="U417" s="562"/>
      <c r="V417" s="562"/>
      <c r="W417" s="562"/>
      <c r="X417" s="562"/>
      <c r="Y417" s="562"/>
      <c r="Z417" s="562"/>
      <c r="AA417" s="544"/>
      <c r="AB417" s="544"/>
      <c r="AC417" s="544"/>
    </row>
    <row r="418" spans="1:68" ht="14.25" hidden="1" customHeight="1" x14ac:dyDescent="0.25">
      <c r="A418" s="561" t="s">
        <v>64</v>
      </c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2"/>
      <c r="P418" s="562"/>
      <c r="Q418" s="562"/>
      <c r="R418" s="562"/>
      <c r="S418" s="562"/>
      <c r="T418" s="562"/>
      <c r="U418" s="562"/>
      <c r="V418" s="562"/>
      <c r="W418" s="562"/>
      <c r="X418" s="562"/>
      <c r="Y418" s="562"/>
      <c r="Z418" s="562"/>
      <c r="AA418" s="545"/>
      <c r="AB418" s="545"/>
      <c r="AC418" s="545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53">
        <v>4680115885110</v>
      </c>
      <c r="E419" s="554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6"/>
      <c r="R419" s="556"/>
      <c r="S419" s="556"/>
      <c r="T419" s="557"/>
      <c r="U419" s="34"/>
      <c r="V419" s="34"/>
      <c r="W419" s="35" t="s">
        <v>69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647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8"/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9"/>
      <c r="P420" s="558" t="s">
        <v>71</v>
      </c>
      <c r="Q420" s="559"/>
      <c r="R420" s="559"/>
      <c r="S420" s="559"/>
      <c r="T420" s="559"/>
      <c r="U420" s="559"/>
      <c r="V420" s="560"/>
      <c r="W420" s="37" t="s">
        <v>72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2"/>
      <c r="B421" s="562"/>
      <c r="C421" s="562"/>
      <c r="D421" s="562"/>
      <c r="E421" s="562"/>
      <c r="F421" s="562"/>
      <c r="G421" s="562"/>
      <c r="H421" s="562"/>
      <c r="I421" s="562"/>
      <c r="J421" s="562"/>
      <c r="K421" s="562"/>
      <c r="L421" s="562"/>
      <c r="M421" s="562"/>
      <c r="N421" s="562"/>
      <c r="O421" s="569"/>
      <c r="P421" s="558" t="s">
        <v>71</v>
      </c>
      <c r="Q421" s="559"/>
      <c r="R421" s="559"/>
      <c r="S421" s="559"/>
      <c r="T421" s="559"/>
      <c r="U421" s="559"/>
      <c r="V421" s="560"/>
      <c r="W421" s="37" t="s">
        <v>69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648</v>
      </c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2"/>
      <c r="P422" s="562"/>
      <c r="Q422" s="562"/>
      <c r="R422" s="562"/>
      <c r="S422" s="562"/>
      <c r="T422" s="562"/>
      <c r="U422" s="562"/>
      <c r="V422" s="562"/>
      <c r="W422" s="562"/>
      <c r="X422" s="562"/>
      <c r="Y422" s="562"/>
      <c r="Z422" s="562"/>
      <c r="AA422" s="544"/>
      <c r="AB422" s="544"/>
      <c r="AC422" s="544"/>
    </row>
    <row r="423" spans="1:68" ht="14.25" hidden="1" customHeight="1" x14ac:dyDescent="0.25">
      <c r="A423" s="561" t="s">
        <v>64</v>
      </c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2"/>
      <c r="P423" s="562"/>
      <c r="Q423" s="562"/>
      <c r="R423" s="562"/>
      <c r="S423" s="562"/>
      <c r="T423" s="562"/>
      <c r="U423" s="562"/>
      <c r="V423" s="562"/>
      <c r="W423" s="562"/>
      <c r="X423" s="562"/>
      <c r="Y423" s="562"/>
      <c r="Z423" s="562"/>
      <c r="AA423" s="545"/>
      <c r="AB423" s="545"/>
      <c r="AC423" s="545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53">
        <v>4680115885103</v>
      </c>
      <c r="E424" s="554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6"/>
      <c r="R424" s="556"/>
      <c r="S424" s="556"/>
      <c r="T424" s="557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651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9"/>
      <c r="P425" s="558" t="s">
        <v>71</v>
      </c>
      <c r="Q425" s="559"/>
      <c r="R425" s="559"/>
      <c r="S425" s="559"/>
      <c r="T425" s="559"/>
      <c r="U425" s="559"/>
      <c r="V425" s="560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  <c r="O426" s="569"/>
      <c r="P426" s="558" t="s">
        <v>71</v>
      </c>
      <c r="Q426" s="559"/>
      <c r="R426" s="559"/>
      <c r="S426" s="559"/>
      <c r="T426" s="559"/>
      <c r="U426" s="559"/>
      <c r="V426" s="560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04" t="s">
        <v>652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48"/>
      <c r="AB427" s="48"/>
      <c r="AC427" s="48"/>
    </row>
    <row r="428" spans="1:68" ht="16.5" hidden="1" customHeight="1" x14ac:dyDescent="0.25">
      <c r="A428" s="571" t="s">
        <v>652</v>
      </c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2"/>
      <c r="P428" s="562"/>
      <c r="Q428" s="562"/>
      <c r="R428" s="562"/>
      <c r="S428" s="562"/>
      <c r="T428" s="562"/>
      <c r="U428" s="562"/>
      <c r="V428" s="562"/>
      <c r="W428" s="562"/>
      <c r="X428" s="562"/>
      <c r="Y428" s="562"/>
      <c r="Z428" s="562"/>
      <c r="AA428" s="544"/>
      <c r="AB428" s="544"/>
      <c r="AC428" s="544"/>
    </row>
    <row r="429" spans="1:68" ht="14.25" hidden="1" customHeight="1" x14ac:dyDescent="0.25">
      <c r="A429" s="561" t="s">
        <v>103</v>
      </c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  <c r="O429" s="562"/>
      <c r="P429" s="562"/>
      <c r="Q429" s="562"/>
      <c r="R429" s="562"/>
      <c r="S429" s="562"/>
      <c r="T429" s="562"/>
      <c r="U429" s="562"/>
      <c r="V429" s="562"/>
      <c r="W429" s="562"/>
      <c r="X429" s="562"/>
      <c r="Y429" s="562"/>
      <c r="Z429" s="562"/>
      <c r="AA429" s="545"/>
      <c r="AB429" s="545"/>
      <c r="AC429" s="545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53">
        <v>4607091389067</v>
      </c>
      <c r="E430" s="554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6"/>
      <c r="R430" s="556"/>
      <c r="S430" s="556"/>
      <c r="T430" s="557"/>
      <c r="U430" s="34"/>
      <c r="V430" s="34"/>
      <c r="W430" s="35" t="s">
        <v>69</v>
      </c>
      <c r="X430" s="549">
        <v>40</v>
      </c>
      <c r="Y430" s="550">
        <f t="shared" ref="Y430:Y442" si="49">IFERROR(IF(X430="",0,CEILING((X430/$H430),1)*$H430),"")</f>
        <v>42.24</v>
      </c>
      <c r="Z430" s="36">
        <f t="shared" ref="Z430:Z436" si="50">IFERROR(IF(Y430=0,"",ROUNDUP(Y430/H430,0)*0.01196),"")</f>
        <v>9.5680000000000001E-2</v>
      </c>
      <c r="AA430" s="56"/>
      <c r="AB430" s="57"/>
      <c r="AC430" s="463" t="s">
        <v>655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42.727272727272727</v>
      </c>
      <c r="BN430" s="64">
        <f t="shared" ref="BN430:BN442" si="52">IFERROR(Y430*I430/H430,"0")</f>
        <v>45.12</v>
      </c>
      <c r="BO430" s="64">
        <f t="shared" ref="BO430:BO442" si="53">IFERROR(1/J430*(X430/H430),"0")</f>
        <v>7.2843822843822847E-2</v>
      </c>
      <c r="BP430" s="64">
        <f t="shared" ref="BP430:BP442" si="54">IFERROR(1/J430*(Y430/H430),"0")</f>
        <v>7.6923076923076927E-2</v>
      </c>
    </row>
    <row r="431" spans="1:68" ht="27" hidden="1" customHeight="1" x14ac:dyDescent="0.25">
      <c r="A431" s="54" t="s">
        <v>656</v>
      </c>
      <c r="B431" s="54" t="s">
        <v>657</v>
      </c>
      <c r="C431" s="31">
        <v>4301011961</v>
      </c>
      <c r="D431" s="553">
        <v>4680115885271</v>
      </c>
      <c r="E431" s="554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6"/>
      <c r="R431" s="556"/>
      <c r="S431" s="556"/>
      <c r="T431" s="557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53">
        <v>4680115885226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6"/>
      <c r="R432" s="556"/>
      <c r="S432" s="556"/>
      <c r="T432" s="557"/>
      <c r="U432" s="34"/>
      <c r="V432" s="34"/>
      <c r="W432" s="35" t="s">
        <v>69</v>
      </c>
      <c r="X432" s="549">
        <v>80</v>
      </c>
      <c r="Y432" s="550">
        <f t="shared" si="49"/>
        <v>84.48</v>
      </c>
      <c r="Z432" s="36">
        <f t="shared" si="50"/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1"/>
        <v>85.454545454545453</v>
      </c>
      <c r="BN432" s="64">
        <f t="shared" si="52"/>
        <v>90.24</v>
      </c>
      <c r="BO432" s="64">
        <f t="shared" si="53"/>
        <v>0.14568764568764569</v>
      </c>
      <c r="BP432" s="64">
        <f t="shared" si="54"/>
        <v>0.15384615384615385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53">
        <v>4607091383522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733" t="s">
        <v>664</v>
      </c>
      <c r="Q433" s="556"/>
      <c r="R433" s="556"/>
      <c r="S433" s="556"/>
      <c r="T433" s="557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53">
        <v>4680115884502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6"/>
      <c r="R434" s="556"/>
      <c r="S434" s="556"/>
      <c r="T434" s="557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53">
        <v>4607091389104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6"/>
      <c r="R435" s="556"/>
      <c r="S435" s="556"/>
      <c r="T435" s="557"/>
      <c r="U435" s="34"/>
      <c r="V435" s="34"/>
      <c r="W435" s="35" t="s">
        <v>69</v>
      </c>
      <c r="X435" s="549">
        <v>140</v>
      </c>
      <c r="Y435" s="550">
        <f t="shared" si="49"/>
        <v>142.56</v>
      </c>
      <c r="Z435" s="36">
        <f t="shared" si="50"/>
        <v>0.32291999999999998</v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1"/>
        <v>149.54545454545453</v>
      </c>
      <c r="BN435" s="64">
        <f t="shared" si="52"/>
        <v>152.27999999999997</v>
      </c>
      <c r="BO435" s="64">
        <f t="shared" si="53"/>
        <v>0.25495337995337997</v>
      </c>
      <c r="BP435" s="64">
        <f t="shared" si="54"/>
        <v>0.25961538461538464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53">
        <v>4680115884519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53">
        <v>4680115886391</v>
      </c>
      <c r="E437" s="554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6"/>
      <c r="R437" s="556"/>
      <c r="S437" s="556"/>
      <c r="T437" s="557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655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4301012035</v>
      </c>
      <c r="D438" s="553">
        <v>4680115880603</v>
      </c>
      <c r="E438" s="554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6"/>
      <c r="R438" s="556"/>
      <c r="S438" s="556"/>
      <c r="T438" s="557"/>
      <c r="U438" s="34"/>
      <c r="V438" s="34"/>
      <c r="W438" s="35" t="s">
        <v>69</v>
      </c>
      <c r="X438" s="549">
        <v>84</v>
      </c>
      <c r="Y438" s="550">
        <f t="shared" si="49"/>
        <v>86.399999999999991</v>
      </c>
      <c r="Z438" s="36">
        <f>IFERROR(IF(Y438=0,"",ROUNDUP(Y438/H438,0)*0.00902),"")</f>
        <v>0.16236</v>
      </c>
      <c r="AA438" s="56"/>
      <c r="AB438" s="57"/>
      <c r="AC438" s="479" t="s">
        <v>655</v>
      </c>
      <c r="AG438" s="64"/>
      <c r="AJ438" s="68"/>
      <c r="AK438" s="68">
        <v>0</v>
      </c>
      <c r="BB438" s="480" t="s">
        <v>1</v>
      </c>
      <c r="BM438" s="64">
        <f t="shared" si="51"/>
        <v>121.27500000000001</v>
      </c>
      <c r="BN438" s="64">
        <f t="shared" si="52"/>
        <v>124.74</v>
      </c>
      <c r="BO438" s="64">
        <f t="shared" si="53"/>
        <v>0.13257575757575757</v>
      </c>
      <c r="BP438" s="64">
        <f t="shared" si="54"/>
        <v>0.13636363636363635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4301012146</v>
      </c>
      <c r="D439" s="553">
        <v>4607091389999</v>
      </c>
      <c r="E439" s="554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732" t="s">
        <v>681</v>
      </c>
      <c r="Q439" s="556"/>
      <c r="R439" s="556"/>
      <c r="S439" s="556"/>
      <c r="T439" s="557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665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4301012036</v>
      </c>
      <c r="D440" s="553">
        <v>4680115882782</v>
      </c>
      <c r="E440" s="554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4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6"/>
      <c r="R440" s="556"/>
      <c r="S440" s="556"/>
      <c r="T440" s="557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658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4301012050</v>
      </c>
      <c r="D441" s="553">
        <v>4680115885479</v>
      </c>
      <c r="E441" s="554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6"/>
      <c r="R441" s="556"/>
      <c r="S441" s="556"/>
      <c r="T441" s="557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4301012034</v>
      </c>
      <c r="D442" s="553">
        <v>4607091389982</v>
      </c>
      <c r="E442" s="554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6"/>
      <c r="R442" s="556"/>
      <c r="S442" s="556"/>
      <c r="T442" s="557"/>
      <c r="U442" s="34"/>
      <c r="V442" s="34"/>
      <c r="W442" s="35" t="s">
        <v>69</v>
      </c>
      <c r="X442" s="549">
        <v>120</v>
      </c>
      <c r="Y442" s="550">
        <f t="shared" si="49"/>
        <v>120</v>
      </c>
      <c r="Z442" s="36">
        <f>IFERROR(IF(Y442=0,"",ROUNDUP(Y442/H442,0)*0.00937),"")</f>
        <v>0.23424999999999999</v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51"/>
        <v>174.00000000000003</v>
      </c>
      <c r="BN442" s="64">
        <f t="shared" si="52"/>
        <v>174.00000000000003</v>
      </c>
      <c r="BO442" s="64">
        <f t="shared" si="53"/>
        <v>0.20833333333333334</v>
      </c>
      <c r="BP442" s="64">
        <f t="shared" si="54"/>
        <v>0.20833333333333334</v>
      </c>
    </row>
    <row r="443" spans="1:68" x14ac:dyDescent="0.2">
      <c r="A443" s="568"/>
      <c r="B443" s="562"/>
      <c r="C443" s="562"/>
      <c r="D443" s="562"/>
      <c r="E443" s="562"/>
      <c r="F443" s="562"/>
      <c r="G443" s="562"/>
      <c r="H443" s="562"/>
      <c r="I443" s="562"/>
      <c r="J443" s="562"/>
      <c r="K443" s="562"/>
      <c r="L443" s="562"/>
      <c r="M443" s="562"/>
      <c r="N443" s="562"/>
      <c r="O443" s="569"/>
      <c r="P443" s="558" t="s">
        <v>71</v>
      </c>
      <c r="Q443" s="559"/>
      <c r="R443" s="559"/>
      <c r="S443" s="559"/>
      <c r="T443" s="559"/>
      <c r="U443" s="559"/>
      <c r="V443" s="560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91.742424242424249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94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1.0065700000000002</v>
      </c>
      <c r="AA443" s="552"/>
      <c r="AB443" s="552"/>
      <c r="AC443" s="552"/>
    </row>
    <row r="444" spans="1:68" x14ac:dyDescent="0.2">
      <c r="A444" s="562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9"/>
      <c r="P444" s="558" t="s">
        <v>71</v>
      </c>
      <c r="Q444" s="559"/>
      <c r="R444" s="559"/>
      <c r="S444" s="559"/>
      <c r="T444" s="559"/>
      <c r="U444" s="559"/>
      <c r="V444" s="560"/>
      <c r="W444" s="37" t="s">
        <v>69</v>
      </c>
      <c r="X444" s="551">
        <f>IFERROR(SUM(X430:X442),"0")</f>
        <v>464</v>
      </c>
      <c r="Y444" s="551">
        <f>IFERROR(SUM(Y430:Y442),"0")</f>
        <v>475.67999999999995</v>
      </c>
      <c r="Z444" s="37"/>
      <c r="AA444" s="552"/>
      <c r="AB444" s="552"/>
      <c r="AC444" s="552"/>
    </row>
    <row r="445" spans="1:68" ht="14.25" hidden="1" customHeight="1" x14ac:dyDescent="0.25">
      <c r="A445" s="561" t="s">
        <v>137</v>
      </c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2"/>
      <c r="P445" s="562"/>
      <c r="Q445" s="562"/>
      <c r="R445" s="562"/>
      <c r="S445" s="562"/>
      <c r="T445" s="562"/>
      <c r="U445" s="562"/>
      <c r="V445" s="562"/>
      <c r="W445" s="562"/>
      <c r="X445" s="562"/>
      <c r="Y445" s="562"/>
      <c r="Z445" s="562"/>
      <c r="AA445" s="545"/>
      <c r="AB445" s="545"/>
      <c r="AC445" s="545"/>
    </row>
    <row r="446" spans="1:68" ht="16.5" customHeight="1" x14ac:dyDescent="0.25">
      <c r="A446" s="54" t="s">
        <v>688</v>
      </c>
      <c r="B446" s="54" t="s">
        <v>689</v>
      </c>
      <c r="C446" s="31">
        <v>4301020334</v>
      </c>
      <c r="D446" s="553">
        <v>4607091388930</v>
      </c>
      <c r="E446" s="554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6"/>
      <c r="R446" s="556"/>
      <c r="S446" s="556"/>
      <c r="T446" s="557"/>
      <c r="U446" s="34"/>
      <c r="V446" s="34"/>
      <c r="W446" s="35" t="s">
        <v>69</v>
      </c>
      <c r="X446" s="549">
        <v>200</v>
      </c>
      <c r="Y446" s="550">
        <f>IFERROR(IF(X446="",0,CEILING((X446/$H446),1)*$H446),"")</f>
        <v>200.64000000000001</v>
      </c>
      <c r="Z446" s="36">
        <f>IFERROR(IF(Y446=0,"",ROUNDUP(Y446/H446,0)*0.01196),"")</f>
        <v>0.45448</v>
      </c>
      <c r="AA446" s="56"/>
      <c r="AB446" s="57"/>
      <c r="AC446" s="489" t="s">
        <v>690</v>
      </c>
      <c r="AG446" s="64"/>
      <c r="AJ446" s="68"/>
      <c r="AK446" s="68">
        <v>0</v>
      </c>
      <c r="BB446" s="490" t="s">
        <v>1</v>
      </c>
      <c r="BM446" s="64">
        <f>IFERROR(X446*I446/H446,"0")</f>
        <v>213.63636363636363</v>
      </c>
      <c r="BN446" s="64">
        <f>IFERROR(Y446*I446/H446,"0")</f>
        <v>214.32</v>
      </c>
      <c r="BO446" s="64">
        <f>IFERROR(1/J446*(X446/H446),"0")</f>
        <v>0.36421911421911418</v>
      </c>
      <c r="BP446" s="64">
        <f>IFERROR(1/J446*(Y446/H446),"0")</f>
        <v>0.36538461538461542</v>
      </c>
    </row>
    <row r="447" spans="1:68" ht="16.5" hidden="1" customHeight="1" x14ac:dyDescent="0.25">
      <c r="A447" s="54" t="s">
        <v>691</v>
      </c>
      <c r="B447" s="54" t="s">
        <v>692</v>
      </c>
      <c r="C447" s="31">
        <v>4301020384</v>
      </c>
      <c r="D447" s="553">
        <v>4680115886407</v>
      </c>
      <c r="E447" s="554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6"/>
      <c r="R447" s="556"/>
      <c r="S447" s="556"/>
      <c r="T447" s="557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690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693</v>
      </c>
      <c r="B448" s="54" t="s">
        <v>694</v>
      </c>
      <c r="C448" s="31">
        <v>4301020385</v>
      </c>
      <c r="D448" s="553">
        <v>4680115880054</v>
      </c>
      <c r="E448" s="554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5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6"/>
      <c r="R448" s="556"/>
      <c r="S448" s="556"/>
      <c r="T448" s="557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690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62"/>
      <c r="C449" s="562"/>
      <c r="D449" s="562"/>
      <c r="E449" s="562"/>
      <c r="F449" s="562"/>
      <c r="G449" s="562"/>
      <c r="H449" s="562"/>
      <c r="I449" s="562"/>
      <c r="J449" s="562"/>
      <c r="K449" s="562"/>
      <c r="L449" s="562"/>
      <c r="M449" s="562"/>
      <c r="N449" s="562"/>
      <c r="O449" s="569"/>
      <c r="P449" s="558" t="s">
        <v>71</v>
      </c>
      <c r="Q449" s="559"/>
      <c r="R449" s="559"/>
      <c r="S449" s="559"/>
      <c r="T449" s="559"/>
      <c r="U449" s="559"/>
      <c r="V449" s="560"/>
      <c r="W449" s="37" t="s">
        <v>72</v>
      </c>
      <c r="X449" s="551">
        <f>IFERROR(X446/H446,"0")+IFERROR(X447/H447,"0")+IFERROR(X448/H448,"0")</f>
        <v>37.878787878787875</v>
      </c>
      <c r="Y449" s="551">
        <f>IFERROR(Y446/H446,"0")+IFERROR(Y447/H447,"0")+IFERROR(Y448/H448,"0")</f>
        <v>38</v>
      </c>
      <c r="Z449" s="551">
        <f>IFERROR(IF(Z446="",0,Z446),"0")+IFERROR(IF(Z447="",0,Z447),"0")+IFERROR(IF(Z448="",0,Z448),"0")</f>
        <v>0.45448</v>
      </c>
      <c r="AA449" s="552"/>
      <c r="AB449" s="552"/>
      <c r="AC449" s="552"/>
    </row>
    <row r="450" spans="1:68" x14ac:dyDescent="0.2">
      <c r="A450" s="562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9"/>
      <c r="P450" s="558" t="s">
        <v>71</v>
      </c>
      <c r="Q450" s="559"/>
      <c r="R450" s="559"/>
      <c r="S450" s="559"/>
      <c r="T450" s="559"/>
      <c r="U450" s="559"/>
      <c r="V450" s="560"/>
      <c r="W450" s="37" t="s">
        <v>69</v>
      </c>
      <c r="X450" s="551">
        <f>IFERROR(SUM(X446:X448),"0")</f>
        <v>200</v>
      </c>
      <c r="Y450" s="551">
        <f>IFERROR(SUM(Y446:Y448),"0")</f>
        <v>200.64000000000001</v>
      </c>
      <c r="Z450" s="37"/>
      <c r="AA450" s="552"/>
      <c r="AB450" s="552"/>
      <c r="AC450" s="552"/>
    </row>
    <row r="451" spans="1:68" ht="14.25" hidden="1" customHeight="1" x14ac:dyDescent="0.25">
      <c r="A451" s="561" t="s">
        <v>64</v>
      </c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2"/>
      <c r="P451" s="562"/>
      <c r="Q451" s="562"/>
      <c r="R451" s="562"/>
      <c r="S451" s="562"/>
      <c r="T451" s="562"/>
      <c r="U451" s="562"/>
      <c r="V451" s="562"/>
      <c r="W451" s="562"/>
      <c r="X451" s="562"/>
      <c r="Y451" s="562"/>
      <c r="Z451" s="562"/>
      <c r="AA451" s="545"/>
      <c r="AB451" s="545"/>
      <c r="AC451" s="545"/>
    </row>
    <row r="452" spans="1:68" ht="27" customHeight="1" x14ac:dyDescent="0.25">
      <c r="A452" s="54" t="s">
        <v>695</v>
      </c>
      <c r="B452" s="54" t="s">
        <v>696</v>
      </c>
      <c r="C452" s="31">
        <v>4301031349</v>
      </c>
      <c r="D452" s="553">
        <v>4680115883116</v>
      </c>
      <c r="E452" s="554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6"/>
      <c r="R452" s="556"/>
      <c r="S452" s="556"/>
      <c r="T452" s="557"/>
      <c r="U452" s="34"/>
      <c r="V452" s="34"/>
      <c r="W452" s="35" t="s">
        <v>69</v>
      </c>
      <c r="X452" s="549">
        <v>20</v>
      </c>
      <c r="Y452" s="550">
        <f t="shared" ref="Y452:Y457" si="55">IFERROR(IF(X452="",0,CEILING((X452/$H452),1)*$H452),"")</f>
        <v>21.12</v>
      </c>
      <c r="Z452" s="36">
        <f>IFERROR(IF(Y452=0,"",ROUNDUP(Y452/H452,0)*0.01196),"")</f>
        <v>4.7840000000000001E-2</v>
      </c>
      <c r="AA452" s="56"/>
      <c r="AB452" s="57"/>
      <c r="AC452" s="495" t="s">
        <v>697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21.363636363636363</v>
      </c>
      <c r="BN452" s="64">
        <f t="shared" ref="BN452:BN457" si="57">IFERROR(Y452*I452/H452,"0")</f>
        <v>22.56</v>
      </c>
      <c r="BO452" s="64">
        <f t="shared" ref="BO452:BO457" si="58">IFERROR(1/J452*(X452/H452),"0")</f>
        <v>3.6421911421911424E-2</v>
      </c>
      <c r="BP452" s="64">
        <f t="shared" ref="BP452:BP457" si="59">IFERROR(1/J452*(Y452/H452),"0")</f>
        <v>3.8461538461538464E-2</v>
      </c>
    </row>
    <row r="453" spans="1:68" ht="27" customHeight="1" x14ac:dyDescent="0.25">
      <c r="A453" s="54" t="s">
        <v>698</v>
      </c>
      <c r="B453" s="54" t="s">
        <v>699</v>
      </c>
      <c r="C453" s="31">
        <v>4301031350</v>
      </c>
      <c r="D453" s="553">
        <v>4680115883093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6"/>
      <c r="R453" s="556"/>
      <c r="S453" s="556"/>
      <c r="T453" s="557"/>
      <c r="U453" s="34"/>
      <c r="V453" s="34"/>
      <c r="W453" s="35" t="s">
        <v>69</v>
      </c>
      <c r="X453" s="549">
        <v>60</v>
      </c>
      <c r="Y453" s="550">
        <f t="shared" si="55"/>
        <v>63.36</v>
      </c>
      <c r="Z453" s="36">
        <f>IFERROR(IF(Y453=0,"",ROUNDUP(Y453/H453,0)*0.01196),"")</f>
        <v>0.14352000000000001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si="56"/>
        <v>64.090909090909079</v>
      </c>
      <c r="BN453" s="64">
        <f t="shared" si="57"/>
        <v>67.679999999999993</v>
      </c>
      <c r="BO453" s="64">
        <f t="shared" si="58"/>
        <v>0.10926573426573427</v>
      </c>
      <c r="BP453" s="64">
        <f t="shared" si="59"/>
        <v>0.11538461538461539</v>
      </c>
    </row>
    <row r="454" spans="1:68" ht="27" customHeight="1" x14ac:dyDescent="0.25">
      <c r="A454" s="54" t="s">
        <v>701</v>
      </c>
      <c r="B454" s="54" t="s">
        <v>702</v>
      </c>
      <c r="C454" s="31">
        <v>4301031353</v>
      </c>
      <c r="D454" s="553">
        <v>4680115883109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6"/>
      <c r="R454" s="556"/>
      <c r="S454" s="556"/>
      <c r="T454" s="557"/>
      <c r="U454" s="34"/>
      <c r="V454" s="34"/>
      <c r="W454" s="35" t="s">
        <v>69</v>
      </c>
      <c r="X454" s="549">
        <v>200</v>
      </c>
      <c r="Y454" s="550">
        <f t="shared" si="55"/>
        <v>200.64000000000001</v>
      </c>
      <c r="Z454" s="36">
        <f>IFERROR(IF(Y454=0,"",ROUNDUP(Y454/H454,0)*0.01196),"")</f>
        <v>0.45448</v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56"/>
        <v>213.63636363636363</v>
      </c>
      <c r="BN454" s="64">
        <f t="shared" si="57"/>
        <v>214.32</v>
      </c>
      <c r="BO454" s="64">
        <f t="shared" si="58"/>
        <v>0.36421911421911418</v>
      </c>
      <c r="BP454" s="64">
        <f t="shared" si="59"/>
        <v>0.36538461538461542</v>
      </c>
    </row>
    <row r="455" spans="1:68" ht="27" customHeight="1" x14ac:dyDescent="0.25">
      <c r="A455" s="54" t="s">
        <v>704</v>
      </c>
      <c r="B455" s="54" t="s">
        <v>705</v>
      </c>
      <c r="C455" s="31">
        <v>4301031419</v>
      </c>
      <c r="D455" s="553">
        <v>4680115882072</v>
      </c>
      <c r="E455" s="554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5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6"/>
      <c r="R455" s="556"/>
      <c r="S455" s="556"/>
      <c r="T455" s="557"/>
      <c r="U455" s="34"/>
      <c r="V455" s="34"/>
      <c r="W455" s="35" t="s">
        <v>69</v>
      </c>
      <c r="X455" s="549">
        <v>24</v>
      </c>
      <c r="Y455" s="550">
        <f t="shared" si="55"/>
        <v>24</v>
      </c>
      <c r="Z455" s="36">
        <f>IFERROR(IF(Y455=0,"",ROUNDUP(Y455/H455,0)*0.00902),"")</f>
        <v>4.5100000000000001E-2</v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si="56"/>
        <v>34.65</v>
      </c>
      <c r="BN455" s="64">
        <f t="shared" si="57"/>
        <v>34.65</v>
      </c>
      <c r="BO455" s="64">
        <f t="shared" si="58"/>
        <v>3.787878787878788E-2</v>
      </c>
      <c r="BP455" s="64">
        <f t="shared" si="59"/>
        <v>3.787878787878788E-2</v>
      </c>
    </row>
    <row r="456" spans="1:68" ht="27" hidden="1" customHeight="1" x14ac:dyDescent="0.25">
      <c r="A456" s="54" t="s">
        <v>706</v>
      </c>
      <c r="B456" s="54" t="s">
        <v>707</v>
      </c>
      <c r="C456" s="31">
        <v>4301031418</v>
      </c>
      <c r="D456" s="553">
        <v>4680115882102</v>
      </c>
      <c r="E456" s="554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6"/>
      <c r="R456" s="556"/>
      <c r="S456" s="556"/>
      <c r="T456" s="557"/>
      <c r="U456" s="34"/>
      <c r="V456" s="34"/>
      <c r="W456" s="35" t="s">
        <v>69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4301031417</v>
      </c>
      <c r="D457" s="553">
        <v>4680115882096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69</v>
      </c>
      <c r="X457" s="549">
        <v>18</v>
      </c>
      <c r="Y457" s="550">
        <f t="shared" si="55"/>
        <v>19.2</v>
      </c>
      <c r="Z457" s="36">
        <f>IFERROR(IF(Y457=0,"",ROUNDUP(Y457/H457,0)*0.00902),"")</f>
        <v>3.6080000000000001E-2</v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56"/>
        <v>25.087500000000002</v>
      </c>
      <c r="BN457" s="64">
        <f t="shared" si="57"/>
        <v>26.76</v>
      </c>
      <c r="BO457" s="64">
        <f t="shared" si="58"/>
        <v>2.8409090909090912E-2</v>
      </c>
      <c r="BP457" s="64">
        <f t="shared" si="59"/>
        <v>3.0303030303030304E-2</v>
      </c>
    </row>
    <row r="458" spans="1:68" x14ac:dyDescent="0.2">
      <c r="A458" s="568"/>
      <c r="B458" s="562"/>
      <c r="C458" s="562"/>
      <c r="D458" s="562"/>
      <c r="E458" s="562"/>
      <c r="F458" s="562"/>
      <c r="G458" s="562"/>
      <c r="H458" s="562"/>
      <c r="I458" s="562"/>
      <c r="J458" s="562"/>
      <c r="K458" s="562"/>
      <c r="L458" s="562"/>
      <c r="M458" s="562"/>
      <c r="N458" s="562"/>
      <c r="O458" s="569"/>
      <c r="P458" s="558" t="s">
        <v>71</v>
      </c>
      <c r="Q458" s="559"/>
      <c r="R458" s="559"/>
      <c r="S458" s="559"/>
      <c r="T458" s="559"/>
      <c r="U458" s="559"/>
      <c r="V458" s="560"/>
      <c r="W458" s="37" t="s">
        <v>72</v>
      </c>
      <c r="X458" s="551">
        <f>IFERROR(X452/H452,"0")+IFERROR(X453/H453,"0")+IFERROR(X454/H454,"0")+IFERROR(X455/H455,"0")+IFERROR(X456/H456,"0")+IFERROR(X457/H457,"0")</f>
        <v>61.780303030303024</v>
      </c>
      <c r="Y458" s="551">
        <f>IFERROR(Y452/H452,"0")+IFERROR(Y453/H453,"0")+IFERROR(Y454/H454,"0")+IFERROR(Y455/H455,"0")+IFERROR(Y456/H456,"0")+IFERROR(Y457/H457,"0")</f>
        <v>63</v>
      </c>
      <c r="Z458" s="551">
        <f>IFERROR(IF(Z452="",0,Z452),"0")+IFERROR(IF(Z453="",0,Z453),"0")+IFERROR(IF(Z454="",0,Z454),"0")+IFERROR(IF(Z455="",0,Z455),"0")+IFERROR(IF(Z456="",0,Z456),"0")+IFERROR(IF(Z457="",0,Z457),"0")</f>
        <v>0.72702</v>
      </c>
      <c r="AA458" s="552"/>
      <c r="AB458" s="552"/>
      <c r="AC458" s="552"/>
    </row>
    <row r="459" spans="1:68" x14ac:dyDescent="0.2">
      <c r="A459" s="562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9"/>
      <c r="P459" s="558" t="s">
        <v>71</v>
      </c>
      <c r="Q459" s="559"/>
      <c r="R459" s="559"/>
      <c r="S459" s="559"/>
      <c r="T459" s="559"/>
      <c r="U459" s="559"/>
      <c r="V459" s="560"/>
      <c r="W459" s="37" t="s">
        <v>69</v>
      </c>
      <c r="X459" s="551">
        <f>IFERROR(SUM(X452:X457),"0")</f>
        <v>322</v>
      </c>
      <c r="Y459" s="551">
        <f>IFERROR(SUM(Y452:Y457),"0")</f>
        <v>328.32</v>
      </c>
      <c r="Z459" s="37"/>
      <c r="AA459" s="552"/>
      <c r="AB459" s="552"/>
      <c r="AC459" s="552"/>
    </row>
    <row r="460" spans="1:68" ht="14.25" hidden="1" customHeight="1" x14ac:dyDescent="0.25">
      <c r="A460" s="561" t="s">
        <v>73</v>
      </c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2"/>
      <c r="P460" s="562"/>
      <c r="Q460" s="562"/>
      <c r="R460" s="562"/>
      <c r="S460" s="562"/>
      <c r="T460" s="562"/>
      <c r="U460" s="562"/>
      <c r="V460" s="562"/>
      <c r="W460" s="562"/>
      <c r="X460" s="562"/>
      <c r="Y460" s="562"/>
      <c r="Z460" s="562"/>
      <c r="AA460" s="545"/>
      <c r="AB460" s="545"/>
      <c r="AC460" s="545"/>
    </row>
    <row r="461" spans="1:68" ht="16.5" hidden="1" customHeight="1" x14ac:dyDescent="0.25">
      <c r="A461" s="54" t="s">
        <v>710</v>
      </c>
      <c r="B461" s="54" t="s">
        <v>711</v>
      </c>
      <c r="C461" s="31">
        <v>4301051232</v>
      </c>
      <c r="D461" s="553">
        <v>4607091383409</v>
      </c>
      <c r="E461" s="554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8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6"/>
      <c r="R461" s="556"/>
      <c r="S461" s="556"/>
      <c r="T461" s="557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712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713</v>
      </c>
      <c r="B462" s="54" t="s">
        <v>714</v>
      </c>
      <c r="C462" s="31">
        <v>4301051233</v>
      </c>
      <c r="D462" s="553">
        <v>4607091383416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81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716</v>
      </c>
      <c r="B463" s="54" t="s">
        <v>717</v>
      </c>
      <c r="C463" s="31">
        <v>4301051064</v>
      </c>
      <c r="D463" s="553">
        <v>4680115883536</v>
      </c>
      <c r="E463" s="554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6"/>
      <c r="R463" s="556"/>
      <c r="S463" s="556"/>
      <c r="T463" s="557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62"/>
      <c r="C464" s="562"/>
      <c r="D464" s="562"/>
      <c r="E464" s="562"/>
      <c r="F464" s="562"/>
      <c r="G464" s="562"/>
      <c r="H464" s="562"/>
      <c r="I464" s="562"/>
      <c r="J464" s="562"/>
      <c r="K464" s="562"/>
      <c r="L464" s="562"/>
      <c r="M464" s="562"/>
      <c r="N464" s="562"/>
      <c r="O464" s="569"/>
      <c r="P464" s="558" t="s">
        <v>71</v>
      </c>
      <c r="Q464" s="559"/>
      <c r="R464" s="559"/>
      <c r="S464" s="559"/>
      <c r="T464" s="559"/>
      <c r="U464" s="559"/>
      <c r="V464" s="560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2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9"/>
      <c r="P465" s="558" t="s">
        <v>71</v>
      </c>
      <c r="Q465" s="559"/>
      <c r="R465" s="559"/>
      <c r="S465" s="559"/>
      <c r="T465" s="559"/>
      <c r="U465" s="559"/>
      <c r="V465" s="560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04" t="s">
        <v>719</v>
      </c>
      <c r="B466" s="605"/>
      <c r="C466" s="605"/>
      <c r="D466" s="605"/>
      <c r="E466" s="605"/>
      <c r="F466" s="605"/>
      <c r="G466" s="605"/>
      <c r="H466" s="605"/>
      <c r="I466" s="605"/>
      <c r="J466" s="605"/>
      <c r="K466" s="605"/>
      <c r="L466" s="605"/>
      <c r="M466" s="605"/>
      <c r="N466" s="605"/>
      <c r="O466" s="605"/>
      <c r="P466" s="605"/>
      <c r="Q466" s="605"/>
      <c r="R466" s="605"/>
      <c r="S466" s="605"/>
      <c r="T466" s="605"/>
      <c r="U466" s="605"/>
      <c r="V466" s="605"/>
      <c r="W466" s="605"/>
      <c r="X466" s="605"/>
      <c r="Y466" s="605"/>
      <c r="Z466" s="605"/>
      <c r="AA466" s="48"/>
      <c r="AB466" s="48"/>
      <c r="AC466" s="48"/>
    </row>
    <row r="467" spans="1:68" ht="16.5" hidden="1" customHeight="1" x14ac:dyDescent="0.25">
      <c r="A467" s="571" t="s">
        <v>719</v>
      </c>
      <c r="B467" s="562"/>
      <c r="C467" s="562"/>
      <c r="D467" s="562"/>
      <c r="E467" s="562"/>
      <c r="F467" s="562"/>
      <c r="G467" s="562"/>
      <c r="H467" s="562"/>
      <c r="I467" s="562"/>
      <c r="J467" s="562"/>
      <c r="K467" s="562"/>
      <c r="L467" s="562"/>
      <c r="M467" s="562"/>
      <c r="N467" s="562"/>
      <c r="O467" s="562"/>
      <c r="P467" s="562"/>
      <c r="Q467" s="562"/>
      <c r="R467" s="562"/>
      <c r="S467" s="562"/>
      <c r="T467" s="562"/>
      <c r="U467" s="562"/>
      <c r="V467" s="562"/>
      <c r="W467" s="562"/>
      <c r="X467" s="562"/>
      <c r="Y467" s="562"/>
      <c r="Z467" s="562"/>
      <c r="AA467" s="544"/>
      <c r="AB467" s="544"/>
      <c r="AC467" s="544"/>
    </row>
    <row r="468" spans="1:68" ht="14.25" hidden="1" customHeight="1" x14ac:dyDescent="0.25">
      <c r="A468" s="561" t="s">
        <v>103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5"/>
      <c r="AB468" s="545"/>
      <c r="AC468" s="545"/>
    </row>
    <row r="469" spans="1:68" ht="27" hidden="1" customHeight="1" x14ac:dyDescent="0.25">
      <c r="A469" s="54" t="s">
        <v>720</v>
      </c>
      <c r="B469" s="54" t="s">
        <v>721</v>
      </c>
      <c r="C469" s="31">
        <v>4301011763</v>
      </c>
      <c r="D469" s="553">
        <v>4640242181011</v>
      </c>
      <c r="E469" s="554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5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6"/>
      <c r="R469" s="556"/>
      <c r="S469" s="556"/>
      <c r="T469" s="557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723</v>
      </c>
      <c r="B470" s="54" t="s">
        <v>724</v>
      </c>
      <c r="C470" s="31">
        <v>4301011585</v>
      </c>
      <c r="D470" s="553">
        <v>4640242180441</v>
      </c>
      <c r="E470" s="554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2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726</v>
      </c>
      <c r="B471" s="54" t="s">
        <v>727</v>
      </c>
      <c r="C471" s="31">
        <v>4301011584</v>
      </c>
      <c r="D471" s="553">
        <v>4640242180564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6"/>
      <c r="R471" s="556"/>
      <c r="S471" s="556"/>
      <c r="T471" s="557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729</v>
      </c>
      <c r="B472" s="54" t="s">
        <v>730</v>
      </c>
      <c r="C472" s="31">
        <v>4301011764</v>
      </c>
      <c r="D472" s="553">
        <v>4640242181189</v>
      </c>
      <c r="E472" s="554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6"/>
      <c r="R472" s="556"/>
      <c r="S472" s="556"/>
      <c r="T472" s="557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  <c r="O473" s="569"/>
      <c r="P473" s="558" t="s">
        <v>71</v>
      </c>
      <c r="Q473" s="559"/>
      <c r="R473" s="559"/>
      <c r="S473" s="559"/>
      <c r="T473" s="559"/>
      <c r="U473" s="559"/>
      <c r="V473" s="560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9"/>
      <c r="P474" s="558" t="s">
        <v>71</v>
      </c>
      <c r="Q474" s="559"/>
      <c r="R474" s="559"/>
      <c r="S474" s="559"/>
      <c r="T474" s="559"/>
      <c r="U474" s="559"/>
      <c r="V474" s="560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1" t="s">
        <v>137</v>
      </c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2"/>
      <c r="P475" s="562"/>
      <c r="Q475" s="562"/>
      <c r="R475" s="562"/>
      <c r="S475" s="562"/>
      <c r="T475" s="562"/>
      <c r="U475" s="562"/>
      <c r="V475" s="562"/>
      <c r="W475" s="562"/>
      <c r="X475" s="562"/>
      <c r="Y475" s="562"/>
      <c r="Z475" s="562"/>
      <c r="AA475" s="545"/>
      <c r="AB475" s="545"/>
      <c r="AC475" s="545"/>
    </row>
    <row r="476" spans="1:68" ht="27" hidden="1" customHeight="1" x14ac:dyDescent="0.25">
      <c r="A476" s="54" t="s">
        <v>731</v>
      </c>
      <c r="B476" s="54" t="s">
        <v>732</v>
      </c>
      <c r="C476" s="31">
        <v>4301020400</v>
      </c>
      <c r="D476" s="553">
        <v>4640242180519</v>
      </c>
      <c r="E476" s="554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2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6"/>
      <c r="R476" s="556"/>
      <c r="S476" s="556"/>
      <c r="T476" s="557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4301020260</v>
      </c>
      <c r="D477" s="553">
        <v>4640242180526</v>
      </c>
      <c r="E477" s="554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736</v>
      </c>
      <c r="Q477" s="556"/>
      <c r="R477" s="556"/>
      <c r="S477" s="556"/>
      <c r="T477" s="557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738</v>
      </c>
      <c r="B478" s="54" t="s">
        <v>739</v>
      </c>
      <c r="C478" s="31">
        <v>4301020295</v>
      </c>
      <c r="D478" s="553">
        <v>4640242181363</v>
      </c>
      <c r="E478" s="554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2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6"/>
      <c r="R478" s="556"/>
      <c r="S478" s="556"/>
      <c r="T478" s="557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62"/>
      <c r="C479" s="562"/>
      <c r="D479" s="562"/>
      <c r="E479" s="562"/>
      <c r="F479" s="562"/>
      <c r="G479" s="562"/>
      <c r="H479" s="562"/>
      <c r="I479" s="562"/>
      <c r="J479" s="562"/>
      <c r="K479" s="562"/>
      <c r="L479" s="562"/>
      <c r="M479" s="562"/>
      <c r="N479" s="562"/>
      <c r="O479" s="569"/>
      <c r="P479" s="558" t="s">
        <v>71</v>
      </c>
      <c r="Q479" s="559"/>
      <c r="R479" s="559"/>
      <c r="S479" s="559"/>
      <c r="T479" s="559"/>
      <c r="U479" s="559"/>
      <c r="V479" s="560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2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9"/>
      <c r="P480" s="558" t="s">
        <v>71</v>
      </c>
      <c r="Q480" s="559"/>
      <c r="R480" s="559"/>
      <c r="S480" s="559"/>
      <c r="T480" s="559"/>
      <c r="U480" s="559"/>
      <c r="V480" s="560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1" t="s">
        <v>64</v>
      </c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2"/>
      <c r="P481" s="562"/>
      <c r="Q481" s="562"/>
      <c r="R481" s="562"/>
      <c r="S481" s="562"/>
      <c r="T481" s="562"/>
      <c r="U481" s="562"/>
      <c r="V481" s="562"/>
      <c r="W481" s="562"/>
      <c r="X481" s="562"/>
      <c r="Y481" s="562"/>
      <c r="Z481" s="562"/>
      <c r="AA481" s="545"/>
      <c r="AB481" s="545"/>
      <c r="AC481" s="545"/>
    </row>
    <row r="482" spans="1:68" ht="27" hidden="1" customHeight="1" x14ac:dyDescent="0.25">
      <c r="A482" s="54" t="s">
        <v>741</v>
      </c>
      <c r="B482" s="54" t="s">
        <v>742</v>
      </c>
      <c r="C482" s="31">
        <v>4301031280</v>
      </c>
      <c r="D482" s="553">
        <v>4640242180816</v>
      </c>
      <c r="E482" s="554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1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6"/>
      <c r="R482" s="556"/>
      <c r="S482" s="556"/>
      <c r="T482" s="557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743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744</v>
      </c>
      <c r="B483" s="54" t="s">
        <v>745</v>
      </c>
      <c r="C483" s="31">
        <v>4301031244</v>
      </c>
      <c r="D483" s="553">
        <v>4640242180595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6"/>
      <c r="R483" s="556"/>
      <c r="S483" s="556"/>
      <c r="T483" s="557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62"/>
      <c r="C484" s="562"/>
      <c r="D484" s="562"/>
      <c r="E484" s="562"/>
      <c r="F484" s="562"/>
      <c r="G484" s="562"/>
      <c r="H484" s="562"/>
      <c r="I484" s="562"/>
      <c r="J484" s="562"/>
      <c r="K484" s="562"/>
      <c r="L484" s="562"/>
      <c r="M484" s="562"/>
      <c r="N484" s="562"/>
      <c r="O484" s="569"/>
      <c r="P484" s="558" t="s">
        <v>71</v>
      </c>
      <c r="Q484" s="559"/>
      <c r="R484" s="559"/>
      <c r="S484" s="559"/>
      <c r="T484" s="559"/>
      <c r="U484" s="559"/>
      <c r="V484" s="560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2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9"/>
      <c r="P485" s="558" t="s">
        <v>71</v>
      </c>
      <c r="Q485" s="559"/>
      <c r="R485" s="559"/>
      <c r="S485" s="559"/>
      <c r="T485" s="559"/>
      <c r="U485" s="559"/>
      <c r="V485" s="560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1" t="s">
        <v>73</v>
      </c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2"/>
      <c r="P486" s="562"/>
      <c r="Q486" s="562"/>
      <c r="R486" s="562"/>
      <c r="S486" s="562"/>
      <c r="T486" s="562"/>
      <c r="U486" s="562"/>
      <c r="V486" s="562"/>
      <c r="W486" s="562"/>
      <c r="X486" s="562"/>
      <c r="Y486" s="562"/>
      <c r="Z486" s="562"/>
      <c r="AA486" s="545"/>
      <c r="AB486" s="545"/>
      <c r="AC486" s="545"/>
    </row>
    <row r="487" spans="1:68" ht="27" customHeight="1" x14ac:dyDescent="0.25">
      <c r="A487" s="54" t="s">
        <v>747</v>
      </c>
      <c r="B487" s="54" t="s">
        <v>748</v>
      </c>
      <c r="C487" s="31">
        <v>4301052046</v>
      </c>
      <c r="D487" s="553">
        <v>4640242180533</v>
      </c>
      <c r="E487" s="554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6"/>
      <c r="R487" s="556"/>
      <c r="S487" s="556"/>
      <c r="T487" s="557"/>
      <c r="U487" s="34"/>
      <c r="V487" s="34"/>
      <c r="W487" s="35" t="s">
        <v>69</v>
      </c>
      <c r="X487" s="549">
        <v>1000</v>
      </c>
      <c r="Y487" s="550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749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ht="27" hidden="1" customHeight="1" x14ac:dyDescent="0.25">
      <c r="A488" s="54" t="s">
        <v>750</v>
      </c>
      <c r="B488" s="54" t="s">
        <v>751</v>
      </c>
      <c r="C488" s="31">
        <v>4301051920</v>
      </c>
      <c r="D488" s="553">
        <v>4640242181233</v>
      </c>
      <c r="E488" s="554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77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749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9"/>
      <c r="P489" s="558" t="s">
        <v>71</v>
      </c>
      <c r="Q489" s="559"/>
      <c r="R489" s="559"/>
      <c r="S489" s="559"/>
      <c r="T489" s="559"/>
      <c r="U489" s="559"/>
      <c r="V489" s="560"/>
      <c r="W489" s="37" t="s">
        <v>72</v>
      </c>
      <c r="X489" s="551">
        <f>IFERROR(X487/H487,"0")+IFERROR(X488/H488,"0")</f>
        <v>111.11111111111111</v>
      </c>
      <c r="Y489" s="551">
        <f>IFERROR(Y487/H487,"0")+IFERROR(Y488/H488,"0")</f>
        <v>112</v>
      </c>
      <c r="Z489" s="551">
        <f>IFERROR(IF(Z487="",0,Z487),"0")+IFERROR(IF(Z488="",0,Z488),"0")</f>
        <v>2.1257600000000001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9"/>
      <c r="P490" s="558" t="s">
        <v>71</v>
      </c>
      <c r="Q490" s="559"/>
      <c r="R490" s="559"/>
      <c r="S490" s="559"/>
      <c r="T490" s="559"/>
      <c r="U490" s="559"/>
      <c r="V490" s="560"/>
      <c r="W490" s="37" t="s">
        <v>69</v>
      </c>
      <c r="X490" s="551">
        <f>IFERROR(SUM(X487:X488),"0")</f>
        <v>1000</v>
      </c>
      <c r="Y490" s="551">
        <f>IFERROR(SUM(Y487:Y488),"0")</f>
        <v>1008</v>
      </c>
      <c r="Z490" s="37"/>
      <c r="AA490" s="552"/>
      <c r="AB490" s="552"/>
      <c r="AC490" s="552"/>
    </row>
    <row r="491" spans="1:68" ht="14.25" hidden="1" customHeight="1" x14ac:dyDescent="0.25">
      <c r="A491" s="561" t="s">
        <v>167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752</v>
      </c>
      <c r="B492" s="54" t="s">
        <v>753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85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69</v>
      </c>
      <c r="X492" s="549">
        <v>10</v>
      </c>
      <c r="Y492" s="550">
        <f>IFERROR(IF(X492="",0,CEILING((X492/$H492),1)*$H492),"")</f>
        <v>18</v>
      </c>
      <c r="Z492" s="36">
        <f>IFERROR(IF(Y492=0,"",ROUNDUP(Y492/H492,0)*0.01898),"")</f>
        <v>3.7960000000000001E-2</v>
      </c>
      <c r="AA492" s="56"/>
      <c r="AB492" s="57"/>
      <c r="AC492" s="535" t="s">
        <v>754</v>
      </c>
      <c r="AG492" s="64"/>
      <c r="AJ492" s="68"/>
      <c r="AK492" s="68">
        <v>0</v>
      </c>
      <c r="BB492" s="536" t="s">
        <v>1</v>
      </c>
      <c r="BM492" s="64">
        <f>IFERROR(X492*I492/H492,"0")</f>
        <v>10.483333333333334</v>
      </c>
      <c r="BN492" s="64">
        <f>IFERROR(Y492*I492/H492,"0")</f>
        <v>18.87</v>
      </c>
      <c r="BO492" s="64">
        <f>IFERROR(1/J492*(X492/H492),"0")</f>
        <v>1.7361111111111112E-2</v>
      </c>
      <c r="BP492" s="64">
        <f>IFERROR(1/J492*(Y492/H492),"0")</f>
        <v>3.125E-2</v>
      </c>
    </row>
    <row r="493" spans="1:68" ht="27" hidden="1" customHeight="1" x14ac:dyDescent="0.25">
      <c r="A493" s="54" t="s">
        <v>755</v>
      </c>
      <c r="B493" s="54" t="s">
        <v>756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7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9"/>
      <c r="P494" s="558" t="s">
        <v>71</v>
      </c>
      <c r="Q494" s="559"/>
      <c r="R494" s="559"/>
      <c r="S494" s="559"/>
      <c r="T494" s="559"/>
      <c r="U494" s="559"/>
      <c r="V494" s="560"/>
      <c r="W494" s="37" t="s">
        <v>72</v>
      </c>
      <c r="X494" s="551">
        <f>IFERROR(X492/H492,"0")+IFERROR(X493/H493,"0")</f>
        <v>1.1111111111111112</v>
      </c>
      <c r="Y494" s="551">
        <f>IFERROR(Y492/H492,"0")+IFERROR(Y493/H493,"0")</f>
        <v>2</v>
      </c>
      <c r="Z494" s="551">
        <f>IFERROR(IF(Z492="",0,Z492),"0")+IFERROR(IF(Z493="",0,Z493),"0")</f>
        <v>3.7960000000000001E-2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9"/>
      <c r="P495" s="558" t="s">
        <v>71</v>
      </c>
      <c r="Q495" s="559"/>
      <c r="R495" s="559"/>
      <c r="S495" s="559"/>
      <c r="T495" s="559"/>
      <c r="U495" s="559"/>
      <c r="V495" s="560"/>
      <c r="W495" s="37" t="s">
        <v>69</v>
      </c>
      <c r="X495" s="551">
        <f>IFERROR(SUM(X492:X493),"0")</f>
        <v>10</v>
      </c>
      <c r="Y495" s="551">
        <f>IFERROR(SUM(Y492:Y493),"0")</f>
        <v>18</v>
      </c>
      <c r="Z495" s="37"/>
      <c r="AA495" s="552"/>
      <c r="AB495" s="552"/>
      <c r="AC495" s="552"/>
    </row>
    <row r="496" spans="1:68" ht="16.5" hidden="1" customHeight="1" x14ac:dyDescent="0.25">
      <c r="A496" s="571" t="s">
        <v>758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hidden="1" customHeight="1" x14ac:dyDescent="0.25">
      <c r="A497" s="561" t="s">
        <v>137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hidden="1" customHeight="1" x14ac:dyDescent="0.25">
      <c r="A498" s="54" t="s">
        <v>759</v>
      </c>
      <c r="B498" s="54" t="s">
        <v>760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70" t="s">
        <v>761</v>
      </c>
      <c r="Q498" s="556"/>
      <c r="R498" s="556"/>
      <c r="S498" s="556"/>
      <c r="T498" s="557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762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9"/>
      <c r="P499" s="558" t="s">
        <v>71</v>
      </c>
      <c r="Q499" s="559"/>
      <c r="R499" s="559"/>
      <c r="S499" s="559"/>
      <c r="T499" s="559"/>
      <c r="U499" s="559"/>
      <c r="V499" s="560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9"/>
      <c r="P500" s="558" t="s">
        <v>71</v>
      </c>
      <c r="Q500" s="559"/>
      <c r="R500" s="559"/>
      <c r="S500" s="559"/>
      <c r="T500" s="559"/>
      <c r="U500" s="559"/>
      <c r="V500" s="560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2"/>
      <c r="P501" s="592" t="s">
        <v>763</v>
      </c>
      <c r="Q501" s="593"/>
      <c r="R501" s="593"/>
      <c r="S501" s="593"/>
      <c r="T501" s="593"/>
      <c r="U501" s="593"/>
      <c r="V501" s="594"/>
      <c r="W501" s="37" t="s">
        <v>69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11488.6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11660.760000000002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2"/>
      <c r="P502" s="592" t="s">
        <v>764</v>
      </c>
      <c r="Q502" s="593"/>
      <c r="R502" s="593"/>
      <c r="S502" s="593"/>
      <c r="T502" s="593"/>
      <c r="U502" s="593"/>
      <c r="V502" s="594"/>
      <c r="W502" s="37" t="s">
        <v>69</v>
      </c>
      <c r="X502" s="551">
        <f>IFERROR(SUM(BM22:BM498),"0")</f>
        <v>12313.987630482541</v>
      </c>
      <c r="Y502" s="551">
        <f>IFERROR(SUM(BN22:BN498),"0")</f>
        <v>12496.523000000003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2"/>
      <c r="P503" s="592" t="s">
        <v>765</v>
      </c>
      <c r="Q503" s="593"/>
      <c r="R503" s="593"/>
      <c r="S503" s="593"/>
      <c r="T503" s="593"/>
      <c r="U503" s="593"/>
      <c r="V503" s="594"/>
      <c r="W503" s="37" t="s">
        <v>766</v>
      </c>
      <c r="X503" s="38">
        <f>ROUNDUP(SUM(BO22:BO498),0)</f>
        <v>22</v>
      </c>
      <c r="Y503" s="38">
        <f>ROUNDUP(SUM(BP22:BP498),0)</f>
        <v>22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2"/>
      <c r="P504" s="592" t="s">
        <v>767</v>
      </c>
      <c r="Q504" s="593"/>
      <c r="R504" s="593"/>
      <c r="S504" s="593"/>
      <c r="T504" s="593"/>
      <c r="U504" s="593"/>
      <c r="V504" s="594"/>
      <c r="W504" s="37" t="s">
        <v>69</v>
      </c>
      <c r="X504" s="551">
        <f>GrossWeightTotal+PalletQtyTotal*25</f>
        <v>12863.987630482541</v>
      </c>
      <c r="Y504" s="551">
        <f>GrossWeightTotalR+PalletQtyTotalR*25</f>
        <v>13046.523000000003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2"/>
      <c r="P505" s="592" t="s">
        <v>768</v>
      </c>
      <c r="Q505" s="593"/>
      <c r="R505" s="593"/>
      <c r="S505" s="593"/>
      <c r="T505" s="593"/>
      <c r="U505" s="593"/>
      <c r="V505" s="594"/>
      <c r="W505" s="37" t="s">
        <v>766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2573.9344108424566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2602</v>
      </c>
      <c r="Z505" s="37"/>
      <c r="AA505" s="552"/>
      <c r="AB505" s="552"/>
      <c r="AC505" s="552"/>
    </row>
    <row r="506" spans="1:68" ht="14.25" hidden="1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2"/>
      <c r="P506" s="592" t="s">
        <v>769</v>
      </c>
      <c r="Q506" s="593"/>
      <c r="R506" s="593"/>
      <c r="S506" s="593"/>
      <c r="T506" s="593"/>
      <c r="U506" s="593"/>
      <c r="V506" s="594"/>
      <c r="W506" s="39" t="s">
        <v>770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25.036210000000001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771</v>
      </c>
      <c r="B508" s="546" t="s">
        <v>63</v>
      </c>
      <c r="C508" s="579" t="s">
        <v>101</v>
      </c>
      <c r="D508" s="664"/>
      <c r="E508" s="664"/>
      <c r="F508" s="664"/>
      <c r="G508" s="664"/>
      <c r="H508" s="665"/>
      <c r="I508" s="579" t="s">
        <v>253</v>
      </c>
      <c r="J508" s="664"/>
      <c r="K508" s="664"/>
      <c r="L508" s="664"/>
      <c r="M508" s="664"/>
      <c r="N508" s="664"/>
      <c r="O508" s="664"/>
      <c r="P508" s="664"/>
      <c r="Q508" s="664"/>
      <c r="R508" s="664"/>
      <c r="S508" s="665"/>
      <c r="T508" s="579" t="s">
        <v>540</v>
      </c>
      <c r="U508" s="665"/>
      <c r="V508" s="579" t="s">
        <v>596</v>
      </c>
      <c r="W508" s="664"/>
      <c r="X508" s="664"/>
      <c r="Y508" s="665"/>
      <c r="Z508" s="546" t="s">
        <v>652</v>
      </c>
      <c r="AA508" s="579" t="s">
        <v>719</v>
      </c>
      <c r="AB508" s="665"/>
      <c r="AC508" s="52"/>
      <c r="AF508" s="547"/>
    </row>
    <row r="509" spans="1:68" ht="14.25" customHeight="1" thickTop="1" x14ac:dyDescent="0.2">
      <c r="A509" s="607" t="s">
        <v>772</v>
      </c>
      <c r="B509" s="579" t="s">
        <v>63</v>
      </c>
      <c r="C509" s="579" t="s">
        <v>102</v>
      </c>
      <c r="D509" s="579" t="s">
        <v>119</v>
      </c>
      <c r="E509" s="579" t="s">
        <v>174</v>
      </c>
      <c r="F509" s="579" t="s">
        <v>196</v>
      </c>
      <c r="G509" s="579" t="s">
        <v>229</v>
      </c>
      <c r="H509" s="579" t="s">
        <v>101</v>
      </c>
      <c r="I509" s="579" t="s">
        <v>254</v>
      </c>
      <c r="J509" s="579" t="s">
        <v>294</v>
      </c>
      <c r="K509" s="579" t="s">
        <v>354</v>
      </c>
      <c r="L509" s="579" t="s">
        <v>397</v>
      </c>
      <c r="M509" s="579" t="s">
        <v>413</v>
      </c>
      <c r="N509" s="547"/>
      <c r="O509" s="579" t="s">
        <v>427</v>
      </c>
      <c r="P509" s="579" t="s">
        <v>437</v>
      </c>
      <c r="Q509" s="579" t="s">
        <v>444</v>
      </c>
      <c r="R509" s="579" t="s">
        <v>449</v>
      </c>
      <c r="S509" s="579" t="s">
        <v>530</v>
      </c>
      <c r="T509" s="579" t="s">
        <v>541</v>
      </c>
      <c r="U509" s="579" t="s">
        <v>576</v>
      </c>
      <c r="V509" s="579" t="s">
        <v>597</v>
      </c>
      <c r="W509" s="579" t="s">
        <v>629</v>
      </c>
      <c r="X509" s="579" t="s">
        <v>644</v>
      </c>
      <c r="Y509" s="579" t="s">
        <v>648</v>
      </c>
      <c r="Z509" s="579" t="s">
        <v>652</v>
      </c>
      <c r="AA509" s="579" t="s">
        <v>719</v>
      </c>
      <c r="AB509" s="579" t="s">
        <v>758</v>
      </c>
      <c r="AC509" s="52"/>
      <c r="AF509" s="547"/>
    </row>
    <row r="510" spans="1:68" ht="13.5" customHeight="1" thickBot="1" x14ac:dyDescent="0.25">
      <c r="A510" s="60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773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156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890.1</v>
      </c>
      <c r="E511" s="46">
        <f>IFERROR(Y87*1,"0")+IFERROR(Y88*1,"0")+IFERROR(Y89*1,"0")+IFERROR(Y93*1,"0")+IFERROR(Y94*1,"0")+IFERROR(Y95*1,"0")+IFERROR(Y96*1,"0")+IFERROR(Y97*1,"0")</f>
        <v>475.20000000000005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994.31999999999994</v>
      </c>
      <c r="G511" s="46">
        <f>IFERROR(Y128*1,"0")+IFERROR(Y129*1,"0")+IFERROR(Y133*1,"0")+IFERROR(Y134*1,"0")+IFERROR(Y138*1,"0")+IFERROR(Y139*1,"0")</f>
        <v>195.12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349.68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1866.8999999999999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256.2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81.599999999999994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557.4</v>
      </c>
      <c r="S511" s="46">
        <f>IFERROR(Y334*1,"0")+IFERROR(Y335*1,"0")+IFERROR(Y336*1,"0")</f>
        <v>1157.1000000000001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2598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52.5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1004.64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1026</v>
      </c>
      <c r="AB511" s="46">
        <f>IFERROR(Y498*1,"0")</f>
        <v>0</v>
      </c>
      <c r="AC511" s="52"/>
      <c r="AF511" s="547"/>
    </row>
  </sheetData>
  <sheetProtection algorithmName="SHA-512" hashValue="L9CPggq2x53C40NCfpMKALX6dIos8WZ8p7NEgeuvBmQQs1UuAjEnuWRvestEQt8WAEosNM+EnqErI/3uHsistQ==" saltValue="/ELZMSrsRmH2EPrtFaPd6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85,00"/>
        <filter val="1 155,00"/>
        <filter val="1 180,00"/>
        <filter val="1,11"/>
        <filter val="10,00"/>
        <filter val="100,00"/>
        <filter val="11 488,60"/>
        <filter val="11,11"/>
        <filter val="111,11"/>
        <filter val="12 313,99"/>
        <filter val="12 863,99"/>
        <filter val="12,00"/>
        <filter val="12,50"/>
        <filter val="120,00"/>
        <filter val="122,50"/>
        <filter val="131,11"/>
        <filter val="14,00"/>
        <filter val="140,00"/>
        <filter val="144,52"/>
        <filter val="148,00"/>
        <filter val="150,00"/>
        <filter val="157,50"/>
        <filter val="175,74"/>
        <filter val="18,00"/>
        <filter val="18,75"/>
        <filter val="19,83"/>
        <filter val="195,00"/>
        <filter val="2 100,00"/>
        <filter val="2 573,93"/>
        <filter val="2,56"/>
        <filter val="20,00"/>
        <filter val="200,00"/>
        <filter val="21,26"/>
        <filter val="22"/>
        <filter val="230,00"/>
        <filter val="24,00"/>
        <filter val="249,38"/>
        <filter val="25,00"/>
        <filter val="26,67"/>
        <filter val="270,00"/>
        <filter val="280,00"/>
        <filter val="3,00"/>
        <filter val="3,33"/>
        <filter val="30,00"/>
        <filter val="30,56"/>
        <filter val="300,00"/>
        <filter val="322,00"/>
        <filter val="323,00"/>
        <filter val="33,33"/>
        <filter val="330,00"/>
        <filter val="37,50"/>
        <filter val="37,88"/>
        <filter val="4,63"/>
        <filter val="40,00"/>
        <filter val="400,00"/>
        <filter val="407,18"/>
        <filter val="45,00"/>
        <filter val="450,00"/>
        <filter val="464,00"/>
        <filter val="470,00"/>
        <filter val="48,00"/>
        <filter val="480,00"/>
        <filter val="495,00"/>
        <filter val="5,56"/>
        <filter val="50,00"/>
        <filter val="52,50"/>
        <filter val="540,00"/>
        <filter val="550,00"/>
        <filter val="583,00"/>
        <filter val="6,60"/>
        <filter val="6,67"/>
        <filter val="60,00"/>
        <filter val="61,26"/>
        <filter val="61,78"/>
        <filter val="660,00"/>
        <filter val="7,00"/>
        <filter val="70,00"/>
        <filter val="700,00"/>
        <filter val="75,00"/>
        <filter val="78,52"/>
        <filter val="80,00"/>
        <filter val="84,00"/>
        <filter val="91,74"/>
        <filter val="925,00"/>
        <filter val="99,00"/>
      </filters>
    </filterColumn>
    <filterColumn colId="29" showButton="0"/>
    <filterColumn colId="30" showButton="0"/>
  </autoFilter>
  <mergeCells count="894"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P449:V449"/>
    <mergeCell ref="D335:E335"/>
    <mergeCell ref="D68:E68"/>
    <mergeCell ref="A83:O84"/>
    <mergeCell ref="D43:E43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D17:E18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P200:T200"/>
    <mergeCell ref="P134:T134"/>
    <mergeCell ref="P243:T243"/>
    <mergeCell ref="A124:O125"/>
    <mergeCell ref="P436:T436"/>
    <mergeCell ref="P292:T292"/>
    <mergeCell ref="D102:E102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9:C9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D200:E200"/>
    <mergeCell ref="A273:Z273"/>
    <mergeCell ref="D373:E373"/>
    <mergeCell ref="P348:T348"/>
    <mergeCell ref="P323:T323"/>
    <mergeCell ref="D358:E358"/>
    <mergeCell ref="P337:V337"/>
    <mergeCell ref="P379:V379"/>
    <mergeCell ref="D196:E196"/>
    <mergeCell ref="P219:V219"/>
    <mergeCell ref="P145:V145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P388:T388"/>
    <mergeCell ref="D75:E75"/>
    <mergeCell ref="A78:O79"/>
    <mergeCell ref="A66:Z66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90:O91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P450:V450"/>
    <mergeCell ref="A497:Z497"/>
    <mergeCell ref="P140:V140"/>
    <mergeCell ref="A192:Z192"/>
    <mergeCell ref="D471:E471"/>
    <mergeCell ref="A272:Z272"/>
    <mergeCell ref="A406:Z406"/>
    <mergeCell ref="A381:Z381"/>
    <mergeCell ref="P216:T216"/>
    <mergeCell ref="P124:V124"/>
    <mergeCell ref="T5:U5"/>
    <mergeCell ref="P76:T76"/>
    <mergeCell ref="V5:W5"/>
    <mergeCell ref="D118:E118"/>
    <mergeCell ref="A48:O49"/>
    <mergeCell ref="P125:V125"/>
    <mergeCell ref="P112:V112"/>
    <mergeCell ref="D5:E5"/>
    <mergeCell ref="D7:M7"/>
    <mergeCell ref="A13:M13"/>
    <mergeCell ref="J9:M9"/>
    <mergeCell ref="D62:E62"/>
    <mergeCell ref="D56:E56"/>
    <mergeCell ref="H17:H18"/>
    <mergeCell ref="P27:T27"/>
    <mergeCell ref="V6:W9"/>
    <mergeCell ref="P22:T22"/>
    <mergeCell ref="P61:T61"/>
    <mergeCell ref="H5:M5"/>
    <mergeCell ref="P70:V70"/>
    <mergeCell ref="Q6:R6"/>
    <mergeCell ref="P23:V23"/>
    <mergeCell ref="D57:E57"/>
    <mergeCell ref="U17:V17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D9:E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P197:T197"/>
    <mergeCell ref="A354:O355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D229:E229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2:T492"/>
    <mergeCell ref="D31:E31"/>
    <mergeCell ref="D329:E329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349:V349"/>
    <mergeCell ref="A108:Z108"/>
    <mergeCell ref="D166:E166"/>
    <mergeCell ref="P91:V91"/>
    <mergeCell ref="P334:T334"/>
    <mergeCell ref="P394:T394"/>
    <mergeCell ref="D315:E315"/>
    <mergeCell ref="D144:E144"/>
    <mergeCell ref="A50:Z50"/>
    <mergeCell ref="W17:W18"/>
    <mergeCell ref="P360:V360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P42:T42"/>
    <mergeCell ref="A32:O33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P382:T382"/>
    <mergeCell ref="P453:T453"/>
    <mergeCell ref="A303:O304"/>
    <mergeCell ref="D290:E290"/>
    <mergeCell ref="P98:V98"/>
    <mergeCell ref="D94:E94"/>
    <mergeCell ref="P259:T259"/>
    <mergeCell ref="P148:T148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A241:Z241"/>
    <mergeCell ref="P45:V45"/>
    <mergeCell ref="A98:O99"/>
    <mergeCell ref="A34:Z34"/>
    <mergeCell ref="H9:I9"/>
    <mergeCell ref="P24:V24"/>
    <mergeCell ref="V10:W10"/>
    <mergeCell ref="D47:E47"/>
    <mergeCell ref="D74:E74"/>
    <mergeCell ref="P151:V151"/>
    <mergeCell ref="P87:T87"/>
    <mergeCell ref="A203:Z203"/>
    <mergeCell ref="A51:Z51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P232:V232"/>
    <mergeCell ref="P244:T244"/>
    <mergeCell ref="P73:T73"/>
    <mergeCell ref="P144:T144"/>
    <mergeCell ref="P315:T315"/>
    <mergeCell ref="A190:O191"/>
    <mergeCell ref="P302:T302"/>
    <mergeCell ref="D174:E174"/>
    <mergeCell ref="D302:E302"/>
    <mergeCell ref="P173:T173"/>
    <mergeCell ref="D348:E348"/>
    <mergeCell ref="D193:E193"/>
    <mergeCell ref="P377:T377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  <mergeCell ref="P454:T454"/>
    <mergeCell ref="D297:E297"/>
    <mergeCell ref="P324:V324"/>
    <mergeCell ref="P391:T391"/>
    <mergeCell ref="P437:T437"/>
    <mergeCell ref="D442:E442"/>
    <mergeCell ref="P416:V416"/>
    <mergeCell ref="P389:T3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3 X89 X269 X342:X343 X345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52"/>
    </row>
    <row r="3" spans="2:8" x14ac:dyDescent="0.2">
      <c r="B3" s="47" t="s">
        <v>775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776</v>
      </c>
      <c r="D6" s="47" t="s">
        <v>777</v>
      </c>
      <c r="E6" s="47"/>
    </row>
    <row r="8" spans="2:8" x14ac:dyDescent="0.2">
      <c r="B8" s="47" t="s">
        <v>19</v>
      </c>
      <c r="C8" s="47" t="s">
        <v>776</v>
      </c>
      <c r="D8" s="47"/>
      <c r="E8" s="47"/>
    </row>
    <row r="10" spans="2:8" x14ac:dyDescent="0.2">
      <c r="B10" s="47" t="s">
        <v>778</v>
      </c>
      <c r="C10" s="47"/>
      <c r="D10" s="47"/>
      <c r="E10" s="47"/>
    </row>
    <row r="11" spans="2:8" x14ac:dyDescent="0.2">
      <c r="B11" s="47" t="s">
        <v>779</v>
      </c>
      <c r="C11" s="47"/>
      <c r="D11" s="47"/>
      <c r="E11" s="47"/>
    </row>
    <row r="12" spans="2:8" x14ac:dyDescent="0.2">
      <c r="B12" s="47" t="s">
        <v>780</v>
      </c>
      <c r="C12" s="47"/>
      <c r="D12" s="47"/>
      <c r="E12" s="47"/>
    </row>
    <row r="13" spans="2:8" x14ac:dyDescent="0.2">
      <c r="B13" s="47" t="s">
        <v>781</v>
      </c>
      <c r="C13" s="47"/>
      <c r="D13" s="47"/>
      <c r="E13" s="47"/>
    </row>
    <row r="14" spans="2:8" x14ac:dyDescent="0.2">
      <c r="B14" s="47" t="s">
        <v>782</v>
      </c>
      <c r="C14" s="47"/>
      <c r="D14" s="47"/>
      <c r="E14" s="47"/>
    </row>
    <row r="15" spans="2:8" x14ac:dyDescent="0.2">
      <c r="B15" s="47" t="s">
        <v>783</v>
      </c>
      <c r="C15" s="47"/>
      <c r="D15" s="47"/>
      <c r="E15" s="47"/>
    </row>
    <row r="16" spans="2:8" x14ac:dyDescent="0.2">
      <c r="B16" s="47" t="s">
        <v>784</v>
      </c>
      <c r="C16" s="47"/>
      <c r="D16" s="47"/>
      <c r="E16" s="47"/>
    </row>
    <row r="17" spans="2:5" x14ac:dyDescent="0.2">
      <c r="B17" s="47" t="s">
        <v>785</v>
      </c>
      <c r="C17" s="47"/>
      <c r="D17" s="47"/>
      <c r="E17" s="47"/>
    </row>
    <row r="18" spans="2:5" x14ac:dyDescent="0.2">
      <c r="B18" s="47" t="s">
        <v>786</v>
      </c>
      <c r="C18" s="47"/>
      <c r="D18" s="47"/>
      <c r="E18" s="47"/>
    </row>
    <row r="19" spans="2:5" x14ac:dyDescent="0.2">
      <c r="B19" s="47" t="s">
        <v>787</v>
      </c>
      <c r="C19" s="47"/>
      <c r="D19" s="47"/>
      <c r="E19" s="47"/>
    </row>
    <row r="20" spans="2:5" x14ac:dyDescent="0.2">
      <c r="B20" s="47" t="s">
        <v>788</v>
      </c>
      <c r="C20" s="47"/>
      <c r="D20" s="47"/>
      <c r="E20" s="47"/>
    </row>
  </sheetData>
  <sheetProtection algorithmName="SHA-512" hashValue="OkYk/kE+H6R4GIEniNT0OuDm1o8qZtQmArbNw+H9UAYty+98vfbpUQzg5EYb0tEMFkistzu880Kco1IBAoAsGQ==" saltValue="YT+dJl79qWob1LoncOzN/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2025-09-10T11:09:35Z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