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F7BD6F-7CD6-4C82-AF25-90B7940CDC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102" i="1" l="1"/>
  <c r="BN102" i="1"/>
  <c r="Z102" i="1"/>
  <c r="BP139" i="1"/>
  <c r="BN139" i="1"/>
  <c r="Z139" i="1"/>
  <c r="Y145" i="1"/>
  <c r="BP144" i="1"/>
  <c r="BN144" i="1"/>
  <c r="Z144" i="1"/>
  <c r="Z145" i="1" s="1"/>
  <c r="BP148" i="1"/>
  <c r="BN148" i="1"/>
  <c r="Z148" i="1"/>
  <c r="BP174" i="1"/>
  <c r="BN174" i="1"/>
  <c r="Z174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23" i="1"/>
  <c r="BN323" i="1"/>
  <c r="Z323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Z30" i="1"/>
  <c r="BN30" i="1"/>
  <c r="Z57" i="1"/>
  <c r="BN57" i="1"/>
  <c r="Z69" i="1"/>
  <c r="BN69" i="1"/>
  <c r="BP75" i="1"/>
  <c r="BN75" i="1"/>
  <c r="Z75" i="1"/>
  <c r="BP118" i="1"/>
  <c r="BN118" i="1"/>
  <c r="Z118" i="1"/>
  <c r="BP164" i="1"/>
  <c r="BN164" i="1"/>
  <c r="Z164" i="1"/>
  <c r="BP193" i="1"/>
  <c r="BN193" i="1"/>
  <c r="Z193" i="1"/>
  <c r="BP216" i="1"/>
  <c r="BN216" i="1"/>
  <c r="Z216" i="1"/>
  <c r="BP243" i="1"/>
  <c r="BN243" i="1"/>
  <c r="Z243" i="1"/>
  <c r="Z246" i="1" s="1"/>
  <c r="BP260" i="1"/>
  <c r="BN260" i="1"/>
  <c r="Z260" i="1"/>
  <c r="BP299" i="1"/>
  <c r="BN299" i="1"/>
  <c r="Z29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Y175" i="1"/>
  <c r="J9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Z150" i="1"/>
  <c r="BN150" i="1"/>
  <c r="Y170" i="1"/>
  <c r="Z162" i="1"/>
  <c r="BN162" i="1"/>
  <c r="Z166" i="1"/>
  <c r="BN166" i="1"/>
  <c r="Z172" i="1"/>
  <c r="BN172" i="1"/>
  <c r="BP172" i="1"/>
  <c r="Z189" i="1"/>
  <c r="BN189" i="1"/>
  <c r="Y201" i="1"/>
  <c r="Z195" i="1"/>
  <c r="BN195" i="1"/>
  <c r="Z199" i="1"/>
  <c r="BN199" i="1"/>
  <c r="Z207" i="1"/>
  <c r="BN207" i="1"/>
  <c r="Z212" i="1"/>
  <c r="BN212" i="1"/>
  <c r="Y218" i="1"/>
  <c r="Z223" i="1"/>
  <c r="BN223" i="1"/>
  <c r="Z228" i="1"/>
  <c r="BN228" i="1"/>
  <c r="Y247" i="1"/>
  <c r="Z245" i="1"/>
  <c r="BN245" i="1"/>
  <c r="Y246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Y125" i="1"/>
  <c r="G511" i="1"/>
  <c r="Y131" i="1"/>
  <c r="BP128" i="1"/>
  <c r="BN128" i="1"/>
  <c r="Z128" i="1"/>
  <c r="Z130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58" i="1"/>
  <c r="Z479" i="1"/>
  <c r="Z403" i="1"/>
  <c r="Z311" i="1"/>
  <c r="Z255" i="1"/>
  <c r="Z201" i="1"/>
  <c r="Z175" i="1"/>
  <c r="Z140" i="1"/>
  <c r="Z90" i="1"/>
  <c r="Z70" i="1"/>
  <c r="Z324" i="1"/>
  <c r="Z124" i="1"/>
  <c r="Z349" i="1"/>
  <c r="Z169" i="1"/>
  <c r="Z44" i="1"/>
  <c r="Y502" i="1"/>
  <c r="Z263" i="1"/>
  <c r="Z443" i="1"/>
  <c r="Y505" i="1"/>
  <c r="Y503" i="1"/>
  <c r="Z32" i="1"/>
  <c r="Z106" i="1"/>
  <c r="Z98" i="1"/>
  <c r="Y504" i="1"/>
  <c r="Z473" i="1"/>
  <c r="Z398" i="1"/>
  <c r="Z58" i="1"/>
  <c r="X504" i="1"/>
  <c r="Z303" i="1"/>
  <c r="Z293" i="1"/>
  <c r="Z415" i="1"/>
  <c r="Z231" i="1"/>
  <c r="Y501" i="1"/>
  <c r="Z213" i="1"/>
  <c r="Z119" i="1"/>
  <c r="Z506" i="1" l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<sst xmlns="http://schemas.openxmlformats.org/spreadsheetml/2006/main" count="2208" uniqueCount="790">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</sst>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789</v>
      </c>
      <c r="I5" s="799"/>
      <c r="J5" s="799"/>
      <c r="K5" s="799"/>
      <c r="L5" s="799"/>
      <c r="M5" s="722"/>
      <c r="N5" s="58"/>
      <c r="P5" s="24" t="s">
        <v>10</v>
      </c>
      <c r="Q5" s="856">
        <v>45913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Суббота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1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47">
        <v>0.375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21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22</v>
      </c>
      <c r="Q10" s="713"/>
      <c r="R10" s="714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4" t="s">
        <v>28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1" t="s">
        <v>38</v>
      </c>
      <c r="D17" s="596" t="s">
        <v>39</v>
      </c>
      <c r="E17" s="65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9"/>
      <c r="R17" s="649"/>
      <c r="S17" s="649"/>
      <c r="T17" s="650"/>
      <c r="U17" s="870" t="s">
        <v>51</v>
      </c>
      <c r="V17" s="594"/>
      <c r="W17" s="596" t="s">
        <v>52</v>
      </c>
      <c r="X17" s="596" t="s">
        <v>53</v>
      </c>
      <c r="Y17" s="877" t="s">
        <v>54</v>
      </c>
      <c r="Z17" s="794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71</v>
      </c>
      <c r="Q23" s="559"/>
      <c r="R23" s="559"/>
      <c r="S23" s="559"/>
      <c r="T23" s="559"/>
      <c r="U23" s="559"/>
      <c r="V23" s="560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71</v>
      </c>
      <c r="Q24" s="559"/>
      <c r="R24" s="559"/>
      <c r="S24" s="559"/>
      <c r="T24" s="559"/>
      <c r="U24" s="559"/>
      <c r="V24" s="560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71</v>
      </c>
      <c r="Q32" s="559"/>
      <c r="R32" s="559"/>
      <c r="S32" s="559"/>
      <c r="T32" s="559"/>
      <c r="U32" s="559"/>
      <c r="V32" s="560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71</v>
      </c>
      <c r="Q33" s="559"/>
      <c r="R33" s="559"/>
      <c r="S33" s="559"/>
      <c r="T33" s="559"/>
      <c r="U33" s="559"/>
      <c r="V33" s="560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71</v>
      </c>
      <c r="Q36" s="559"/>
      <c r="R36" s="559"/>
      <c r="S36" s="559"/>
      <c r="T36" s="559"/>
      <c r="U36" s="559"/>
      <c r="V36" s="560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71</v>
      </c>
      <c r="Q37" s="559"/>
      <c r="R37" s="559"/>
      <c r="S37" s="559"/>
      <c r="T37" s="559"/>
      <c r="U37" s="559"/>
      <c r="V37" s="560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101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49">
        <v>220</v>
      </c>
      <c r="Y42" s="550">
        <f>IFERROR(IF(X42="",0,CEILING((X42/$H42),1)*$H42),"")</f>
        <v>220</v>
      </c>
      <c r="Z42" s="36">
        <f>IFERROR(IF(Y42=0,"",ROUNDUP(Y42/H42,0)*0.00902),"")</f>
        <v>0.49609999999999999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231.55</v>
      </c>
      <c r="BN42" s="64">
        <f>IFERROR(Y42*I42/H42,"0")</f>
        <v>231.55</v>
      </c>
      <c r="BO42" s="64">
        <f>IFERROR(1/J42*(X42/H42),"0")</f>
        <v>0.41666666666666669</v>
      </c>
      <c r="BP42" s="64">
        <f>IFERROR(1/J42*(Y42/H42),"0")</f>
        <v>0.41666666666666669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71</v>
      </c>
      <c r="Q44" s="559"/>
      <c r="R44" s="559"/>
      <c r="S44" s="559"/>
      <c r="T44" s="559"/>
      <c r="U44" s="559"/>
      <c r="V44" s="560"/>
      <c r="W44" s="37" t="s">
        <v>72</v>
      </c>
      <c r="X44" s="551">
        <f>IFERROR(X41/H41,"0")+IFERROR(X42/H42,"0")+IFERROR(X43/H43,"0")</f>
        <v>64.259259259259267</v>
      </c>
      <c r="Y44" s="551">
        <f>IFERROR(Y41/H41,"0")+IFERROR(Y42/H42,"0")+IFERROR(Y43/H43,"0")</f>
        <v>65</v>
      </c>
      <c r="Z44" s="551">
        <f>IFERROR(IF(Z41="",0,Z41),"0")+IFERROR(IF(Z42="",0,Z42),"0")+IFERROR(IF(Z43="",0,Z43),"0")</f>
        <v>0.68589999999999995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71</v>
      </c>
      <c r="Q45" s="559"/>
      <c r="R45" s="559"/>
      <c r="S45" s="559"/>
      <c r="T45" s="559"/>
      <c r="U45" s="559"/>
      <c r="V45" s="560"/>
      <c r="W45" s="37" t="s">
        <v>69</v>
      </c>
      <c r="X45" s="551">
        <f>IFERROR(SUM(X41:X43),"0")</f>
        <v>320</v>
      </c>
      <c r="Y45" s="551">
        <f>IFERROR(SUM(Y41:Y43),"0")</f>
        <v>328</v>
      </c>
      <c r="Z45" s="37"/>
      <c r="AA45" s="552"/>
      <c r="AB45" s="552"/>
      <c r="AC45" s="552"/>
    </row>
    <row r="46" spans="1:68" ht="14.25" hidden="1" customHeight="1" x14ac:dyDescent="0.25">
      <c r="A46" s="561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71</v>
      </c>
      <c r="Q48" s="559"/>
      <c r="R48" s="559"/>
      <c r="S48" s="559"/>
      <c r="T48" s="559"/>
      <c r="U48" s="559"/>
      <c r="V48" s="560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71</v>
      </c>
      <c r="Q49" s="559"/>
      <c r="R49" s="559"/>
      <c r="S49" s="559"/>
      <c r="T49" s="559"/>
      <c r="U49" s="559"/>
      <c r="V49" s="560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49">
        <v>630</v>
      </c>
      <c r="Y57" s="550">
        <f t="shared" si="6"/>
        <v>630</v>
      </c>
      <c r="Z57" s="36">
        <f>IFERROR(IF(Y57=0,"",ROUNDUP(Y57/H57,0)*0.00902),"")</f>
        <v>1.2627999999999999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659.40000000000009</v>
      </c>
      <c r="BN57" s="64">
        <f t="shared" si="8"/>
        <v>659.40000000000009</v>
      </c>
      <c r="BO57" s="64">
        <f t="shared" si="9"/>
        <v>1.0606060606060606</v>
      </c>
      <c r="BP57" s="64">
        <f t="shared" si="10"/>
        <v>1.0606060606060606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71</v>
      </c>
      <c r="Q58" s="559"/>
      <c r="R58" s="559"/>
      <c r="S58" s="559"/>
      <c r="T58" s="559"/>
      <c r="U58" s="559"/>
      <c r="V58" s="560"/>
      <c r="W58" s="37" t="s">
        <v>72</v>
      </c>
      <c r="X58" s="551">
        <f>IFERROR(X52/H52,"0")+IFERROR(X53/H53,"0")+IFERROR(X54/H54,"0")+IFERROR(X55/H55,"0")+IFERROR(X56/H56,"0")+IFERROR(X57/H57,"0")</f>
        <v>158.51851851851853</v>
      </c>
      <c r="Y58" s="551">
        <f>IFERROR(Y52/H52,"0")+IFERROR(Y53/H53,"0")+IFERROR(Y54/H54,"0")+IFERROR(Y55/H55,"0")+IFERROR(Y56/H56,"0")+IFERROR(Y57/H57,"0")</f>
        <v>159</v>
      </c>
      <c r="Z58" s="551">
        <f>IFERROR(IF(Z52="",0,Z52),"0")+IFERROR(IF(Z53="",0,Z53),"0")+IFERROR(IF(Z54="",0,Z54),"0")+IFERROR(IF(Z55="",0,Z55),"0")+IFERROR(IF(Z56="",0,Z56),"0")+IFERROR(IF(Z57="",0,Z57),"0")</f>
        <v>1.6234199999999999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71</v>
      </c>
      <c r="Q59" s="559"/>
      <c r="R59" s="559"/>
      <c r="S59" s="559"/>
      <c r="T59" s="559"/>
      <c r="U59" s="559"/>
      <c r="V59" s="560"/>
      <c r="W59" s="37" t="s">
        <v>69</v>
      </c>
      <c r="X59" s="551">
        <f>IFERROR(SUM(X52:X57),"0")</f>
        <v>830</v>
      </c>
      <c r="Y59" s="551">
        <f>IFERROR(SUM(Y52:Y57),"0")</f>
        <v>835.2</v>
      </c>
      <c r="Z59" s="37"/>
      <c r="AA59" s="552"/>
      <c r="AB59" s="552"/>
      <c r="AC59" s="552"/>
    </row>
    <row r="60" spans="1:68" ht="14.25" hidden="1" customHeight="1" x14ac:dyDescent="0.25">
      <c r="A60" s="561" t="s">
        <v>137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49">
        <v>150</v>
      </c>
      <c r="Y61" s="550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49">
        <v>157.5</v>
      </c>
      <c r="Y63" s="550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71</v>
      </c>
      <c r="Q64" s="559"/>
      <c r="R64" s="559"/>
      <c r="S64" s="559"/>
      <c r="T64" s="559"/>
      <c r="U64" s="559"/>
      <c r="V64" s="560"/>
      <c r="W64" s="37" t="s">
        <v>72</v>
      </c>
      <c r="X64" s="551">
        <f>IFERROR(X61/H61,"0")+IFERROR(X62/H62,"0")+IFERROR(X63/H63,"0")</f>
        <v>72.222222222222214</v>
      </c>
      <c r="Y64" s="551">
        <f>IFERROR(Y61/H61,"0")+IFERROR(Y62/H62,"0")+IFERROR(Y63/H63,"0")</f>
        <v>73</v>
      </c>
      <c r="Z64" s="551">
        <f>IFERROR(IF(Z61="",0,Z61),"0")+IFERROR(IF(Z62="",0,Z62),"0")+IFERROR(IF(Z63="",0,Z63),"0")</f>
        <v>0.64981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71</v>
      </c>
      <c r="Q65" s="559"/>
      <c r="R65" s="559"/>
      <c r="S65" s="559"/>
      <c r="T65" s="559"/>
      <c r="U65" s="559"/>
      <c r="V65" s="560"/>
      <c r="W65" s="37" t="s">
        <v>69</v>
      </c>
      <c r="X65" s="551">
        <f>IFERROR(SUM(X61:X63),"0")</f>
        <v>307.5</v>
      </c>
      <c r="Y65" s="551">
        <f>IFERROR(SUM(Y61:Y63),"0")</f>
        <v>310.5</v>
      </c>
      <c r="Z65" s="37"/>
      <c r="AA65" s="552"/>
      <c r="AB65" s="552"/>
      <c r="AC65" s="552"/>
    </row>
    <row r="66" spans="1:68" ht="14.25" hidden="1" customHeight="1" x14ac:dyDescent="0.25">
      <c r="A66" s="561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71</v>
      </c>
      <c r="Q70" s="559"/>
      <c r="R70" s="559"/>
      <c r="S70" s="559"/>
      <c r="T70" s="559"/>
      <c r="U70" s="559"/>
      <c r="V70" s="560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71</v>
      </c>
      <c r="Q71" s="559"/>
      <c r="R71" s="559"/>
      <c r="S71" s="559"/>
      <c r="T71" s="559"/>
      <c r="U71" s="559"/>
      <c r="V71" s="560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71</v>
      </c>
      <c r="Q78" s="559"/>
      <c r="R78" s="559"/>
      <c r="S78" s="559"/>
      <c r="T78" s="559"/>
      <c r="U78" s="559"/>
      <c r="V78" s="560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71</v>
      </c>
      <c r="Q79" s="559"/>
      <c r="R79" s="559"/>
      <c r="S79" s="559"/>
      <c r="T79" s="559"/>
      <c r="U79" s="559"/>
      <c r="V79" s="560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167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49">
        <v>30</v>
      </c>
      <c r="Y81" s="550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31.673076923076923</v>
      </c>
      <c r="BN81" s="64">
        <f>IFERROR(Y81*I81/H81,"0")</f>
        <v>32.94</v>
      </c>
      <c r="BO81" s="64">
        <f>IFERROR(1/J81*(X81/H81),"0")</f>
        <v>6.0096153846153848E-2</v>
      </c>
      <c r="BP81" s="64">
        <f>IFERROR(1/J81*(Y81/H81),"0")</f>
        <v>6.25E-2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71</v>
      </c>
      <c r="Q83" s="559"/>
      <c r="R83" s="559"/>
      <c r="S83" s="559"/>
      <c r="T83" s="559"/>
      <c r="U83" s="559"/>
      <c r="V83" s="560"/>
      <c r="W83" s="37" t="s">
        <v>72</v>
      </c>
      <c r="X83" s="551">
        <f>IFERROR(X81/H81,"0")+IFERROR(X82/H82,"0")</f>
        <v>3.8461538461538463</v>
      </c>
      <c r="Y83" s="551">
        <f>IFERROR(Y81/H81,"0")+IFERROR(Y82/H82,"0")</f>
        <v>4</v>
      </c>
      <c r="Z83" s="551">
        <f>IFERROR(IF(Z81="",0,Z81),"0")+IFERROR(IF(Z82="",0,Z82),"0")</f>
        <v>7.5920000000000001E-2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71</v>
      </c>
      <c r="Q84" s="559"/>
      <c r="R84" s="559"/>
      <c r="S84" s="559"/>
      <c r="T84" s="559"/>
      <c r="U84" s="559"/>
      <c r="V84" s="560"/>
      <c r="W84" s="37" t="s">
        <v>69</v>
      </c>
      <c r="X84" s="551">
        <f>IFERROR(SUM(X81:X82),"0")</f>
        <v>30</v>
      </c>
      <c r="Y84" s="551">
        <f>IFERROR(SUM(Y81:Y82),"0")</f>
        <v>31.2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49">
        <v>250</v>
      </c>
      <c r="Y87" s="550">
        <f>IFERROR(IF(X87="",0,CEILING((X87/$H87),1)*$H87),"")</f>
        <v>259.20000000000005</v>
      </c>
      <c r="Z87" s="36">
        <f>IFERROR(IF(Y87=0,"",ROUNDUP(Y87/H87,0)*0.01898),"")</f>
        <v>0.45552000000000004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260.0694444444444</v>
      </c>
      <c r="BN87" s="64">
        <f>IFERROR(Y87*I87/H87,"0")</f>
        <v>269.64000000000004</v>
      </c>
      <c r="BO87" s="64">
        <f>IFERROR(1/J87*(X87/H87),"0")</f>
        <v>0.36168981481481477</v>
      </c>
      <c r="BP87" s="64">
        <f>IFERROR(1/J87*(Y87/H87),"0")</f>
        <v>0.37500000000000006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49">
        <v>450</v>
      </c>
      <c r="Y89" s="550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71</v>
      </c>
      <c r="Q90" s="559"/>
      <c r="R90" s="559"/>
      <c r="S90" s="559"/>
      <c r="T90" s="559"/>
      <c r="U90" s="559"/>
      <c r="V90" s="560"/>
      <c r="W90" s="37" t="s">
        <v>72</v>
      </c>
      <c r="X90" s="551">
        <f>IFERROR(X87/H87,"0")+IFERROR(X88/H88,"0")+IFERROR(X89/H89,"0")</f>
        <v>123.14814814814815</v>
      </c>
      <c r="Y90" s="551">
        <f>IFERROR(Y87/H87,"0")+IFERROR(Y88/H88,"0")+IFERROR(Y89/H89,"0")</f>
        <v>124</v>
      </c>
      <c r="Z90" s="551">
        <f>IFERROR(IF(Z87="",0,Z87),"0")+IFERROR(IF(Z88="",0,Z88),"0")+IFERROR(IF(Z89="",0,Z89),"0")</f>
        <v>1.3575200000000001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71</v>
      </c>
      <c r="Q91" s="559"/>
      <c r="R91" s="559"/>
      <c r="S91" s="559"/>
      <c r="T91" s="559"/>
      <c r="U91" s="559"/>
      <c r="V91" s="560"/>
      <c r="W91" s="37" t="s">
        <v>69</v>
      </c>
      <c r="X91" s="551">
        <f>IFERROR(SUM(X87:X89),"0")</f>
        <v>700</v>
      </c>
      <c r="Y91" s="551">
        <f>IFERROR(SUM(Y87:Y89),"0")</f>
        <v>709.2</v>
      </c>
      <c r="Z91" s="37"/>
      <c r="AA91" s="552"/>
      <c r="AB91" s="552"/>
      <c r="AC91" s="552"/>
    </row>
    <row r="92" spans="1:68" ht="14.25" hidden="1" customHeight="1" x14ac:dyDescent="0.25">
      <c r="A92" s="561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8" t="s">
        <v>184</v>
      </c>
      <c r="Q93" s="556"/>
      <c r="R93" s="556"/>
      <c r="S93" s="556"/>
      <c r="T93" s="557"/>
      <c r="U93" s="34"/>
      <c r="V93" s="34"/>
      <c r="W93" s="35" t="s">
        <v>69</v>
      </c>
      <c r="X93" s="549">
        <v>50</v>
      </c>
      <c r="Y93" s="550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5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49">
        <v>540</v>
      </c>
      <c r="Y96" s="550">
        <f>IFERROR(IF(X96="",0,CEILING((X96/$H96),1)*$H96),"")</f>
        <v>540</v>
      </c>
      <c r="Z96" s="36">
        <f>IFERROR(IF(Y96=0,"",ROUNDUP(Y96/H96,0)*0.00651),"")</f>
        <v>1.302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590.4</v>
      </c>
      <c r="BN96" s="64">
        <f>IFERROR(Y96*I96/H96,"0")</f>
        <v>590.4</v>
      </c>
      <c r="BO96" s="64">
        <f>IFERROR(1/J96*(X96/H96),"0")</f>
        <v>1.098901098901099</v>
      </c>
      <c r="BP96" s="64">
        <f>IFERROR(1/J96*(Y96/H96),"0")</f>
        <v>1.098901098901099</v>
      </c>
    </row>
    <row r="97" spans="1:68" ht="16.5" hidden="1" customHeight="1" x14ac:dyDescent="0.25">
      <c r="A97" s="54" t="s">
        <v>193</v>
      </c>
      <c r="B97" s="54" t="s">
        <v>194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71</v>
      </c>
      <c r="Q98" s="559"/>
      <c r="R98" s="559"/>
      <c r="S98" s="559"/>
      <c r="T98" s="559"/>
      <c r="U98" s="559"/>
      <c r="V98" s="560"/>
      <c r="W98" s="37" t="s">
        <v>72</v>
      </c>
      <c r="X98" s="551">
        <f>IFERROR(X93/H93,"0")+IFERROR(X94/H94,"0")+IFERROR(X95/H95,"0")+IFERROR(X96/H96,"0")+IFERROR(X97/H97,"0")</f>
        <v>206.17283950617283</v>
      </c>
      <c r="Y98" s="551">
        <f>IFERROR(Y93/H93,"0")+IFERROR(Y94/H94,"0")+IFERROR(Y95/H95,"0")+IFERROR(Y96/H96,"0")+IFERROR(Y97/H97,"0")</f>
        <v>207</v>
      </c>
      <c r="Z98" s="551">
        <f>IFERROR(IF(Z93="",0,Z93),"0")+IFERROR(IF(Z94="",0,Z94),"0")+IFERROR(IF(Z95="",0,Z95),"0")+IFERROR(IF(Z96="",0,Z96),"0")+IFERROR(IF(Z97="",0,Z97),"0")</f>
        <v>1.43486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71</v>
      </c>
      <c r="Q99" s="559"/>
      <c r="R99" s="559"/>
      <c r="S99" s="559"/>
      <c r="T99" s="559"/>
      <c r="U99" s="559"/>
      <c r="V99" s="560"/>
      <c r="W99" s="37" t="s">
        <v>69</v>
      </c>
      <c r="X99" s="551">
        <f>IFERROR(SUM(X93:X97),"0")</f>
        <v>590</v>
      </c>
      <c r="Y99" s="551">
        <f>IFERROR(SUM(Y93:Y97),"0")</f>
        <v>596.70000000000005</v>
      </c>
      <c r="Z99" s="37"/>
      <c r="AA99" s="552"/>
      <c r="AB99" s="552"/>
      <c r="AC99" s="552"/>
    </row>
    <row r="100" spans="1:68" ht="16.5" hidden="1" customHeight="1" x14ac:dyDescent="0.25">
      <c r="A100" s="571" t="s">
        <v>196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49">
        <v>50</v>
      </c>
      <c r="Y102" s="550">
        <f>IFERROR(IF(X102="",0,CEILING((X102/$H102),1)*$H102),"")</f>
        <v>54</v>
      </c>
      <c r="Z102" s="36">
        <f>IFERROR(IF(Y102=0,"",ROUNDUP(Y102/H102,0)*0.01898),"")</f>
        <v>9.4899999999999998E-2</v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52.013888888888886</v>
      </c>
      <c r="BN102" s="64">
        <f>IFERROR(Y102*I102/H102,"0")</f>
        <v>56.17499999999999</v>
      </c>
      <c r="BO102" s="64">
        <f>IFERROR(1/J102*(X102/H102),"0")</f>
        <v>7.2337962962962965E-2</v>
      </c>
      <c r="BP102" s="64">
        <f>IFERROR(1/J102*(Y102/H102),"0")</f>
        <v>7.8125E-2</v>
      </c>
    </row>
    <row r="103" spans="1:68" ht="27" hidden="1" customHeight="1" x14ac:dyDescent="0.25">
      <c r="A103" s="54" t="s">
        <v>200</v>
      </c>
      <c r="B103" s="54" t="s">
        <v>201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202</v>
      </c>
      <c r="B104" s="54" t="s">
        <v>203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204</v>
      </c>
      <c r="B105" s="54" t="s">
        <v>205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71</v>
      </c>
      <c r="Q106" s="559"/>
      <c r="R106" s="559"/>
      <c r="S106" s="559"/>
      <c r="T106" s="559"/>
      <c r="U106" s="559"/>
      <c r="V106" s="560"/>
      <c r="W106" s="37" t="s">
        <v>72</v>
      </c>
      <c r="X106" s="551">
        <f>IFERROR(X102/H102,"0")+IFERROR(X103/H103,"0")+IFERROR(X104/H104,"0")+IFERROR(X105/H105,"0")</f>
        <v>4.6296296296296298</v>
      </c>
      <c r="Y106" s="551">
        <f>IFERROR(Y102/H102,"0")+IFERROR(Y103/H103,"0")+IFERROR(Y104/H104,"0")+IFERROR(Y105/H105,"0")</f>
        <v>5</v>
      </c>
      <c r="Z106" s="551">
        <f>IFERROR(IF(Z102="",0,Z102),"0")+IFERROR(IF(Z103="",0,Z103),"0")+IFERROR(IF(Z104="",0,Z104),"0")+IFERROR(IF(Z105="",0,Z105),"0")</f>
        <v>9.4899999999999998E-2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71</v>
      </c>
      <c r="Q107" s="559"/>
      <c r="R107" s="559"/>
      <c r="S107" s="559"/>
      <c r="T107" s="559"/>
      <c r="U107" s="559"/>
      <c r="V107" s="560"/>
      <c r="W107" s="37" t="s">
        <v>69</v>
      </c>
      <c r="X107" s="551">
        <f>IFERROR(SUM(X102:X105),"0")</f>
        <v>50</v>
      </c>
      <c r="Y107" s="551">
        <f>IFERROR(SUM(Y102:Y105),"0")</f>
        <v>54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137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206</v>
      </c>
      <c r="B109" s="54" t="s">
        <v>207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211</v>
      </c>
      <c r="B111" s="54" t="s">
        <v>212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71</v>
      </c>
      <c r="Q112" s="559"/>
      <c r="R112" s="559"/>
      <c r="S112" s="559"/>
      <c r="T112" s="559"/>
      <c r="U112" s="559"/>
      <c r="V112" s="560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71</v>
      </c>
      <c r="Q113" s="559"/>
      <c r="R113" s="559"/>
      <c r="S113" s="559"/>
      <c r="T113" s="559"/>
      <c r="U113" s="559"/>
      <c r="V113" s="560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49">
        <v>600</v>
      </c>
      <c r="Y115" s="550">
        <f>IFERROR(IF(X115="",0,CEILING((X115/$H115),1)*$H115),"")</f>
        <v>607.5</v>
      </c>
      <c r="Z115" s="36">
        <f>IFERROR(IF(Y115=0,"",ROUNDUP(Y115/H115,0)*0.01898),"")</f>
        <v>1.4235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637.99999999999989</v>
      </c>
      <c r="BN115" s="64">
        <f>IFERROR(Y115*I115/H115,"0")</f>
        <v>645.97500000000002</v>
      </c>
      <c r="BO115" s="64">
        <f>IFERROR(1/J115*(X115/H115),"0")</f>
        <v>1.1574074074074074</v>
      </c>
      <c r="BP115" s="64">
        <f>IFERROR(1/J115*(Y115/H115),"0")</f>
        <v>1.171875</v>
      </c>
    </row>
    <row r="116" spans="1:68" ht="27" hidden="1" customHeight="1" x14ac:dyDescent="0.25">
      <c r="A116" s="54" t="s">
        <v>216</v>
      </c>
      <c r="B116" s="54" t="s">
        <v>217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49">
        <v>607.5</v>
      </c>
      <c r="Y117" s="550">
        <f>IFERROR(IF(X117="",0,CEILING((X117/$H117),1)*$H117),"")</f>
        <v>607.5</v>
      </c>
      <c r="Z117" s="36">
        <f>IFERROR(IF(Y117=0,"",ROUNDUP(Y117/H117,0)*0.00651),"")</f>
        <v>1.46475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664.19999999999993</v>
      </c>
      <c r="BN117" s="64">
        <f>IFERROR(Y117*I117/H117,"0")</f>
        <v>664.19999999999993</v>
      </c>
      <c r="BO117" s="64">
        <f>IFERROR(1/J117*(X117/H117),"0")</f>
        <v>1.2362637362637363</v>
      </c>
      <c r="BP117" s="64">
        <f>IFERROR(1/J117*(Y117/H117),"0")</f>
        <v>1.2362637362637363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49">
        <v>24</v>
      </c>
      <c r="Y118" s="550">
        <f>IFERROR(IF(X118="",0,CEILING((X118/$H118),1)*$H118),"")</f>
        <v>25.2</v>
      </c>
      <c r="Z118" s="36">
        <f>IFERROR(IF(Y118=0,"",ROUNDUP(Y118/H118,0)*0.00651),"")</f>
        <v>9.1139999999999999E-2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26.4</v>
      </c>
      <c r="BN118" s="64">
        <f>IFERROR(Y118*I118/H118,"0")</f>
        <v>27.72</v>
      </c>
      <c r="BO118" s="64">
        <f>IFERROR(1/J118*(X118/H118),"0")</f>
        <v>7.3260073260073263E-2</v>
      </c>
      <c r="BP118" s="64">
        <f>IFERROR(1/J118*(Y118/H118),"0")</f>
        <v>7.6923076923076927E-2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71</v>
      </c>
      <c r="Q119" s="559"/>
      <c r="R119" s="559"/>
      <c r="S119" s="559"/>
      <c r="T119" s="559"/>
      <c r="U119" s="559"/>
      <c r="V119" s="560"/>
      <c r="W119" s="37" t="s">
        <v>72</v>
      </c>
      <c r="X119" s="551">
        <f>IFERROR(X115/H115,"0")+IFERROR(X116/H116,"0")+IFERROR(X117/H117,"0")+IFERROR(X118/H118,"0")</f>
        <v>312.40740740740733</v>
      </c>
      <c r="Y119" s="551">
        <f>IFERROR(Y115/H115,"0")+IFERROR(Y116/H116,"0")+IFERROR(Y117/H117,"0")+IFERROR(Y118/H118,"0")</f>
        <v>314</v>
      </c>
      <c r="Z119" s="551">
        <f>IFERROR(IF(Z115="",0,Z115),"0")+IFERROR(IF(Z116="",0,Z116),"0")+IFERROR(IF(Z117="",0,Z117),"0")+IFERROR(IF(Z118="",0,Z118),"0")</f>
        <v>2.9793900000000004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71</v>
      </c>
      <c r="Q120" s="559"/>
      <c r="R120" s="559"/>
      <c r="S120" s="559"/>
      <c r="T120" s="559"/>
      <c r="U120" s="559"/>
      <c r="V120" s="560"/>
      <c r="W120" s="37" t="s">
        <v>69</v>
      </c>
      <c r="X120" s="551">
        <f>IFERROR(SUM(X115:X118),"0")</f>
        <v>1231.5</v>
      </c>
      <c r="Y120" s="551">
        <f>IFERROR(SUM(Y115:Y118),"0")</f>
        <v>1240.2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167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223</v>
      </c>
      <c r="B122" s="54" t="s">
        <v>224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49">
        <v>16.5</v>
      </c>
      <c r="Y123" s="550">
        <f>IFERROR(IF(X123="",0,CEILING((X123/$H123),1)*$H123),"")</f>
        <v>17.82</v>
      </c>
      <c r="Z123" s="36">
        <f>IFERROR(IF(Y123=0,"",ROUNDUP(Y123/H123,0)*0.00651),"")</f>
        <v>5.8590000000000003E-2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18.649999999999999</v>
      </c>
      <c r="BN123" s="64">
        <f>IFERROR(Y123*I123/H123,"0")</f>
        <v>20.141999999999999</v>
      </c>
      <c r="BO123" s="64">
        <f>IFERROR(1/J123*(X123/H123),"0")</f>
        <v>4.5787545787545791E-2</v>
      </c>
      <c r="BP123" s="64">
        <f>IFERROR(1/J123*(Y123/H123),"0")</f>
        <v>4.9450549450549455E-2</v>
      </c>
    </row>
    <row r="124" spans="1:68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71</v>
      </c>
      <c r="Q124" s="559"/>
      <c r="R124" s="559"/>
      <c r="S124" s="559"/>
      <c r="T124" s="559"/>
      <c r="U124" s="559"/>
      <c r="V124" s="560"/>
      <c r="W124" s="37" t="s">
        <v>72</v>
      </c>
      <c r="X124" s="551">
        <f>IFERROR(X122/H122,"0")+IFERROR(X123/H123,"0")</f>
        <v>8.3333333333333339</v>
      </c>
      <c r="Y124" s="551">
        <f>IFERROR(Y122/H122,"0")+IFERROR(Y123/H123,"0")</f>
        <v>9</v>
      </c>
      <c r="Z124" s="551">
        <f>IFERROR(IF(Z122="",0,Z122),"0")+IFERROR(IF(Z123="",0,Z123),"0")</f>
        <v>5.8590000000000003E-2</v>
      </c>
      <c r="AA124" s="552"/>
      <c r="AB124" s="552"/>
      <c r="AC124" s="552"/>
    </row>
    <row r="125" spans="1:68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71</v>
      </c>
      <c r="Q125" s="559"/>
      <c r="R125" s="559"/>
      <c r="S125" s="559"/>
      <c r="T125" s="559"/>
      <c r="U125" s="559"/>
      <c r="V125" s="560"/>
      <c r="W125" s="37" t="s">
        <v>69</v>
      </c>
      <c r="X125" s="551">
        <f>IFERROR(SUM(X122:X123),"0")</f>
        <v>16.5</v>
      </c>
      <c r="Y125" s="551">
        <f>IFERROR(SUM(Y122:Y123),"0")</f>
        <v>17.82</v>
      </c>
      <c r="Z125" s="37"/>
      <c r="AA125" s="552"/>
      <c r="AB125" s="552"/>
      <c r="AC125" s="552"/>
    </row>
    <row r="126" spans="1:68" ht="16.5" hidden="1" customHeight="1" x14ac:dyDescent="0.25">
      <c r="A126" s="571" t="s">
        <v>229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49">
        <v>48</v>
      </c>
      <c r="Y128" s="550">
        <f>IFERROR(IF(X128="",0,CEILING((X128/$H128),1)*$H128),"")</f>
        <v>48</v>
      </c>
      <c r="Z128" s="36">
        <f>IFERROR(IF(Y128=0,"",ROUNDUP(Y128/H128,0)*0.00651),"")</f>
        <v>9.7650000000000001E-2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50.7</v>
      </c>
      <c r="BN128" s="64">
        <f>IFERROR(Y128*I128/H128,"0")</f>
        <v>50.7</v>
      </c>
      <c r="BO128" s="64">
        <f>IFERROR(1/J128*(X128/H128),"0")</f>
        <v>8.241758241758243E-2</v>
      </c>
      <c r="BP128" s="64">
        <f>IFERROR(1/J128*(Y128/H128),"0")</f>
        <v>8.241758241758243E-2</v>
      </c>
    </row>
    <row r="129" spans="1:68" ht="27" hidden="1" customHeight="1" x14ac:dyDescent="0.25">
      <c r="A129" s="54" t="s">
        <v>230</v>
      </c>
      <c r="B129" s="54" t="s">
        <v>233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71</v>
      </c>
      <c r="Q130" s="559"/>
      <c r="R130" s="559"/>
      <c r="S130" s="559"/>
      <c r="T130" s="559"/>
      <c r="U130" s="559"/>
      <c r="V130" s="560"/>
      <c r="W130" s="37" t="s">
        <v>72</v>
      </c>
      <c r="X130" s="551">
        <f>IFERROR(X128/H128,"0")+IFERROR(X129/H129,"0")</f>
        <v>15</v>
      </c>
      <c r="Y130" s="551">
        <f>IFERROR(Y128/H128,"0")+IFERROR(Y129/H129,"0")</f>
        <v>15</v>
      </c>
      <c r="Z130" s="551">
        <f>IFERROR(IF(Z128="",0,Z128),"0")+IFERROR(IF(Z129="",0,Z129),"0")</f>
        <v>9.7650000000000001E-2</v>
      </c>
      <c r="AA130" s="552"/>
      <c r="AB130" s="552"/>
      <c r="AC130" s="552"/>
    </row>
    <row r="131" spans="1:68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71</v>
      </c>
      <c r="Q131" s="559"/>
      <c r="R131" s="559"/>
      <c r="S131" s="559"/>
      <c r="T131" s="559"/>
      <c r="U131" s="559"/>
      <c r="V131" s="560"/>
      <c r="W131" s="37" t="s">
        <v>69</v>
      </c>
      <c r="X131" s="551">
        <f>IFERROR(SUM(X128:X129),"0")</f>
        <v>48</v>
      </c>
      <c r="Y131" s="551">
        <f>IFERROR(SUM(Y128:Y129),"0")</f>
        <v>48</v>
      </c>
      <c r="Z131" s="37"/>
      <c r="AA131" s="552"/>
      <c r="AB131" s="552"/>
      <c r="AC131" s="552"/>
    </row>
    <row r="132" spans="1:68" ht="14.25" hidden="1" customHeight="1" x14ac:dyDescent="0.25">
      <c r="A132" s="561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234</v>
      </c>
      <c r="B133" s="54" t="s">
        <v>235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49">
        <v>52.5</v>
      </c>
      <c r="Y134" s="550">
        <f>IFERROR(IF(X134="",0,CEILING((X134/$H134),1)*$H134),"")</f>
        <v>53.199999999999996</v>
      </c>
      <c r="Z134" s="36">
        <f>IFERROR(IF(Y134=0,"",ROUNDUP(Y134/H134,0)*0.00651),"")</f>
        <v>0.12369000000000001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57.524999999999999</v>
      </c>
      <c r="BN134" s="64">
        <f>IFERROR(Y134*I134/H134,"0")</f>
        <v>58.291999999999994</v>
      </c>
      <c r="BO134" s="64">
        <f>IFERROR(1/J134*(X134/H134),"0")</f>
        <v>0.10302197802197803</v>
      </c>
      <c r="BP134" s="64">
        <f>IFERROR(1/J134*(Y134/H134),"0")</f>
        <v>0.1043956043956044</v>
      </c>
    </row>
    <row r="135" spans="1:68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71</v>
      </c>
      <c r="Q135" s="559"/>
      <c r="R135" s="559"/>
      <c r="S135" s="559"/>
      <c r="T135" s="559"/>
      <c r="U135" s="559"/>
      <c r="V135" s="560"/>
      <c r="W135" s="37" t="s">
        <v>72</v>
      </c>
      <c r="X135" s="551">
        <f>IFERROR(X133/H133,"0")+IFERROR(X134/H134,"0")</f>
        <v>18.75</v>
      </c>
      <c r="Y135" s="551">
        <f>IFERROR(Y133/H133,"0")+IFERROR(Y134/H134,"0")</f>
        <v>19</v>
      </c>
      <c r="Z135" s="551">
        <f>IFERROR(IF(Z133="",0,Z133),"0")+IFERROR(IF(Z134="",0,Z134),"0")</f>
        <v>0.12369000000000001</v>
      </c>
      <c r="AA135" s="552"/>
      <c r="AB135" s="552"/>
      <c r="AC135" s="552"/>
    </row>
    <row r="136" spans="1:68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71</v>
      </c>
      <c r="Q136" s="559"/>
      <c r="R136" s="559"/>
      <c r="S136" s="559"/>
      <c r="T136" s="559"/>
      <c r="U136" s="559"/>
      <c r="V136" s="560"/>
      <c r="W136" s="37" t="s">
        <v>69</v>
      </c>
      <c r="X136" s="551">
        <f>IFERROR(SUM(X133:X134),"0")</f>
        <v>52.5</v>
      </c>
      <c r="Y136" s="551">
        <f>IFERROR(SUM(Y133:Y134),"0")</f>
        <v>53.199999999999996</v>
      </c>
      <c r="Z136" s="37"/>
      <c r="AA136" s="552"/>
      <c r="AB136" s="552"/>
      <c r="AC136" s="552"/>
    </row>
    <row r="137" spans="1:68" ht="14.25" hidden="1" customHeight="1" x14ac:dyDescent="0.25">
      <c r="A137" s="561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238</v>
      </c>
      <c r="B138" s="54" t="s">
        <v>239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49">
        <v>118.8</v>
      </c>
      <c r="Y139" s="550">
        <f>IFERROR(IF(X139="",0,CEILING((X139/$H139),1)*$H139),"")</f>
        <v>118.80000000000001</v>
      </c>
      <c r="Z139" s="36">
        <f>IFERROR(IF(Y139=0,"",ROUNDUP(Y139/H139,0)*0.00651),"")</f>
        <v>0.29294999999999999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130.85999999999999</v>
      </c>
      <c r="BN139" s="64">
        <f>IFERROR(Y139*I139/H139,"0")</f>
        <v>130.86000000000001</v>
      </c>
      <c r="BO139" s="64">
        <f>IFERROR(1/J139*(X139/H139),"0")</f>
        <v>0.24725274725274726</v>
      </c>
      <c r="BP139" s="64">
        <f>IFERROR(1/J139*(Y139/H139),"0")</f>
        <v>0.24725274725274726</v>
      </c>
    </row>
    <row r="140" spans="1:68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71</v>
      </c>
      <c r="Q140" s="559"/>
      <c r="R140" s="559"/>
      <c r="S140" s="559"/>
      <c r="T140" s="559"/>
      <c r="U140" s="559"/>
      <c r="V140" s="560"/>
      <c r="W140" s="37" t="s">
        <v>72</v>
      </c>
      <c r="X140" s="551">
        <f>IFERROR(X138/H138,"0")+IFERROR(X139/H139,"0")</f>
        <v>45</v>
      </c>
      <c r="Y140" s="551">
        <f>IFERROR(Y138/H138,"0")+IFERROR(Y139/H139,"0")</f>
        <v>45</v>
      </c>
      <c r="Z140" s="551">
        <f>IFERROR(IF(Z138="",0,Z138),"0")+IFERROR(IF(Z139="",0,Z139),"0")</f>
        <v>0.29294999999999999</v>
      </c>
      <c r="AA140" s="552"/>
      <c r="AB140" s="552"/>
      <c r="AC140" s="552"/>
    </row>
    <row r="141" spans="1:68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71</v>
      </c>
      <c r="Q141" s="559"/>
      <c r="R141" s="559"/>
      <c r="S141" s="559"/>
      <c r="T141" s="559"/>
      <c r="U141" s="559"/>
      <c r="V141" s="560"/>
      <c r="W141" s="37" t="s">
        <v>69</v>
      </c>
      <c r="X141" s="551">
        <f>IFERROR(SUM(X138:X139),"0")</f>
        <v>118.8</v>
      </c>
      <c r="Y141" s="551">
        <f>IFERROR(SUM(Y138:Y139),"0")</f>
        <v>118.80000000000001</v>
      </c>
      <c r="Z141" s="37"/>
      <c r="AA141" s="552"/>
      <c r="AB141" s="552"/>
      <c r="AC141" s="552"/>
    </row>
    <row r="142" spans="1:68" ht="16.5" hidden="1" customHeight="1" x14ac:dyDescent="0.25">
      <c r="A142" s="571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241</v>
      </c>
      <c r="B144" s="54" t="s">
        <v>242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71</v>
      </c>
      <c r="Q145" s="559"/>
      <c r="R145" s="559"/>
      <c r="S145" s="559"/>
      <c r="T145" s="559"/>
      <c r="U145" s="559"/>
      <c r="V145" s="560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71</v>
      </c>
      <c r="Q146" s="559"/>
      <c r="R146" s="559"/>
      <c r="S146" s="559"/>
      <c r="T146" s="559"/>
      <c r="U146" s="559"/>
      <c r="V146" s="560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71</v>
      </c>
      <c r="Q151" s="559"/>
      <c r="R151" s="559"/>
      <c r="S151" s="559"/>
      <c r="T151" s="559"/>
      <c r="U151" s="559"/>
      <c r="V151" s="560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71</v>
      </c>
      <c r="Q152" s="559"/>
      <c r="R152" s="559"/>
      <c r="S152" s="559"/>
      <c r="T152" s="559"/>
      <c r="U152" s="559"/>
      <c r="V152" s="560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253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254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137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71</v>
      </c>
      <c r="Q157" s="559"/>
      <c r="R157" s="559"/>
      <c r="S157" s="559"/>
      <c r="T157" s="559"/>
      <c r="U157" s="559"/>
      <c r="V157" s="560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71</v>
      </c>
      <c r="Q158" s="559"/>
      <c r="R158" s="559"/>
      <c r="S158" s="559"/>
      <c r="T158" s="559"/>
      <c r="U158" s="559"/>
      <c r="V158" s="560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49">
        <v>50</v>
      </c>
      <c r="Y161" s="550">
        <f t="shared" si="11"/>
        <v>50.400000000000006</v>
      </c>
      <c r="Z161" s="36">
        <f>IFERROR(IF(Y161=0,"",ROUNDUP(Y161/H161,0)*0.00902),"")</f>
        <v>0.10824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53.214285714285715</v>
      </c>
      <c r="BN161" s="64">
        <f t="shared" si="13"/>
        <v>53.64</v>
      </c>
      <c r="BO161" s="64">
        <f t="shared" si="14"/>
        <v>9.0187590187590191E-2</v>
      </c>
      <c r="BP161" s="64">
        <f t="shared" si="15"/>
        <v>9.0909090909090912E-2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49">
        <v>180</v>
      </c>
      <c r="Y162" s="550">
        <f t="shared" si="11"/>
        <v>180.6</v>
      </c>
      <c r="Z162" s="36">
        <f>IFERROR(IF(Y162=0,"",ROUNDUP(Y162/H162,0)*0.00902),"")</f>
        <v>0.38785999999999998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189</v>
      </c>
      <c r="BN162" s="64">
        <f t="shared" si="13"/>
        <v>189.63</v>
      </c>
      <c r="BO162" s="64">
        <f t="shared" si="14"/>
        <v>0.32467532467532467</v>
      </c>
      <c r="BP162" s="64">
        <f t="shared" si="15"/>
        <v>0.32575757575757575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49">
        <v>140</v>
      </c>
      <c r="Y164" s="550">
        <f t="shared" si="11"/>
        <v>140.70000000000002</v>
      </c>
      <c r="Z164" s="36">
        <f>IFERROR(IF(Y164=0,"",ROUNDUP(Y164/H164,0)*0.00502),"")</f>
        <v>0.33634000000000003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148.66666666666666</v>
      </c>
      <c r="BN164" s="64">
        <f t="shared" si="13"/>
        <v>149.41</v>
      </c>
      <c r="BO164" s="64">
        <f t="shared" si="14"/>
        <v>0.28490028490028491</v>
      </c>
      <c r="BP164" s="64">
        <f t="shared" si="15"/>
        <v>0.28632478632478636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49">
        <v>210</v>
      </c>
      <c r="Y166" s="550">
        <f t="shared" si="11"/>
        <v>210</v>
      </c>
      <c r="Z166" s="36">
        <f>IFERROR(IF(Y166=0,"",ROUNDUP(Y166/H166,0)*0.00502),"")</f>
        <v>0.502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220.00000000000003</v>
      </c>
      <c r="BN166" s="64">
        <f t="shared" si="13"/>
        <v>220.00000000000003</v>
      </c>
      <c r="BO166" s="64">
        <f t="shared" si="14"/>
        <v>0.42735042735042739</v>
      </c>
      <c r="BP166" s="64">
        <f t="shared" si="15"/>
        <v>0.42735042735042739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71</v>
      </c>
      <c r="Q169" s="559"/>
      <c r="R169" s="559"/>
      <c r="S169" s="559"/>
      <c r="T169" s="559"/>
      <c r="U169" s="559"/>
      <c r="V169" s="560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279.76190476190476</v>
      </c>
      <c r="Y169" s="551">
        <f>IFERROR(Y160/H160,"0")+IFERROR(Y161/H161,"0")+IFERROR(Y162/H162,"0")+IFERROR(Y163/H163,"0")+IFERROR(Y164/H164,"0")+IFERROR(Y165/H165,"0")+IFERROR(Y166/H166,"0")+IFERROR(Y167/H167,"0")+IFERROR(Y168/H168,"0")</f>
        <v>281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1.63062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71</v>
      </c>
      <c r="Q170" s="559"/>
      <c r="R170" s="559"/>
      <c r="S170" s="559"/>
      <c r="T170" s="559"/>
      <c r="U170" s="559"/>
      <c r="V170" s="560"/>
      <c r="W170" s="37" t="s">
        <v>69</v>
      </c>
      <c r="X170" s="551">
        <f>IFERROR(SUM(X160:X168),"0")</f>
        <v>702.5</v>
      </c>
      <c r="Y170" s="551">
        <f>IFERROR(SUM(Y160:Y168),"0")</f>
        <v>705.6</v>
      </c>
      <c r="Z170" s="37"/>
      <c r="AA170" s="552"/>
      <c r="AB170" s="552"/>
      <c r="AC170" s="552"/>
    </row>
    <row r="171" spans="1:68" ht="14.25" hidden="1" customHeight="1" x14ac:dyDescent="0.25">
      <c r="A171" s="561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49">
        <v>7.0000000000000009</v>
      </c>
      <c r="Y174" s="550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71</v>
      </c>
      <c r="Q175" s="559"/>
      <c r="R175" s="559"/>
      <c r="S175" s="559"/>
      <c r="T175" s="559"/>
      <c r="U175" s="559"/>
      <c r="V175" s="560"/>
      <c r="W175" s="37" t="s">
        <v>72</v>
      </c>
      <c r="X175" s="551">
        <f>IFERROR(X172/H172,"0")+IFERROR(X173/H173,"0")+IFERROR(X174/H174,"0")</f>
        <v>16.666666666666668</v>
      </c>
      <c r="Y175" s="551">
        <f>IFERROR(Y172/H172,"0")+IFERROR(Y173/H173,"0")+IFERROR(Y174/H174,"0")</f>
        <v>18</v>
      </c>
      <c r="Z175" s="551">
        <f>IFERROR(IF(Z172="",0,Z172),"0")+IFERROR(IF(Z173="",0,Z173),"0")+IFERROR(IF(Z174="",0,Z174),"0")</f>
        <v>0.1062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71</v>
      </c>
      <c r="Q176" s="559"/>
      <c r="R176" s="559"/>
      <c r="S176" s="559"/>
      <c r="T176" s="559"/>
      <c r="U176" s="559"/>
      <c r="V176" s="560"/>
      <c r="W176" s="37" t="s">
        <v>69</v>
      </c>
      <c r="X176" s="551">
        <f>IFERROR(SUM(X172:X174),"0")</f>
        <v>21</v>
      </c>
      <c r="Y176" s="551">
        <f>IFERROR(SUM(Y172:Y174),"0")</f>
        <v>22.68</v>
      </c>
      <c r="Z176" s="37"/>
      <c r="AA176" s="552"/>
      <c r="AB176" s="552"/>
      <c r="AC176" s="552"/>
    </row>
    <row r="177" spans="1:68" ht="14.25" hidden="1" customHeight="1" x14ac:dyDescent="0.25">
      <c r="A177" s="561" t="s">
        <v>291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49">
        <v>14</v>
      </c>
      <c r="Y178" s="550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71</v>
      </c>
      <c r="Q179" s="559"/>
      <c r="R179" s="559"/>
      <c r="S179" s="559"/>
      <c r="T179" s="559"/>
      <c r="U179" s="559"/>
      <c r="V179" s="560"/>
      <c r="W179" s="37" t="s">
        <v>72</v>
      </c>
      <c r="X179" s="551">
        <f>IFERROR(X178/H178,"0")</f>
        <v>11.111111111111111</v>
      </c>
      <c r="Y179" s="551">
        <f>IFERROR(Y178/H178,"0")</f>
        <v>12</v>
      </c>
      <c r="Z179" s="551">
        <f>IFERROR(IF(Z178="",0,Z178),"0")</f>
        <v>7.0800000000000002E-2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71</v>
      </c>
      <c r="Q180" s="559"/>
      <c r="R180" s="559"/>
      <c r="S180" s="559"/>
      <c r="T180" s="559"/>
      <c r="U180" s="559"/>
      <c r="V180" s="560"/>
      <c r="W180" s="37" t="s">
        <v>69</v>
      </c>
      <c r="X180" s="551">
        <f>IFERROR(SUM(X178:X178),"0")</f>
        <v>14</v>
      </c>
      <c r="Y180" s="551">
        <f>IFERROR(SUM(Y178:Y178),"0")</f>
        <v>15.120000000000001</v>
      </c>
      <c r="Z180" s="37"/>
      <c r="AA180" s="552"/>
      <c r="AB180" s="552"/>
      <c r="AC180" s="552"/>
    </row>
    <row r="181" spans="1:68" ht="16.5" hidden="1" customHeight="1" x14ac:dyDescent="0.25">
      <c r="A181" s="571" t="s">
        <v>294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71</v>
      </c>
      <c r="Q185" s="559"/>
      <c r="R185" s="559"/>
      <c r="S185" s="559"/>
      <c r="T185" s="559"/>
      <c r="U185" s="559"/>
      <c r="V185" s="560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71</v>
      </c>
      <c r="Q186" s="559"/>
      <c r="R186" s="559"/>
      <c r="S186" s="559"/>
      <c r="T186" s="559"/>
      <c r="U186" s="559"/>
      <c r="V186" s="560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137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71</v>
      </c>
      <c r="Q190" s="559"/>
      <c r="R190" s="559"/>
      <c r="S190" s="559"/>
      <c r="T190" s="559"/>
      <c r="U190" s="559"/>
      <c r="V190" s="560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71</v>
      </c>
      <c r="Q191" s="559"/>
      <c r="R191" s="559"/>
      <c r="S191" s="559"/>
      <c r="T191" s="559"/>
      <c r="U191" s="559"/>
      <c r="V191" s="560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49">
        <v>30</v>
      </c>
      <c r="Y193" s="550">
        <f t="shared" ref="Y193:Y200" si="16">IFERROR(IF(X193="",0,CEILING((X193/$H193),1)*$H193),"")</f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31.166666666666668</v>
      </c>
      <c r="BN193" s="64">
        <f t="shared" ref="BN193:BN200" si="18">IFERROR(Y193*I193/H193,"0")</f>
        <v>33.660000000000004</v>
      </c>
      <c r="BO193" s="64">
        <f t="shared" ref="BO193:BO200" si="19">IFERROR(1/J193*(X193/H193),"0")</f>
        <v>4.208754208754209E-2</v>
      </c>
      <c r="BP193" s="64">
        <f t="shared" ref="BP193:BP200" si="20">IFERROR(1/J193*(Y193/H193),"0")</f>
        <v>4.5454545454545463E-2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49">
        <v>60</v>
      </c>
      <c r="Y194" s="550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49">
        <v>350</v>
      </c>
      <c r="Y195" s="550">
        <f t="shared" si="16"/>
        <v>351</v>
      </c>
      <c r="Z195" s="36">
        <f>IFERROR(IF(Y195=0,"",ROUNDUP(Y195/H195,0)*0.00902),"")</f>
        <v>0.58630000000000004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363.61111111111109</v>
      </c>
      <c r="BN195" s="64">
        <f t="shared" si="18"/>
        <v>364.65</v>
      </c>
      <c r="BO195" s="64">
        <f t="shared" si="19"/>
        <v>0.49102132435465767</v>
      </c>
      <c r="BP195" s="64">
        <f t="shared" si="20"/>
        <v>0.49242424242424243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49">
        <v>60</v>
      </c>
      <c r="Y196" s="550">
        <f t="shared" si="16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62.333333333333336</v>
      </c>
      <c r="BN196" s="64">
        <f t="shared" si="18"/>
        <v>67.320000000000007</v>
      </c>
      <c r="BO196" s="64">
        <f t="shared" si="19"/>
        <v>8.4175084175084181E-2</v>
      </c>
      <c r="BP196" s="64">
        <f t="shared" si="20"/>
        <v>9.0909090909090925E-2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49">
        <v>60</v>
      </c>
      <c r="Y197" s="550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64.333333333333329</v>
      </c>
      <c r="BN197" s="64">
        <f t="shared" si="18"/>
        <v>65.62</v>
      </c>
      <c r="BO197" s="64">
        <f t="shared" si="19"/>
        <v>0.14245014245014248</v>
      </c>
      <c r="BP197" s="64">
        <f t="shared" si="20"/>
        <v>0.14529914529914531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49">
        <v>60</v>
      </c>
      <c r="Y198" s="550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49">
        <v>105</v>
      </c>
      <c r="Y199" s="550">
        <f t="shared" si="16"/>
        <v>106.2</v>
      </c>
      <c r="Z199" s="36">
        <f>IFERROR(IF(Y199=0,"",ROUNDUP(Y199/H199,0)*0.00502),"")</f>
        <v>0.29618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110.83333333333333</v>
      </c>
      <c r="BN199" s="64">
        <f t="shared" si="18"/>
        <v>112.1</v>
      </c>
      <c r="BO199" s="64">
        <f t="shared" si="19"/>
        <v>0.2492877492877493</v>
      </c>
      <c r="BP199" s="64">
        <f t="shared" si="20"/>
        <v>0.25213675213675218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49">
        <v>60</v>
      </c>
      <c r="Y200" s="550">
        <f t="shared" si="16"/>
        <v>61.2</v>
      </c>
      <c r="Z200" s="36">
        <f>IFERROR(IF(Y200=0,"",ROUNDUP(Y200/H200,0)*0.00502),"")</f>
        <v>0.17068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63.333333333333329</v>
      </c>
      <c r="BN200" s="64">
        <f t="shared" si="18"/>
        <v>64.599999999999994</v>
      </c>
      <c r="BO200" s="64">
        <f t="shared" si="19"/>
        <v>0.14245014245014248</v>
      </c>
      <c r="BP200" s="64">
        <f t="shared" si="20"/>
        <v>0.14529914529914531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71</v>
      </c>
      <c r="Q201" s="559"/>
      <c r="R201" s="559"/>
      <c r="S201" s="559"/>
      <c r="T201" s="559"/>
      <c r="U201" s="559"/>
      <c r="V201" s="560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250.92592592592595</v>
      </c>
      <c r="Y201" s="551">
        <f>IFERROR(Y193/H193,"0")+IFERROR(Y194/H194,"0")+IFERROR(Y195/H195,"0")+IFERROR(Y196/H196,"0")+IFERROR(Y197/H197,"0")+IFERROR(Y198/H198,"0")+IFERROR(Y199/H199,"0")+IFERROR(Y200/H200,"0")</f>
        <v>256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1.6651199999999999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71</v>
      </c>
      <c r="Q202" s="559"/>
      <c r="R202" s="559"/>
      <c r="S202" s="559"/>
      <c r="T202" s="559"/>
      <c r="U202" s="559"/>
      <c r="V202" s="560"/>
      <c r="W202" s="37" t="s">
        <v>69</v>
      </c>
      <c r="X202" s="551">
        <f>IFERROR(SUM(X193:X200),"0")</f>
        <v>785</v>
      </c>
      <c r="Y202" s="551">
        <f>IFERROR(SUM(Y193:Y200),"0")</f>
        <v>802.80000000000018</v>
      </c>
      <c r="Z202" s="37"/>
      <c r="AA202" s="552"/>
      <c r="AB202" s="552"/>
      <c r="AC202" s="552"/>
    </row>
    <row r="203" spans="1:68" ht="14.25" hidden="1" customHeight="1" x14ac:dyDescent="0.25">
      <c r="A203" s="561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49">
        <v>360</v>
      </c>
      <c r="Y206" s="550">
        <f t="shared" si="21"/>
        <v>365.4</v>
      </c>
      <c r="Z206" s="36">
        <f>IFERROR(IF(Y206=0,"",ROUNDUP(Y206/H206,0)*0.01898),"")</f>
        <v>0.79715999999999998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381.47586206896551</v>
      </c>
      <c r="BN206" s="64">
        <f t="shared" si="23"/>
        <v>387.19799999999998</v>
      </c>
      <c r="BO206" s="64">
        <f t="shared" si="24"/>
        <v>0.64655172413793105</v>
      </c>
      <c r="BP206" s="64">
        <f t="shared" si="25"/>
        <v>0.65625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49">
        <v>320</v>
      </c>
      <c r="Y207" s="550">
        <f t="shared" si="21"/>
        <v>321.59999999999997</v>
      </c>
      <c r="Z207" s="36">
        <f t="shared" ref="Z207:Z212" si="26">IFERROR(IF(Y207=0,"",ROUNDUP(Y207/H207,0)*0.00651),"")</f>
        <v>0.87234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356</v>
      </c>
      <c r="BN207" s="64">
        <f t="shared" si="23"/>
        <v>357.78</v>
      </c>
      <c r="BO207" s="64">
        <f t="shared" si="24"/>
        <v>0.73260073260073266</v>
      </c>
      <c r="BP207" s="64">
        <f t="shared" si="25"/>
        <v>0.73626373626373631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49">
        <v>360</v>
      </c>
      <c r="Y209" s="550">
        <f t="shared" si="21"/>
        <v>360</v>
      </c>
      <c r="Z209" s="36">
        <f t="shared" si="26"/>
        <v>0.97650000000000003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397.8</v>
      </c>
      <c r="BN209" s="64">
        <f t="shared" si="23"/>
        <v>397.8</v>
      </c>
      <c r="BO209" s="64">
        <f t="shared" si="24"/>
        <v>0.82417582417582425</v>
      </c>
      <c r="BP209" s="64">
        <f t="shared" si="25"/>
        <v>0.82417582417582425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49">
        <v>120</v>
      </c>
      <c r="Y211" s="550">
        <f t="shared" si="21"/>
        <v>120</v>
      </c>
      <c r="Z211" s="36">
        <f t="shared" si="26"/>
        <v>0.32550000000000001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49">
        <v>280</v>
      </c>
      <c r="Y212" s="550">
        <f t="shared" si="21"/>
        <v>280.8</v>
      </c>
      <c r="Z212" s="36">
        <f t="shared" si="26"/>
        <v>0.76167000000000007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310.10000000000002</v>
      </c>
      <c r="BN212" s="64">
        <f t="shared" si="23"/>
        <v>310.98599999999999</v>
      </c>
      <c r="BO212" s="64">
        <f t="shared" si="24"/>
        <v>0.64102564102564108</v>
      </c>
      <c r="BP212" s="64">
        <f t="shared" si="25"/>
        <v>0.64285714285714302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71</v>
      </c>
      <c r="Q213" s="559"/>
      <c r="R213" s="559"/>
      <c r="S213" s="559"/>
      <c r="T213" s="559"/>
      <c r="U213" s="559"/>
      <c r="V213" s="560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491.37931034482762</v>
      </c>
      <c r="Y213" s="551">
        <f>IFERROR(Y204/H204,"0")+IFERROR(Y205/H205,"0")+IFERROR(Y206/H206,"0")+IFERROR(Y207/H207,"0")+IFERROR(Y208/H208,"0")+IFERROR(Y209/H209,"0")+IFERROR(Y210/H210,"0")+IFERROR(Y211/H211,"0")+IFERROR(Y212/H212,"0")</f>
        <v>493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3.7331699999999999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71</v>
      </c>
      <c r="Q214" s="559"/>
      <c r="R214" s="559"/>
      <c r="S214" s="559"/>
      <c r="T214" s="559"/>
      <c r="U214" s="559"/>
      <c r="V214" s="560"/>
      <c r="W214" s="37" t="s">
        <v>69</v>
      </c>
      <c r="X214" s="551">
        <f>IFERROR(SUM(X204:X212),"0")</f>
        <v>1440</v>
      </c>
      <c r="Y214" s="551">
        <f>IFERROR(SUM(Y204:Y212),"0")</f>
        <v>1447.8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167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49">
        <v>40</v>
      </c>
      <c r="Y216" s="550">
        <f>IFERROR(IF(X216="",0,CEILING((X216/$H216),1)*$H216),"")</f>
        <v>40.799999999999997</v>
      </c>
      <c r="Z216" s="36">
        <f>IFERROR(IF(Y216=0,"",ROUNDUP(Y216/H216,0)*0.00651),"")</f>
        <v>0.11067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44.20000000000001</v>
      </c>
      <c r="BN216" s="64">
        <f>IFERROR(Y216*I216/H216,"0")</f>
        <v>45.084000000000003</v>
      </c>
      <c r="BO216" s="64">
        <f>IFERROR(1/J216*(X216/H216),"0")</f>
        <v>9.1575091575091583E-2</v>
      </c>
      <c r="BP216" s="64">
        <f>IFERROR(1/J216*(Y216/H216),"0")</f>
        <v>9.3406593406593408E-2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49">
        <v>48</v>
      </c>
      <c r="Y217" s="550">
        <f>IFERROR(IF(X217="",0,CEILING((X217/$H217),1)*$H217),"")</f>
        <v>48</v>
      </c>
      <c r="Z217" s="36">
        <f>IFERROR(IF(Y217=0,"",ROUNDUP(Y217/H217,0)*0.00651),"")</f>
        <v>0.13020000000000001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53.040000000000006</v>
      </c>
      <c r="BN217" s="64">
        <f>IFERROR(Y217*I217/H217,"0")</f>
        <v>53.040000000000006</v>
      </c>
      <c r="BO217" s="64">
        <f>IFERROR(1/J217*(X217/H217),"0")</f>
        <v>0.1098901098901099</v>
      </c>
      <c r="BP217" s="64">
        <f>IFERROR(1/J217*(Y217/H217),"0")</f>
        <v>0.1098901098901099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71</v>
      </c>
      <c r="Q218" s="559"/>
      <c r="R218" s="559"/>
      <c r="S218" s="559"/>
      <c r="T218" s="559"/>
      <c r="U218" s="559"/>
      <c r="V218" s="560"/>
      <c r="W218" s="37" t="s">
        <v>72</v>
      </c>
      <c r="X218" s="551">
        <f>IFERROR(X216/H216,"0")+IFERROR(X217/H217,"0")</f>
        <v>36.666666666666671</v>
      </c>
      <c r="Y218" s="551">
        <f>IFERROR(Y216/H216,"0")+IFERROR(Y217/H217,"0")</f>
        <v>37</v>
      </c>
      <c r="Z218" s="551">
        <f>IFERROR(IF(Z216="",0,Z216),"0")+IFERROR(IF(Z217="",0,Z217),"0")</f>
        <v>0.24087000000000003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71</v>
      </c>
      <c r="Q219" s="559"/>
      <c r="R219" s="559"/>
      <c r="S219" s="559"/>
      <c r="T219" s="559"/>
      <c r="U219" s="559"/>
      <c r="V219" s="560"/>
      <c r="W219" s="37" t="s">
        <v>69</v>
      </c>
      <c r="X219" s="551">
        <f>IFERROR(SUM(X216:X217),"0")</f>
        <v>88</v>
      </c>
      <c r="Y219" s="551">
        <f>IFERROR(SUM(Y216:Y217),"0")</f>
        <v>88.8</v>
      </c>
      <c r="Z219" s="37"/>
      <c r="AA219" s="552"/>
      <c r="AB219" s="552"/>
      <c r="AC219" s="552"/>
    </row>
    <row r="220" spans="1:68" ht="16.5" hidden="1" customHeight="1" x14ac:dyDescent="0.25">
      <c r="A220" s="571" t="s">
        <v>354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49">
        <v>20</v>
      </c>
      <c r="Y222" s="550">
        <f t="shared" ref="Y222:Y230" si="27">IFERROR(IF(X222="",0,CEILING((X222/$H222),1)*$H222),"")</f>
        <v>23.2</v>
      </c>
      <c r="Z222" s="36">
        <f>IFERROR(IF(Y222=0,"",ROUNDUP(Y222/H222,0)*0.01898),"")</f>
        <v>3.7960000000000001E-2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20.75</v>
      </c>
      <c r="BN222" s="64">
        <f t="shared" ref="BN222:BN230" si="29">IFERROR(Y222*I222/H222,"0")</f>
        <v>24.07</v>
      </c>
      <c r="BO222" s="64">
        <f t="shared" ref="BO222:BO230" si="30">IFERROR(1/J222*(X222/H222),"0")</f>
        <v>2.6939655172413795E-2</v>
      </c>
      <c r="BP222" s="64">
        <f t="shared" ref="BP222:BP230" si="31">IFERROR(1/J222*(Y222/H222),"0")</f>
        <v>3.125E-2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49">
        <v>160</v>
      </c>
      <c r="Y224" s="550">
        <f t="shared" si="27"/>
        <v>162.4</v>
      </c>
      <c r="Z224" s="36">
        <f>IFERROR(IF(Y224=0,"",ROUNDUP(Y224/H224,0)*0.01898),"")</f>
        <v>0.26572000000000001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166</v>
      </c>
      <c r="BN224" s="64">
        <f t="shared" si="29"/>
        <v>168.49</v>
      </c>
      <c r="BO224" s="64">
        <f t="shared" si="30"/>
        <v>0.21551724137931036</v>
      </c>
      <c r="BP224" s="64">
        <f t="shared" si="31"/>
        <v>0.21875000000000003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7" t="s">
        <v>367</v>
      </c>
      <c r="Q226" s="556"/>
      <c r="R226" s="556"/>
      <c r="S226" s="556"/>
      <c r="T226" s="557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">
        <v>377</v>
      </c>
      <c r="Q230" s="556"/>
      <c r="R230" s="556"/>
      <c r="S230" s="556"/>
      <c r="T230" s="557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71</v>
      </c>
      <c r="Q231" s="559"/>
      <c r="R231" s="559"/>
      <c r="S231" s="559"/>
      <c r="T231" s="559"/>
      <c r="U231" s="559"/>
      <c r="V231" s="560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15.517241379310345</v>
      </c>
      <c r="Y231" s="551">
        <f>IFERROR(Y222/H222,"0")+IFERROR(Y223/H223,"0")+IFERROR(Y224/H224,"0")+IFERROR(Y225/H225,"0")+IFERROR(Y226/H226,"0")+IFERROR(Y227/H227,"0")+IFERROR(Y228/H228,"0")+IFERROR(Y229/H229,"0")+IFERROR(Y230/H230,"0")</f>
        <v>16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0.30368000000000001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71</v>
      </c>
      <c r="Q232" s="559"/>
      <c r="R232" s="559"/>
      <c r="S232" s="559"/>
      <c r="T232" s="559"/>
      <c r="U232" s="559"/>
      <c r="V232" s="560"/>
      <c r="W232" s="37" t="s">
        <v>69</v>
      </c>
      <c r="X232" s="551">
        <f>IFERROR(SUM(X222:X230),"0")</f>
        <v>180</v>
      </c>
      <c r="Y232" s="551">
        <f>IFERROR(SUM(Y222:Y230),"0")</f>
        <v>185.6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137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71</v>
      </c>
      <c r="Q235" s="559"/>
      <c r="R235" s="559"/>
      <c r="S235" s="559"/>
      <c r="T235" s="559"/>
      <c r="U235" s="559"/>
      <c r="V235" s="560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71</v>
      </c>
      <c r="Q236" s="559"/>
      <c r="R236" s="559"/>
      <c r="S236" s="559"/>
      <c r="T236" s="559"/>
      <c r="U236" s="559"/>
      <c r="V236" s="560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381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42" t="s">
        <v>384</v>
      </c>
      <c r="Q238" s="556"/>
      <c r="R238" s="556"/>
      <c r="S238" s="556"/>
      <c r="T238" s="557"/>
      <c r="U238" s="34"/>
      <c r="V238" s="34"/>
      <c r="W238" s="35" t="s">
        <v>69</v>
      </c>
      <c r="X238" s="549">
        <v>12</v>
      </c>
      <c r="Y238" s="550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71</v>
      </c>
      <c r="Q239" s="559"/>
      <c r="R239" s="559"/>
      <c r="S239" s="559"/>
      <c r="T239" s="559"/>
      <c r="U239" s="559"/>
      <c r="V239" s="560"/>
      <c r="W239" s="37" t="s">
        <v>72</v>
      </c>
      <c r="X239" s="551">
        <f>IFERROR(X238/H238,"0")</f>
        <v>6.6666666666666661</v>
      </c>
      <c r="Y239" s="551">
        <f>IFERROR(Y238/H238,"0")</f>
        <v>7</v>
      </c>
      <c r="Z239" s="551">
        <f>IFERROR(IF(Z238="",0,Z238),"0")</f>
        <v>4.1299999999999996E-2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71</v>
      </c>
      <c r="Q240" s="559"/>
      <c r="R240" s="559"/>
      <c r="S240" s="559"/>
      <c r="T240" s="559"/>
      <c r="U240" s="559"/>
      <c r="V240" s="560"/>
      <c r="W240" s="37" t="s">
        <v>69</v>
      </c>
      <c r="X240" s="551">
        <f>IFERROR(SUM(X238:X238),"0")</f>
        <v>12</v>
      </c>
      <c r="Y240" s="551">
        <f>IFERROR(SUM(Y238:Y238),"0")</f>
        <v>12.6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386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6"/>
      <c r="R243" s="556"/>
      <c r="S243" s="556"/>
      <c r="T243" s="557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71</v>
      </c>
      <c r="Q246" s="559"/>
      <c r="R246" s="559"/>
      <c r="S246" s="559"/>
      <c r="T246" s="559"/>
      <c r="U246" s="559"/>
      <c r="V246" s="560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71</v>
      </c>
      <c r="Q247" s="559"/>
      <c r="R247" s="559"/>
      <c r="S247" s="559"/>
      <c r="T247" s="559"/>
      <c r="U247" s="559"/>
      <c r="V247" s="560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397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71</v>
      </c>
      <c r="Q255" s="559"/>
      <c r="R255" s="559"/>
      <c r="S255" s="559"/>
      <c r="T255" s="559"/>
      <c r="U255" s="559"/>
      <c r="V255" s="560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71</v>
      </c>
      <c r="Q256" s="559"/>
      <c r="R256" s="559"/>
      <c r="S256" s="559"/>
      <c r="T256" s="559"/>
      <c r="U256" s="559"/>
      <c r="V256" s="560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413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418</v>
      </c>
      <c r="Q260" s="556"/>
      <c r="R260" s="556"/>
      <c r="S260" s="556"/>
      <c r="T260" s="557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34" t="s">
        <v>425</v>
      </c>
      <c r="Q262" s="556"/>
      <c r="R262" s="556"/>
      <c r="S262" s="556"/>
      <c r="T262" s="557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71</v>
      </c>
      <c r="Q263" s="559"/>
      <c r="R263" s="559"/>
      <c r="S263" s="559"/>
      <c r="T263" s="559"/>
      <c r="U263" s="559"/>
      <c r="V263" s="560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71</v>
      </c>
      <c r="Q264" s="559"/>
      <c r="R264" s="559"/>
      <c r="S264" s="559"/>
      <c r="T264" s="559"/>
      <c r="U264" s="559"/>
      <c r="V264" s="560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427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49">
        <v>100</v>
      </c>
      <c r="Y268" s="550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49">
        <v>220</v>
      </c>
      <c r="Y269" s="550">
        <f>IFERROR(IF(X269="",0,CEILING((X269/$H269),1)*$H269),"")</f>
        <v>220.79999999999998</v>
      </c>
      <c r="Z269" s="36">
        <f>IFERROR(IF(Y269=0,"",ROUNDUP(Y269/H269,0)*0.00651),"")</f>
        <v>0.59892000000000001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236.50000000000003</v>
      </c>
      <c r="BN269" s="64">
        <f>IFERROR(Y269*I269/H269,"0")</f>
        <v>237.36</v>
      </c>
      <c r="BO269" s="64">
        <f>IFERROR(1/J269*(X269/H269),"0")</f>
        <v>0.50366300366300376</v>
      </c>
      <c r="BP269" s="64">
        <f>IFERROR(1/J269*(Y269/H269),"0")</f>
        <v>0.50549450549450559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71</v>
      </c>
      <c r="Q270" s="559"/>
      <c r="R270" s="559"/>
      <c r="S270" s="559"/>
      <c r="T270" s="559"/>
      <c r="U270" s="559"/>
      <c r="V270" s="560"/>
      <c r="W270" s="37" t="s">
        <v>72</v>
      </c>
      <c r="X270" s="551">
        <f>IFERROR(X267/H267,"0")+IFERROR(X268/H268,"0")+IFERROR(X269/H269,"0")</f>
        <v>133.33333333333334</v>
      </c>
      <c r="Y270" s="551">
        <f>IFERROR(Y267/H267,"0")+IFERROR(Y268/H268,"0")+IFERROR(Y269/H269,"0")</f>
        <v>134</v>
      </c>
      <c r="Z270" s="551">
        <f>IFERROR(IF(Z267="",0,Z267),"0")+IFERROR(IF(Z268="",0,Z268),"0")+IFERROR(IF(Z269="",0,Z269),"0")</f>
        <v>0.87234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71</v>
      </c>
      <c r="Q271" s="559"/>
      <c r="R271" s="559"/>
      <c r="S271" s="559"/>
      <c r="T271" s="559"/>
      <c r="U271" s="559"/>
      <c r="V271" s="560"/>
      <c r="W271" s="37" t="s">
        <v>69</v>
      </c>
      <c r="X271" s="551">
        <f>IFERROR(SUM(X267:X269),"0")</f>
        <v>320</v>
      </c>
      <c r="Y271" s="551">
        <f>IFERROR(SUM(Y267:Y269),"0")</f>
        <v>321.59999999999997</v>
      </c>
      <c r="Z271" s="37"/>
      <c r="AA271" s="552"/>
      <c r="AB271" s="552"/>
      <c r="AC271" s="552"/>
    </row>
    <row r="272" spans="1:68" ht="16.5" hidden="1" customHeight="1" x14ac:dyDescent="0.25">
      <c r="A272" s="571" t="s">
        <v>437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71</v>
      </c>
      <c r="Q275" s="559"/>
      <c r="R275" s="559"/>
      <c r="S275" s="559"/>
      <c r="T275" s="559"/>
      <c r="U275" s="559"/>
      <c r="V275" s="560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71</v>
      </c>
      <c r="Q276" s="559"/>
      <c r="R276" s="559"/>
      <c r="S276" s="559"/>
      <c r="T276" s="559"/>
      <c r="U276" s="559"/>
      <c r="V276" s="560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71</v>
      </c>
      <c r="Q279" s="559"/>
      <c r="R279" s="559"/>
      <c r="S279" s="559"/>
      <c r="T279" s="559"/>
      <c r="U279" s="559"/>
      <c r="V279" s="560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71</v>
      </c>
      <c r="Q280" s="559"/>
      <c r="R280" s="559"/>
      <c r="S280" s="559"/>
      <c r="T280" s="559"/>
      <c r="U280" s="559"/>
      <c r="V280" s="560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444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71</v>
      </c>
      <c r="Q284" s="559"/>
      <c r="R284" s="559"/>
      <c r="S284" s="559"/>
      <c r="T284" s="559"/>
      <c r="U284" s="559"/>
      <c r="V284" s="560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71</v>
      </c>
      <c r="Q285" s="559"/>
      <c r="R285" s="559"/>
      <c r="S285" s="559"/>
      <c r="T285" s="559"/>
      <c r="U285" s="559"/>
      <c r="V285" s="560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449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71</v>
      </c>
      <c r="Q293" s="559"/>
      <c r="R293" s="559"/>
      <c r="S293" s="559"/>
      <c r="T293" s="559"/>
      <c r="U293" s="559"/>
      <c r="V293" s="560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71</v>
      </c>
      <c r="Q294" s="559"/>
      <c r="R294" s="559"/>
      <c r="S294" s="559"/>
      <c r="T294" s="559"/>
      <c r="U294" s="559"/>
      <c r="V294" s="560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64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69</v>
      </c>
      <c r="X302" s="549">
        <v>24</v>
      </c>
      <c r="Y302" s="550">
        <f t="shared" si="33"/>
        <v>25.2</v>
      </c>
      <c r="Z302" s="36">
        <f>IFERROR(IF(Y302=0,"",ROUNDUP(Y302/H302,0)*0.00651),"")</f>
        <v>9.1139999999999999E-2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27.04</v>
      </c>
      <c r="BN302" s="64">
        <f t="shared" si="35"/>
        <v>28.391999999999999</v>
      </c>
      <c r="BO302" s="64">
        <f t="shared" si="36"/>
        <v>7.3260073260073263E-2</v>
      </c>
      <c r="BP302" s="64">
        <f t="shared" si="37"/>
        <v>7.6923076923076927E-2</v>
      </c>
    </row>
    <row r="303" spans="1:68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71</v>
      </c>
      <c r="Q303" s="559"/>
      <c r="R303" s="559"/>
      <c r="S303" s="559"/>
      <c r="T303" s="559"/>
      <c r="U303" s="559"/>
      <c r="V303" s="560"/>
      <c r="W303" s="37" t="s">
        <v>72</v>
      </c>
      <c r="X303" s="551">
        <f>IFERROR(X296/H296,"0")+IFERROR(X297/H297,"0")+IFERROR(X298/H298,"0")+IFERROR(X299/H299,"0")+IFERROR(X300/H300,"0")+IFERROR(X301/H301,"0")+IFERROR(X302/H302,"0")</f>
        <v>46.666666666666657</v>
      </c>
      <c r="Y303" s="551">
        <f>IFERROR(Y296/H296,"0")+IFERROR(Y297/H297,"0")+IFERROR(Y298/H298,"0")+IFERROR(Y299/H299,"0")+IFERROR(Y300/H300,"0")+IFERROR(Y301/H301,"0")+IFERROR(Y302/H302,"0")</f>
        <v>48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0.26182</v>
      </c>
      <c r="AA303" s="552"/>
      <c r="AB303" s="552"/>
      <c r="AC303" s="552"/>
    </row>
    <row r="304" spans="1:68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71</v>
      </c>
      <c r="Q304" s="559"/>
      <c r="R304" s="559"/>
      <c r="S304" s="559"/>
      <c r="T304" s="559"/>
      <c r="U304" s="559"/>
      <c r="V304" s="560"/>
      <c r="W304" s="37" t="s">
        <v>69</v>
      </c>
      <c r="X304" s="551">
        <f>IFERROR(SUM(X296:X302),"0")</f>
        <v>94</v>
      </c>
      <c r="Y304" s="551">
        <f>IFERROR(SUM(Y296:Y302),"0")</f>
        <v>96.600000000000009</v>
      </c>
      <c r="Z304" s="37"/>
      <c r="AA304" s="552"/>
      <c r="AB304" s="552"/>
      <c r="AC304" s="552"/>
    </row>
    <row r="305" spans="1:68" ht="14.25" hidden="1" customHeight="1" x14ac:dyDescent="0.25">
      <c r="A305" s="561" t="s">
        <v>73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71</v>
      </c>
      <c r="Q311" s="559"/>
      <c r="R311" s="559"/>
      <c r="S311" s="559"/>
      <c r="T311" s="559"/>
      <c r="U311" s="559"/>
      <c r="V311" s="560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71</v>
      </c>
      <c r="Q312" s="559"/>
      <c r="R312" s="559"/>
      <c r="S312" s="559"/>
      <c r="T312" s="559"/>
      <c r="U312" s="559"/>
      <c r="V312" s="560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167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49">
        <v>420</v>
      </c>
      <c r="Y315" s="550">
        <f>IFERROR(IF(X315="",0,CEILING((X315/$H315),1)*$H315),"")</f>
        <v>421.2</v>
      </c>
      <c r="Z315" s="36">
        <f>IFERROR(IF(Y315=0,"",ROUNDUP(Y315/H315,0)*0.01898),"")</f>
        <v>1.0249200000000001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447.94615384615389</v>
      </c>
      <c r="BN315" s="64">
        <f>IFERROR(Y315*I315/H315,"0")</f>
        <v>449.22600000000006</v>
      </c>
      <c r="BO315" s="64">
        <f>IFERROR(1/J315*(X315/H315),"0")</f>
        <v>0.84134615384615385</v>
      </c>
      <c r="BP315" s="64">
        <f>IFERROR(1/J315*(Y315/H315),"0")</f>
        <v>0.84375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49">
        <v>40</v>
      </c>
      <c r="Y316" s="550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71</v>
      </c>
      <c r="Q317" s="559"/>
      <c r="R317" s="559"/>
      <c r="S317" s="559"/>
      <c r="T317" s="559"/>
      <c r="U317" s="559"/>
      <c r="V317" s="560"/>
      <c r="W317" s="37" t="s">
        <v>72</v>
      </c>
      <c r="X317" s="551">
        <f>IFERROR(X314/H314,"0")+IFERROR(X315/H315,"0")+IFERROR(X316/H316,"0")</f>
        <v>60.989010989010985</v>
      </c>
      <c r="Y317" s="551">
        <f>IFERROR(Y314/H314,"0")+IFERROR(Y315/H315,"0")+IFERROR(Y316/H316,"0")</f>
        <v>62</v>
      </c>
      <c r="Z317" s="551">
        <f>IFERROR(IF(Z314="",0,Z314),"0")+IFERROR(IF(Z315="",0,Z315),"0")+IFERROR(IF(Z316="",0,Z316),"0")</f>
        <v>1.17676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71</v>
      </c>
      <c r="Q318" s="559"/>
      <c r="R318" s="559"/>
      <c r="S318" s="559"/>
      <c r="T318" s="559"/>
      <c r="U318" s="559"/>
      <c r="V318" s="560"/>
      <c r="W318" s="37" t="s">
        <v>69</v>
      </c>
      <c r="X318" s="551">
        <f>IFERROR(SUM(X314:X316),"0")</f>
        <v>480</v>
      </c>
      <c r="Y318" s="551">
        <f>IFERROR(SUM(Y314:Y316),"0")</f>
        <v>488.4</v>
      </c>
      <c r="Z318" s="37"/>
      <c r="AA318" s="552"/>
      <c r="AB318" s="552"/>
      <c r="AC318" s="552"/>
    </row>
    <row r="319" spans="1:68" ht="14.25" hidden="1" customHeight="1" x14ac:dyDescent="0.25">
      <c r="A319" s="561" t="s">
        <v>95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90" t="s">
        <v>511</v>
      </c>
      <c r="Q320" s="556"/>
      <c r="R320" s="556"/>
      <c r="S320" s="556"/>
      <c r="T320" s="557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68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71</v>
      </c>
      <c r="Q324" s="559"/>
      <c r="R324" s="559"/>
      <c r="S324" s="559"/>
      <c r="T324" s="559"/>
      <c r="U324" s="559"/>
      <c r="V324" s="560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71</v>
      </c>
      <c r="Q325" s="559"/>
      <c r="R325" s="559"/>
      <c r="S325" s="559"/>
      <c r="T325" s="559"/>
      <c r="U325" s="559"/>
      <c r="V325" s="560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1" t="s">
        <v>521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71</v>
      </c>
      <c r="Q330" s="559"/>
      <c r="R330" s="559"/>
      <c r="S330" s="559"/>
      <c r="T330" s="559"/>
      <c r="U330" s="559"/>
      <c r="V330" s="560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71</v>
      </c>
      <c r="Q331" s="559"/>
      <c r="R331" s="559"/>
      <c r="S331" s="559"/>
      <c r="T331" s="559"/>
      <c r="U331" s="559"/>
      <c r="V331" s="560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530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69</v>
      </c>
      <c r="X335" s="549">
        <v>1120</v>
      </c>
      <c r="Y335" s="550">
        <f>IFERROR(IF(X335="",0,CEILING((X335/$H335),1)*$H335),"")</f>
        <v>1121.4000000000001</v>
      </c>
      <c r="Z335" s="36">
        <f>IFERROR(IF(Y335=0,"",ROUNDUP(Y335/H335,0)*0.00651),"")</f>
        <v>3.47634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1254.3999999999999</v>
      </c>
      <c r="BN335" s="64">
        <f>IFERROR(Y335*I335/H335,"0")</f>
        <v>1255.9679999999998</v>
      </c>
      <c r="BO335" s="64">
        <f>IFERROR(1/J335*(X335/H335),"0")</f>
        <v>2.9304029304029302</v>
      </c>
      <c r="BP335" s="64">
        <f>IFERROR(1/J335*(Y335/H335),"0")</f>
        <v>2.9340659340659343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49">
        <v>210</v>
      </c>
      <c r="Y336" s="550">
        <f>IFERROR(IF(X336="",0,CEILING((X336/$H336),1)*$H336),"")</f>
        <v>210</v>
      </c>
      <c r="Z336" s="36">
        <f>IFERROR(IF(Y336=0,"",ROUNDUP(Y336/H336,0)*0.00651),"")</f>
        <v>0.65100000000000002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233.99999999999997</v>
      </c>
      <c r="BN336" s="64">
        <f>IFERROR(Y336*I336/H336,"0")</f>
        <v>233.99999999999997</v>
      </c>
      <c r="BO336" s="64">
        <f>IFERROR(1/J336*(X336/H336),"0")</f>
        <v>0.5494505494505495</v>
      </c>
      <c r="BP336" s="64">
        <f>IFERROR(1/J336*(Y336/H336),"0")</f>
        <v>0.5494505494505495</v>
      </c>
    </row>
    <row r="337" spans="1:68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71</v>
      </c>
      <c r="Q337" s="559"/>
      <c r="R337" s="559"/>
      <c r="S337" s="559"/>
      <c r="T337" s="559"/>
      <c r="U337" s="559"/>
      <c r="V337" s="560"/>
      <c r="W337" s="37" t="s">
        <v>72</v>
      </c>
      <c r="X337" s="551">
        <f>IFERROR(X334/H334,"0")+IFERROR(X335/H335,"0")+IFERROR(X336/H336,"0")</f>
        <v>633.33333333333326</v>
      </c>
      <c r="Y337" s="551">
        <f>IFERROR(Y334/H334,"0")+IFERROR(Y335/H335,"0")+IFERROR(Y336/H336,"0")</f>
        <v>634</v>
      </c>
      <c r="Z337" s="551">
        <f>IFERROR(IF(Z334="",0,Z334),"0")+IFERROR(IF(Z335="",0,Z335),"0")+IFERROR(IF(Z336="",0,Z336),"0")</f>
        <v>4.1273400000000002</v>
      </c>
      <c r="AA337" s="552"/>
      <c r="AB337" s="552"/>
      <c r="AC337" s="552"/>
    </row>
    <row r="338" spans="1:68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71</v>
      </c>
      <c r="Q338" s="559"/>
      <c r="R338" s="559"/>
      <c r="S338" s="559"/>
      <c r="T338" s="559"/>
      <c r="U338" s="559"/>
      <c r="V338" s="560"/>
      <c r="W338" s="37" t="s">
        <v>69</v>
      </c>
      <c r="X338" s="551">
        <f>IFERROR(SUM(X334:X336),"0")</f>
        <v>1330</v>
      </c>
      <c r="Y338" s="551">
        <f>IFERROR(SUM(Y334:Y336),"0")</f>
        <v>1331.4</v>
      </c>
      <c r="Z338" s="37"/>
      <c r="AA338" s="552"/>
      <c r="AB338" s="552"/>
      <c r="AC338" s="552"/>
    </row>
    <row r="339" spans="1:68" ht="27.75" hidden="1" customHeight="1" x14ac:dyDescent="0.2">
      <c r="A339" s="604" t="s">
        <v>540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541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103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69</v>
      </c>
      <c r="X342" s="549">
        <v>1600</v>
      </c>
      <c r="Y342" s="550">
        <f t="shared" ref="Y342:Y348" si="38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1651.2</v>
      </c>
      <c r="BN342" s="64">
        <f t="shared" ref="BN342:BN348" si="40">IFERROR(Y342*I342/H342,"0")</f>
        <v>1656.3600000000001</v>
      </c>
      <c r="BO342" s="64">
        <f t="shared" ref="BO342:BO348" si="41">IFERROR(1/J342*(X342/H342),"0")</f>
        <v>2.2222222222222223</v>
      </c>
      <c r="BP342" s="64">
        <f t="shared" ref="BP342:BP348" si="42">IFERROR(1/J342*(Y342/H342),"0")</f>
        <v>2.2291666666666665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69</v>
      </c>
      <c r="X343" s="549">
        <v>800</v>
      </c>
      <c r="Y343" s="550">
        <f t="shared" si="38"/>
        <v>810</v>
      </c>
      <c r="Z343" s="36">
        <f>IFERROR(IF(Y343=0,"",ROUNDUP(Y343/H343,0)*0.02175),"")</f>
        <v>1.1744999999999999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825.6</v>
      </c>
      <c r="BN343" s="64">
        <f t="shared" si="40"/>
        <v>835.92000000000007</v>
      </c>
      <c r="BO343" s="64">
        <f t="shared" si="41"/>
        <v>1.1111111111111112</v>
      </c>
      <c r="BP343" s="64">
        <f t="shared" si="42"/>
        <v>1.125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69</v>
      </c>
      <c r="X344" s="549">
        <v>350</v>
      </c>
      <c r="Y344" s="550">
        <f t="shared" si="38"/>
        <v>360</v>
      </c>
      <c r="Z344" s="36">
        <f>IFERROR(IF(Y344=0,"",ROUNDUP(Y344/H344,0)*0.02175),"")</f>
        <v>0.52200000000000002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361.2</v>
      </c>
      <c r="BN344" s="64">
        <f t="shared" si="40"/>
        <v>371.52000000000004</v>
      </c>
      <c r="BO344" s="64">
        <f t="shared" si="41"/>
        <v>0.48611111111111105</v>
      </c>
      <c r="BP344" s="64">
        <f t="shared" si="42"/>
        <v>0.5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49">
        <v>1200</v>
      </c>
      <c r="Y345" s="550">
        <f t="shared" si="38"/>
        <v>1200</v>
      </c>
      <c r="Z345" s="36">
        <f>IFERROR(IF(Y345=0,"",ROUNDUP(Y345/H345,0)*0.02175),"")</f>
        <v>1.7399999999999998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1238.4000000000001</v>
      </c>
      <c r="BN345" s="64">
        <f t="shared" si="40"/>
        <v>1238.4000000000001</v>
      </c>
      <c r="BO345" s="64">
        <f t="shared" si="41"/>
        <v>1.6666666666666665</v>
      </c>
      <c r="BP345" s="64">
        <f t="shared" si="42"/>
        <v>1.6666666666666665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71</v>
      </c>
      <c r="Q349" s="559"/>
      <c r="R349" s="559"/>
      <c r="S349" s="559"/>
      <c r="T349" s="559"/>
      <c r="U349" s="559"/>
      <c r="V349" s="560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266.33333333333337</v>
      </c>
      <c r="Y349" s="551">
        <f>IFERROR(Y342/H342,"0")+IFERROR(Y343/H343,"0")+IFERROR(Y344/H344,"0")+IFERROR(Y345/H345,"0")+IFERROR(Y346/H346,"0")+IFERROR(Y347/H347,"0")+IFERROR(Y348/H348,"0")</f>
        <v>268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5.7908099999999996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71</v>
      </c>
      <c r="Q350" s="559"/>
      <c r="R350" s="559"/>
      <c r="S350" s="559"/>
      <c r="T350" s="559"/>
      <c r="U350" s="559"/>
      <c r="V350" s="560"/>
      <c r="W350" s="37" t="s">
        <v>69</v>
      </c>
      <c r="X350" s="551">
        <f>IFERROR(SUM(X342:X348),"0")</f>
        <v>3965</v>
      </c>
      <c r="Y350" s="551">
        <f>IFERROR(SUM(Y342:Y348),"0")</f>
        <v>3990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137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69</v>
      </c>
      <c r="X352" s="549">
        <v>1100</v>
      </c>
      <c r="Y352" s="550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71</v>
      </c>
      <c r="Q354" s="559"/>
      <c r="R354" s="559"/>
      <c r="S354" s="559"/>
      <c r="T354" s="559"/>
      <c r="U354" s="559"/>
      <c r="V354" s="560"/>
      <c r="W354" s="37" t="s">
        <v>72</v>
      </c>
      <c r="X354" s="551">
        <f>IFERROR(X352/H352,"0")+IFERROR(X353/H353,"0")</f>
        <v>73.333333333333329</v>
      </c>
      <c r="Y354" s="551">
        <f>IFERROR(Y352/H352,"0")+IFERROR(Y353/H353,"0")</f>
        <v>74</v>
      </c>
      <c r="Z354" s="551">
        <f>IFERROR(IF(Z352="",0,Z352),"0")+IFERROR(IF(Z353="",0,Z353),"0")</f>
        <v>1.6094999999999999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71</v>
      </c>
      <c r="Q355" s="559"/>
      <c r="R355" s="559"/>
      <c r="S355" s="559"/>
      <c r="T355" s="559"/>
      <c r="U355" s="559"/>
      <c r="V355" s="560"/>
      <c r="W355" s="37" t="s">
        <v>69</v>
      </c>
      <c r="X355" s="551">
        <f>IFERROR(SUM(X352:X353),"0")</f>
        <v>1100</v>
      </c>
      <c r="Y355" s="551">
        <f>IFERROR(SUM(Y352:Y353),"0")</f>
        <v>1110</v>
      </c>
      <c r="Z355" s="37"/>
      <c r="AA355" s="552"/>
      <c r="AB355" s="552"/>
      <c r="AC355" s="552"/>
    </row>
    <row r="356" spans="1:68" ht="14.25" hidden="1" customHeight="1" x14ac:dyDescent="0.25">
      <c r="A356" s="561" t="s">
        <v>73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49">
        <v>50</v>
      </c>
      <c r="Y358" s="550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71</v>
      </c>
      <c r="Q359" s="559"/>
      <c r="R359" s="559"/>
      <c r="S359" s="559"/>
      <c r="T359" s="559"/>
      <c r="U359" s="559"/>
      <c r="V359" s="560"/>
      <c r="W359" s="37" t="s">
        <v>72</v>
      </c>
      <c r="X359" s="551">
        <f>IFERROR(X357/H357,"0")+IFERROR(X358/H358,"0")</f>
        <v>5.5555555555555554</v>
      </c>
      <c r="Y359" s="551">
        <f>IFERROR(Y357/H357,"0")+IFERROR(Y358/H358,"0")</f>
        <v>6</v>
      </c>
      <c r="Z359" s="551">
        <f>IFERROR(IF(Z357="",0,Z357),"0")+IFERROR(IF(Z358="",0,Z358),"0")</f>
        <v>0.11388000000000001</v>
      </c>
      <c r="AA359" s="552"/>
      <c r="AB359" s="552"/>
      <c r="AC359" s="552"/>
    </row>
    <row r="360" spans="1:68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71</v>
      </c>
      <c r="Q360" s="559"/>
      <c r="R360" s="559"/>
      <c r="S360" s="559"/>
      <c r="T360" s="559"/>
      <c r="U360" s="559"/>
      <c r="V360" s="560"/>
      <c r="W360" s="37" t="s">
        <v>69</v>
      </c>
      <c r="X360" s="551">
        <f>IFERROR(SUM(X357:X358),"0")</f>
        <v>50</v>
      </c>
      <c r="Y360" s="551">
        <f>IFERROR(SUM(Y357:Y358),"0")</f>
        <v>54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167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hidden="1" customHeight="1" x14ac:dyDescent="0.25">
      <c r="A362" s="54" t="s">
        <v>572</v>
      </c>
      <c r="B362" s="54" t="s">
        <v>573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43" t="s">
        <v>574</v>
      </c>
      <c r="Q362" s="556"/>
      <c r="R362" s="556"/>
      <c r="S362" s="556"/>
      <c r="T362" s="557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71</v>
      </c>
      <c r="Q363" s="559"/>
      <c r="R363" s="559"/>
      <c r="S363" s="559"/>
      <c r="T363" s="559"/>
      <c r="U363" s="559"/>
      <c r="V363" s="560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71</v>
      </c>
      <c r="Q364" s="559"/>
      <c r="R364" s="559"/>
      <c r="S364" s="559"/>
      <c r="T364" s="559"/>
      <c r="U364" s="559"/>
      <c r="V364" s="560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576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103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577</v>
      </c>
      <c r="B367" s="54" t="s">
        <v>578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71</v>
      </c>
      <c r="Q370" s="559"/>
      <c r="R370" s="559"/>
      <c r="S370" s="559"/>
      <c r="T370" s="559"/>
      <c r="U370" s="559"/>
      <c r="V370" s="560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71</v>
      </c>
      <c r="Q371" s="559"/>
      <c r="R371" s="559"/>
      <c r="S371" s="559"/>
      <c r="T371" s="559"/>
      <c r="U371" s="559"/>
      <c r="V371" s="560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hidden="1" customHeight="1" x14ac:dyDescent="0.25">
      <c r="A372" s="561" t="s">
        <v>64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71</v>
      </c>
      <c r="Q374" s="559"/>
      <c r="R374" s="559"/>
      <c r="S374" s="559"/>
      <c r="T374" s="559"/>
      <c r="U374" s="559"/>
      <c r="V374" s="560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71</v>
      </c>
      <c r="Q375" s="559"/>
      <c r="R375" s="559"/>
      <c r="S375" s="559"/>
      <c r="T375" s="559"/>
      <c r="U375" s="559"/>
      <c r="V375" s="560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73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69</v>
      </c>
      <c r="X377" s="549">
        <v>20</v>
      </c>
      <c r="Y377" s="550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21.153333333333332</v>
      </c>
      <c r="BN377" s="64">
        <f>IFERROR(Y377*I377/H377,"0")</f>
        <v>28.556999999999999</v>
      </c>
      <c r="BO377" s="64">
        <f>IFERROR(1/J377*(X377/H377),"0")</f>
        <v>3.4722222222222224E-2</v>
      </c>
      <c r="BP377" s="64">
        <f>IFERROR(1/J377*(Y377/H377),"0")</f>
        <v>4.6875E-2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71</v>
      </c>
      <c r="Q379" s="559"/>
      <c r="R379" s="559"/>
      <c r="S379" s="559"/>
      <c r="T379" s="559"/>
      <c r="U379" s="559"/>
      <c r="V379" s="560"/>
      <c r="W379" s="37" t="s">
        <v>72</v>
      </c>
      <c r="X379" s="551">
        <f>IFERROR(X377/H377,"0")+IFERROR(X378/H378,"0")</f>
        <v>2.2222222222222223</v>
      </c>
      <c r="Y379" s="551">
        <f>IFERROR(Y377/H377,"0")+IFERROR(Y378/H378,"0")</f>
        <v>3</v>
      </c>
      <c r="Z379" s="551">
        <f>IFERROR(IF(Z377="",0,Z377),"0")+IFERROR(IF(Z378="",0,Z378),"0")</f>
        <v>5.6940000000000004E-2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71</v>
      </c>
      <c r="Q380" s="559"/>
      <c r="R380" s="559"/>
      <c r="S380" s="559"/>
      <c r="T380" s="559"/>
      <c r="U380" s="559"/>
      <c r="V380" s="560"/>
      <c r="W380" s="37" t="s">
        <v>69</v>
      </c>
      <c r="X380" s="551">
        <f>IFERROR(SUM(X377:X378),"0")</f>
        <v>20</v>
      </c>
      <c r="Y380" s="551">
        <f>IFERROR(SUM(Y377:Y378),"0")</f>
        <v>27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167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71</v>
      </c>
      <c r="Q383" s="559"/>
      <c r="R383" s="559"/>
      <c r="S383" s="559"/>
      <c r="T383" s="559"/>
      <c r="U383" s="559"/>
      <c r="V383" s="560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71</v>
      </c>
      <c r="Q384" s="559"/>
      <c r="R384" s="559"/>
      <c r="S384" s="559"/>
      <c r="T384" s="559"/>
      <c r="U384" s="559"/>
      <c r="V384" s="560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596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597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64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69</v>
      </c>
      <c r="X393" s="549">
        <v>49</v>
      </c>
      <c r="Y393" s="550">
        <f t="shared" si="43"/>
        <v>50.400000000000006</v>
      </c>
      <c r="Z393" s="36">
        <f t="shared" si="48"/>
        <v>0.12048</v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52.033333333333331</v>
      </c>
      <c r="BN393" s="64">
        <f t="shared" si="45"/>
        <v>53.52</v>
      </c>
      <c r="BO393" s="64">
        <f t="shared" si="46"/>
        <v>9.9715099715099717E-2</v>
      </c>
      <c r="BP393" s="64">
        <f t="shared" si="47"/>
        <v>0.10256410256410257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69</v>
      </c>
      <c r="X396" s="549">
        <v>56</v>
      </c>
      <c r="Y396" s="550">
        <f t="shared" si="43"/>
        <v>56.7</v>
      </c>
      <c r="Z396" s="36">
        <f t="shared" si="48"/>
        <v>0.13553999999999999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59.466666666666661</v>
      </c>
      <c r="BN396" s="64">
        <f t="shared" si="45"/>
        <v>60.21</v>
      </c>
      <c r="BO396" s="64">
        <f t="shared" si="46"/>
        <v>0.11396011396011396</v>
      </c>
      <c r="BP396" s="64">
        <f t="shared" si="47"/>
        <v>0.11538461538461539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71</v>
      </c>
      <c r="Q398" s="559"/>
      <c r="R398" s="559"/>
      <c r="S398" s="559"/>
      <c r="T398" s="559"/>
      <c r="U398" s="559"/>
      <c r="V398" s="560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50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51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0.25602000000000003</v>
      </c>
      <c r="AA398" s="552"/>
      <c r="AB398" s="552"/>
      <c r="AC398" s="552"/>
    </row>
    <row r="399" spans="1:68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71</v>
      </c>
      <c r="Q399" s="559"/>
      <c r="R399" s="559"/>
      <c r="S399" s="559"/>
      <c r="T399" s="559"/>
      <c r="U399" s="559"/>
      <c r="V399" s="560"/>
      <c r="W399" s="37" t="s">
        <v>69</v>
      </c>
      <c r="X399" s="551">
        <f>IFERROR(SUM(X388:X397),"0")</f>
        <v>105</v>
      </c>
      <c r="Y399" s="551">
        <f>IFERROR(SUM(Y388:Y397),"0")</f>
        <v>107.10000000000001</v>
      </c>
      <c r="Z399" s="37"/>
      <c r="AA399" s="552"/>
      <c r="AB399" s="552"/>
      <c r="AC399" s="552"/>
    </row>
    <row r="400" spans="1:68" ht="14.25" hidden="1" customHeight="1" x14ac:dyDescent="0.25">
      <c r="A400" s="561" t="s">
        <v>73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71</v>
      </c>
      <c r="Q403" s="559"/>
      <c r="R403" s="559"/>
      <c r="S403" s="559"/>
      <c r="T403" s="559"/>
      <c r="U403" s="559"/>
      <c r="V403" s="560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71</v>
      </c>
      <c r="Q404" s="559"/>
      <c r="R404" s="559"/>
      <c r="S404" s="559"/>
      <c r="T404" s="559"/>
      <c r="U404" s="559"/>
      <c r="V404" s="560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629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137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71</v>
      </c>
      <c r="Q408" s="559"/>
      <c r="R408" s="559"/>
      <c r="S408" s="559"/>
      <c r="T408" s="559"/>
      <c r="U408" s="559"/>
      <c r="V408" s="560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71</v>
      </c>
      <c r="Q409" s="559"/>
      <c r="R409" s="559"/>
      <c r="S409" s="559"/>
      <c r="T409" s="559"/>
      <c r="U409" s="559"/>
      <c r="V409" s="560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64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49">
        <v>7</v>
      </c>
      <c r="Y414" s="550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71</v>
      </c>
      <c r="Q415" s="559"/>
      <c r="R415" s="559"/>
      <c r="S415" s="559"/>
      <c r="T415" s="559"/>
      <c r="U415" s="559"/>
      <c r="V415" s="560"/>
      <c r="W415" s="37" t="s">
        <v>72</v>
      </c>
      <c r="X415" s="551">
        <f>IFERROR(X411/H411,"0")+IFERROR(X412/H412,"0")+IFERROR(X413/H413,"0")+IFERROR(X414/H414,"0")</f>
        <v>3.333333333333333</v>
      </c>
      <c r="Y415" s="551">
        <f>IFERROR(Y411/H411,"0")+IFERROR(Y412/H412,"0")+IFERROR(Y413/H413,"0")+IFERROR(Y414/H414,"0")</f>
        <v>4</v>
      </c>
      <c r="Z415" s="551">
        <f>IFERROR(IF(Z411="",0,Z411),"0")+IFERROR(IF(Z412="",0,Z412),"0")+IFERROR(IF(Z413="",0,Z413),"0")+IFERROR(IF(Z414="",0,Z414),"0")</f>
        <v>2.0080000000000001E-2</v>
      </c>
      <c r="AA415" s="552"/>
      <c r="AB415" s="552"/>
      <c r="AC415" s="552"/>
    </row>
    <row r="416" spans="1:68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71</v>
      </c>
      <c r="Q416" s="559"/>
      <c r="R416" s="559"/>
      <c r="S416" s="559"/>
      <c r="T416" s="559"/>
      <c r="U416" s="559"/>
      <c r="V416" s="560"/>
      <c r="W416" s="37" t="s">
        <v>69</v>
      </c>
      <c r="X416" s="551">
        <f>IFERROR(SUM(X411:X414),"0")</f>
        <v>7</v>
      </c>
      <c r="Y416" s="551">
        <f>IFERROR(SUM(Y411:Y414),"0")</f>
        <v>8.4</v>
      </c>
      <c r="Z416" s="37"/>
      <c r="AA416" s="552"/>
      <c r="AB416" s="552"/>
      <c r="AC416" s="552"/>
    </row>
    <row r="417" spans="1:68" ht="16.5" hidden="1" customHeight="1" x14ac:dyDescent="0.25">
      <c r="A417" s="571" t="s">
        <v>644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64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69</v>
      </c>
      <c r="X419" s="549">
        <v>20</v>
      </c>
      <c r="Y419" s="550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71</v>
      </c>
      <c r="Q420" s="559"/>
      <c r="R420" s="559"/>
      <c r="S420" s="559"/>
      <c r="T420" s="559"/>
      <c r="U420" s="559"/>
      <c r="V420" s="560"/>
      <c r="W420" s="37" t="s">
        <v>72</v>
      </c>
      <c r="X420" s="551">
        <f>IFERROR(X419/H419,"0")</f>
        <v>16.666666666666668</v>
      </c>
      <c r="Y420" s="551">
        <f>IFERROR(Y419/H419,"0")</f>
        <v>17</v>
      </c>
      <c r="Z420" s="551">
        <f>IFERROR(IF(Z419="",0,Z419),"0")</f>
        <v>0.11067</v>
      </c>
      <c r="AA420" s="552"/>
      <c r="AB420" s="552"/>
      <c r="AC420" s="552"/>
    </row>
    <row r="421" spans="1:68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71</v>
      </c>
      <c r="Q421" s="559"/>
      <c r="R421" s="559"/>
      <c r="S421" s="559"/>
      <c r="T421" s="559"/>
      <c r="U421" s="559"/>
      <c r="V421" s="560"/>
      <c r="W421" s="37" t="s">
        <v>69</v>
      </c>
      <c r="X421" s="551">
        <f>IFERROR(SUM(X419:X419),"0")</f>
        <v>20</v>
      </c>
      <c r="Y421" s="551">
        <f>IFERROR(SUM(Y419:Y419),"0")</f>
        <v>20.399999999999999</v>
      </c>
      <c r="Z421" s="37"/>
      <c r="AA421" s="552"/>
      <c r="AB421" s="552"/>
      <c r="AC421" s="552"/>
    </row>
    <row r="422" spans="1:68" ht="16.5" hidden="1" customHeight="1" x14ac:dyDescent="0.25">
      <c r="A422" s="571" t="s">
        <v>648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64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71</v>
      </c>
      <c r="Q425" s="559"/>
      <c r="R425" s="559"/>
      <c r="S425" s="559"/>
      <c r="T425" s="559"/>
      <c r="U425" s="559"/>
      <c r="V425" s="560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71</v>
      </c>
      <c r="Q426" s="559"/>
      <c r="R426" s="559"/>
      <c r="S426" s="559"/>
      <c r="T426" s="559"/>
      <c r="U426" s="559"/>
      <c r="V426" s="560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652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652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103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69</v>
      </c>
      <c r="X430" s="549">
        <v>60</v>
      </c>
      <c r="Y430" s="550">
        <f t="shared" ref="Y430:Y442" si="49">IFERROR(IF(X430="",0,CEILING((X430/$H430),1)*$H430),"")</f>
        <v>63.36</v>
      </c>
      <c r="Z430" s="36">
        <f t="shared" ref="Z430:Z436" si="50">IFERROR(IF(Y430=0,"",ROUNDUP(Y430/H430,0)*0.01196),"")</f>
        <v>0.14352000000000001</v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64.090909090909079</v>
      </c>
      <c r="BN430" s="64">
        <f t="shared" ref="BN430:BN442" si="52">IFERROR(Y430*I430/H430,"0")</f>
        <v>67.679999999999993</v>
      </c>
      <c r="BO430" s="64">
        <f t="shared" ref="BO430:BO442" si="53">IFERROR(1/J430*(X430/H430),"0")</f>
        <v>0.10926573426573427</v>
      </c>
      <c r="BP430" s="64">
        <f t="shared" ref="BP430:BP442" si="54">IFERROR(1/J430*(Y430/H430),"0")</f>
        <v>0.11538461538461539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49">
        <v>100</v>
      </c>
      <c r="Y432" s="550">
        <f t="shared" si="49"/>
        <v>100.32000000000001</v>
      </c>
      <c r="Z432" s="36">
        <f t="shared" si="50"/>
        <v>0.22724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33" t="s">
        <v>664</v>
      </c>
      <c r="Q433" s="556"/>
      <c r="R433" s="556"/>
      <c r="S433" s="556"/>
      <c r="T433" s="557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49">
        <v>140</v>
      </c>
      <c r="Y435" s="550">
        <f t="shared" si="49"/>
        <v>142.56</v>
      </c>
      <c r="Z435" s="36">
        <f t="shared" si="50"/>
        <v>0.32291999999999998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149.54545454545453</v>
      </c>
      <c r="BN435" s="64">
        <f t="shared" si="52"/>
        <v>152.27999999999997</v>
      </c>
      <c r="BO435" s="64">
        <f t="shared" si="53"/>
        <v>0.25495337995337997</v>
      </c>
      <c r="BP435" s="64">
        <f t="shared" si="54"/>
        <v>0.25961538461538464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69</v>
      </c>
      <c r="X438" s="549">
        <v>120</v>
      </c>
      <c r="Y438" s="550">
        <f t="shared" si="49"/>
        <v>120</v>
      </c>
      <c r="Z438" s="36">
        <f>IFERROR(IF(Y438=0,"",ROUNDUP(Y438/H438,0)*0.00902),"")</f>
        <v>0.22550000000000001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173.25</v>
      </c>
      <c r="BN438" s="64">
        <f t="shared" si="52"/>
        <v>173.25</v>
      </c>
      <c r="BO438" s="64">
        <f t="shared" si="53"/>
        <v>0.18939393939393939</v>
      </c>
      <c r="BP438" s="64">
        <f t="shared" si="54"/>
        <v>0.18939393939393939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32" t="s">
        <v>681</v>
      </c>
      <c r="Q439" s="556"/>
      <c r="R439" s="556"/>
      <c r="S439" s="556"/>
      <c r="T439" s="557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49">
        <v>132</v>
      </c>
      <c r="Y442" s="550">
        <f t="shared" si="49"/>
        <v>134.4</v>
      </c>
      <c r="Z442" s="36">
        <f>IFERROR(IF(Y442=0,"",ROUNDUP(Y442/H442,0)*0.00937),"")</f>
        <v>0.26235999999999998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191.4</v>
      </c>
      <c r="BN442" s="64">
        <f t="shared" si="52"/>
        <v>194.88</v>
      </c>
      <c r="BO442" s="64">
        <f t="shared" si="53"/>
        <v>0.22916666666666666</v>
      </c>
      <c r="BP442" s="64">
        <f t="shared" si="54"/>
        <v>0.23333333333333336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71</v>
      </c>
      <c r="Q443" s="559"/>
      <c r="R443" s="559"/>
      <c r="S443" s="559"/>
      <c r="T443" s="559"/>
      <c r="U443" s="559"/>
      <c r="V443" s="560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109.31818181818181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1.18154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71</v>
      </c>
      <c r="Q444" s="559"/>
      <c r="R444" s="559"/>
      <c r="S444" s="559"/>
      <c r="T444" s="559"/>
      <c r="U444" s="559"/>
      <c r="V444" s="560"/>
      <c r="W444" s="37" t="s">
        <v>69</v>
      </c>
      <c r="X444" s="551">
        <f>IFERROR(SUM(X430:X442),"0")</f>
        <v>552</v>
      </c>
      <c r="Y444" s="551">
        <f>IFERROR(SUM(Y430:Y442),"0")</f>
        <v>560.64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137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69</v>
      </c>
      <c r="X446" s="549">
        <v>140</v>
      </c>
      <c r="Y446" s="550">
        <f>IFERROR(IF(X446="",0,CEILING((X446/$H446),1)*$H446),"")</f>
        <v>142.56</v>
      </c>
      <c r="Z446" s="36">
        <f>IFERROR(IF(Y446=0,"",ROUNDUP(Y446/H446,0)*0.01196),"")</f>
        <v>0.32291999999999998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149.54545454545453</v>
      </c>
      <c r="BN446" s="64">
        <f>IFERROR(Y446*I446/H446,"0")</f>
        <v>152.27999999999997</v>
      </c>
      <c r="BO446" s="64">
        <f>IFERROR(1/J446*(X446/H446),"0")</f>
        <v>0.25495337995337997</v>
      </c>
      <c r="BP446" s="64">
        <f>IFERROR(1/J446*(Y446/H446),"0")</f>
        <v>0.25961538461538464</v>
      </c>
    </row>
    <row r="447" spans="1:68" ht="16.5" hidden="1" customHeight="1" x14ac:dyDescent="0.25">
      <c r="A447" s="54" t="s">
        <v>691</v>
      </c>
      <c r="B447" s="54" t="s">
        <v>692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693</v>
      </c>
      <c r="B448" s="54" t="s">
        <v>694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71</v>
      </c>
      <c r="Q449" s="559"/>
      <c r="R449" s="559"/>
      <c r="S449" s="559"/>
      <c r="T449" s="559"/>
      <c r="U449" s="559"/>
      <c r="V449" s="560"/>
      <c r="W449" s="37" t="s">
        <v>72</v>
      </c>
      <c r="X449" s="551">
        <f>IFERROR(X446/H446,"0")+IFERROR(X447/H447,"0")+IFERROR(X448/H448,"0")</f>
        <v>26.515151515151516</v>
      </c>
      <c r="Y449" s="551">
        <f>IFERROR(Y446/H446,"0")+IFERROR(Y447/H447,"0")+IFERROR(Y448/H448,"0")</f>
        <v>27</v>
      </c>
      <c r="Z449" s="551">
        <f>IFERROR(IF(Z446="",0,Z446),"0")+IFERROR(IF(Z447="",0,Z447),"0")+IFERROR(IF(Z448="",0,Z448),"0")</f>
        <v>0.32291999999999998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71</v>
      </c>
      <c r="Q450" s="559"/>
      <c r="R450" s="559"/>
      <c r="S450" s="559"/>
      <c r="T450" s="559"/>
      <c r="U450" s="559"/>
      <c r="V450" s="560"/>
      <c r="W450" s="37" t="s">
        <v>69</v>
      </c>
      <c r="X450" s="551">
        <f>IFERROR(SUM(X446:X448),"0")</f>
        <v>140</v>
      </c>
      <c r="Y450" s="551">
        <f>IFERROR(SUM(Y446:Y448),"0")</f>
        <v>142.56</v>
      </c>
      <c r="Z450" s="37"/>
      <c r="AA450" s="552"/>
      <c r="AB450" s="552"/>
      <c r="AC450" s="552"/>
    </row>
    <row r="451" spans="1:68" ht="14.25" hidden="1" customHeight="1" x14ac:dyDescent="0.25">
      <c r="A451" s="561" t="s">
        <v>64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69</v>
      </c>
      <c r="X452" s="549">
        <v>30</v>
      </c>
      <c r="Y452" s="550">
        <f t="shared" ref="Y452:Y457" si="55">IFERROR(IF(X452="",0,CEILING((X452/$H452),1)*$H452),"")</f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32.04545454545454</v>
      </c>
      <c r="BN452" s="64">
        <f t="shared" ref="BN452:BN457" si="57">IFERROR(Y452*I452/H452,"0")</f>
        <v>33.839999999999996</v>
      </c>
      <c r="BO452" s="64">
        <f t="shared" ref="BO452:BO457" si="58">IFERROR(1/J452*(X452/H452),"0")</f>
        <v>5.4632867132867136E-2</v>
      </c>
      <c r="BP452" s="64">
        <f t="shared" ref="BP452:BP457" si="59">IFERROR(1/J452*(Y452/H452),"0")</f>
        <v>5.7692307692307696E-2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49">
        <v>40</v>
      </c>
      <c r="Y453" s="550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42.727272727272727</v>
      </c>
      <c r="BN453" s="64">
        <f t="shared" si="57"/>
        <v>45.12</v>
      </c>
      <c r="BO453" s="64">
        <f t="shared" si="58"/>
        <v>7.2843822843822847E-2</v>
      </c>
      <c r="BP453" s="64">
        <f t="shared" si="59"/>
        <v>7.6923076923076927E-2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49">
        <v>190</v>
      </c>
      <c r="Y454" s="550">
        <f t="shared" si="55"/>
        <v>190.08</v>
      </c>
      <c r="Z454" s="36">
        <f>IFERROR(IF(Y454=0,"",ROUNDUP(Y454/H454,0)*0.01196),"")</f>
        <v>0.43056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202.95454545454544</v>
      </c>
      <c r="BN454" s="64">
        <f t="shared" si="57"/>
        <v>203.04000000000002</v>
      </c>
      <c r="BO454" s="64">
        <f t="shared" si="58"/>
        <v>0.34600815850815853</v>
      </c>
      <c r="BP454" s="64">
        <f t="shared" si="59"/>
        <v>0.34615384615384615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49">
        <v>36</v>
      </c>
      <c r="Y455" s="550">
        <f t="shared" si="55"/>
        <v>38.4</v>
      </c>
      <c r="Z455" s="36">
        <f>IFERROR(IF(Y455=0,"",ROUNDUP(Y455/H455,0)*0.00902),"")</f>
        <v>7.2160000000000002E-2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51.975000000000001</v>
      </c>
      <c r="BN455" s="64">
        <f t="shared" si="57"/>
        <v>55.44</v>
      </c>
      <c r="BO455" s="64">
        <f t="shared" si="58"/>
        <v>5.6818181818181823E-2</v>
      </c>
      <c r="BP455" s="64">
        <f t="shared" si="59"/>
        <v>6.0606060606060608E-2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69</v>
      </c>
      <c r="X456" s="549">
        <v>18</v>
      </c>
      <c r="Y456" s="550">
        <f t="shared" si="55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25.087500000000002</v>
      </c>
      <c r="BN456" s="64">
        <f t="shared" si="57"/>
        <v>26.76</v>
      </c>
      <c r="BO456" s="64">
        <f t="shared" si="58"/>
        <v>2.8409090909090912E-2</v>
      </c>
      <c r="BP456" s="64">
        <f t="shared" si="59"/>
        <v>3.0303030303030304E-2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49">
        <v>84</v>
      </c>
      <c r="Y457" s="550">
        <f t="shared" si="55"/>
        <v>86.399999999999991</v>
      </c>
      <c r="Z457" s="36">
        <f>IFERROR(IF(Y457=0,"",ROUNDUP(Y457/H457,0)*0.00902),"")</f>
        <v>0.16236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117.07500000000002</v>
      </c>
      <c r="BN457" s="64">
        <f t="shared" si="57"/>
        <v>120.42</v>
      </c>
      <c r="BO457" s="64">
        <f t="shared" si="58"/>
        <v>0.13257575757575757</v>
      </c>
      <c r="BP457" s="64">
        <f t="shared" si="59"/>
        <v>0.13636363636363635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71</v>
      </c>
      <c r="Q458" s="559"/>
      <c r="R458" s="559"/>
      <c r="S458" s="559"/>
      <c r="T458" s="559"/>
      <c r="U458" s="559"/>
      <c r="V458" s="560"/>
      <c r="W458" s="37" t="s">
        <v>72</v>
      </c>
      <c r="X458" s="551">
        <f>IFERROR(X452/H452,"0")+IFERROR(X453/H453,"0")+IFERROR(X454/H454,"0")+IFERROR(X455/H455,"0")+IFERROR(X456/H456,"0")+IFERROR(X457/H457,"0")</f>
        <v>77.992424242424249</v>
      </c>
      <c r="Y458" s="551">
        <f>IFERROR(Y452/H452,"0")+IFERROR(Y453/H453,"0")+IFERROR(Y454/H454,"0")+IFERROR(Y455/H455,"0")+IFERROR(Y456/H456,"0")+IFERROR(Y457/H457,"0")</f>
        <v>80</v>
      </c>
      <c r="Z458" s="551">
        <f>IFERROR(IF(Z452="",0,Z452),"0")+IFERROR(IF(Z453="",0,Z453),"0")+IFERROR(IF(Z454="",0,Z454),"0")+IFERROR(IF(Z455="",0,Z455),"0")+IFERROR(IF(Z456="",0,Z456),"0")+IFERROR(IF(Z457="",0,Z457),"0")</f>
        <v>0.86860000000000004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71</v>
      </c>
      <c r="Q459" s="559"/>
      <c r="R459" s="559"/>
      <c r="S459" s="559"/>
      <c r="T459" s="559"/>
      <c r="U459" s="559"/>
      <c r="V459" s="560"/>
      <c r="W459" s="37" t="s">
        <v>69</v>
      </c>
      <c r="X459" s="551">
        <f>IFERROR(SUM(X452:X457),"0")</f>
        <v>398</v>
      </c>
      <c r="Y459" s="551">
        <f>IFERROR(SUM(Y452:Y457),"0")</f>
        <v>407.99999999999994</v>
      </c>
      <c r="Z459" s="37"/>
      <c r="AA459" s="552"/>
      <c r="AB459" s="552"/>
      <c r="AC459" s="552"/>
    </row>
    <row r="460" spans="1:68" ht="14.25" hidden="1" customHeight="1" x14ac:dyDescent="0.25">
      <c r="A460" s="561" t="s">
        <v>73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710</v>
      </c>
      <c r="B461" s="54" t="s">
        <v>711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713</v>
      </c>
      <c r="B462" s="54" t="s">
        <v>714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716</v>
      </c>
      <c r="B463" s="54" t="s">
        <v>717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71</v>
      </c>
      <c r="Q464" s="559"/>
      <c r="R464" s="559"/>
      <c r="S464" s="559"/>
      <c r="T464" s="559"/>
      <c r="U464" s="559"/>
      <c r="V464" s="560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71</v>
      </c>
      <c r="Q465" s="559"/>
      <c r="R465" s="559"/>
      <c r="S465" s="559"/>
      <c r="T465" s="559"/>
      <c r="U465" s="559"/>
      <c r="V465" s="560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719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719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103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720</v>
      </c>
      <c r="B469" s="54" t="s">
        <v>721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723</v>
      </c>
      <c r="B470" s="54" t="s">
        <v>724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71</v>
      </c>
      <c r="Q473" s="559"/>
      <c r="R473" s="559"/>
      <c r="S473" s="559"/>
      <c r="T473" s="559"/>
      <c r="U473" s="559"/>
      <c r="V473" s="560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71</v>
      </c>
      <c r="Q474" s="559"/>
      <c r="R474" s="559"/>
      <c r="S474" s="559"/>
      <c r="T474" s="559"/>
      <c r="U474" s="559"/>
      <c r="V474" s="560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137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731</v>
      </c>
      <c r="B476" s="54" t="s">
        <v>732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736</v>
      </c>
      <c r="Q477" s="556"/>
      <c r="R477" s="556"/>
      <c r="S477" s="556"/>
      <c r="T477" s="557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71</v>
      </c>
      <c r="Q479" s="559"/>
      <c r="R479" s="559"/>
      <c r="S479" s="559"/>
      <c r="T479" s="559"/>
      <c r="U479" s="559"/>
      <c r="V479" s="560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71</v>
      </c>
      <c r="Q480" s="559"/>
      <c r="R480" s="559"/>
      <c r="S480" s="559"/>
      <c r="T480" s="559"/>
      <c r="U480" s="559"/>
      <c r="V480" s="560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64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741</v>
      </c>
      <c r="B482" s="54" t="s">
        <v>742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744</v>
      </c>
      <c r="B483" s="54" t="s">
        <v>745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71</v>
      </c>
      <c r="Q484" s="559"/>
      <c r="R484" s="559"/>
      <c r="S484" s="559"/>
      <c r="T484" s="559"/>
      <c r="U484" s="559"/>
      <c r="V484" s="560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71</v>
      </c>
      <c r="Q485" s="559"/>
      <c r="R485" s="559"/>
      <c r="S485" s="559"/>
      <c r="T485" s="559"/>
      <c r="U485" s="559"/>
      <c r="V485" s="560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73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69</v>
      </c>
      <c r="X487" s="549">
        <v>1300</v>
      </c>
      <c r="Y487" s="550">
        <f>IFERROR(IF(X487="",0,CEILING((X487/$H487),1)*$H487),"")</f>
        <v>1305</v>
      </c>
      <c r="Z487" s="36">
        <f>IFERROR(IF(Y487=0,"",ROUNDUP(Y487/H487,0)*0.01898),"")</f>
        <v>2.7521</v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1374.9666666666667</v>
      </c>
      <c r="BN487" s="64">
        <f>IFERROR(Y487*I487/H487,"0")</f>
        <v>1380.2550000000001</v>
      </c>
      <c r="BO487" s="64">
        <f>IFERROR(1/J487*(X487/H487),"0")</f>
        <v>2.2569444444444446</v>
      </c>
      <c r="BP487" s="64">
        <f>IFERROR(1/J487*(Y487/H487),"0")</f>
        <v>2.265625</v>
      </c>
    </row>
    <row r="488" spans="1:68" ht="27" hidden="1" customHeight="1" x14ac:dyDescent="0.25">
      <c r="A488" s="54" t="s">
        <v>750</v>
      </c>
      <c r="B488" s="54" t="s">
        <v>751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71</v>
      </c>
      <c r="Q489" s="559"/>
      <c r="R489" s="559"/>
      <c r="S489" s="559"/>
      <c r="T489" s="559"/>
      <c r="U489" s="559"/>
      <c r="V489" s="560"/>
      <c r="W489" s="37" t="s">
        <v>72</v>
      </c>
      <c r="X489" s="551">
        <f>IFERROR(X487/H487,"0")+IFERROR(X488/H488,"0")</f>
        <v>144.44444444444446</v>
      </c>
      <c r="Y489" s="551">
        <f>IFERROR(Y487/H487,"0")+IFERROR(Y488/H488,"0")</f>
        <v>145</v>
      </c>
      <c r="Z489" s="551">
        <f>IFERROR(IF(Z487="",0,Z487),"0")+IFERROR(IF(Z488="",0,Z488),"0")</f>
        <v>2.7521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71</v>
      </c>
      <c r="Q490" s="559"/>
      <c r="R490" s="559"/>
      <c r="S490" s="559"/>
      <c r="T490" s="559"/>
      <c r="U490" s="559"/>
      <c r="V490" s="560"/>
      <c r="W490" s="37" t="s">
        <v>69</v>
      </c>
      <c r="X490" s="551">
        <f>IFERROR(SUM(X487:X488),"0")</f>
        <v>1300</v>
      </c>
      <c r="Y490" s="551">
        <f>IFERROR(SUM(Y487:Y488),"0")</f>
        <v>1305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167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752</v>
      </c>
      <c r="B492" s="54" t="s">
        <v>753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755</v>
      </c>
      <c r="B493" s="54" t="s">
        <v>756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71</v>
      </c>
      <c r="Q494" s="559"/>
      <c r="R494" s="559"/>
      <c r="S494" s="559"/>
      <c r="T494" s="559"/>
      <c r="U494" s="559"/>
      <c r="V494" s="560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71</v>
      </c>
      <c r="Q495" s="559"/>
      <c r="R495" s="559"/>
      <c r="S495" s="559"/>
      <c r="T495" s="559"/>
      <c r="U495" s="559"/>
      <c r="V495" s="560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758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137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759</v>
      </c>
      <c r="B498" s="54" t="s">
        <v>760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0" t="s">
        <v>761</v>
      </c>
      <c r="Q498" s="556"/>
      <c r="R498" s="556"/>
      <c r="S498" s="556"/>
      <c r="T498" s="557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71</v>
      </c>
      <c r="Q499" s="559"/>
      <c r="R499" s="559"/>
      <c r="S499" s="559"/>
      <c r="T499" s="559"/>
      <c r="U499" s="559"/>
      <c r="V499" s="560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71</v>
      </c>
      <c r="Q500" s="559"/>
      <c r="R500" s="559"/>
      <c r="S500" s="559"/>
      <c r="T500" s="559"/>
      <c r="U500" s="559"/>
      <c r="V500" s="560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17448.3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17630.919999999998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18664.618053396163</v>
      </c>
      <c r="Y502" s="551">
        <f>IFERROR(SUM(BN22:BN498),"0")</f>
        <v>18860.407999999996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19464.618053396163</v>
      </c>
      <c r="Y504" s="551">
        <f>GrossWeightTotalR+PalletQtyTotalR*25</f>
        <v>19660.407999999996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3793.5199961809158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3826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36.844620000000013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4"/>
      <c r="E508" s="664"/>
      <c r="F508" s="664"/>
      <c r="G508" s="664"/>
      <c r="H508" s="665"/>
      <c r="I508" s="579" t="s">
        <v>253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540</v>
      </c>
      <c r="U508" s="665"/>
      <c r="V508" s="579" t="s">
        <v>596</v>
      </c>
      <c r="W508" s="664"/>
      <c r="X508" s="664"/>
      <c r="Y508" s="665"/>
      <c r="Z508" s="546" t="s">
        <v>652</v>
      </c>
      <c r="AA508" s="579" t="s">
        <v>719</v>
      </c>
      <c r="AB508" s="665"/>
      <c r="AC508" s="52"/>
      <c r="AF508" s="547"/>
    </row>
    <row r="509" spans="1:68" ht="14.25" customHeight="1" thickTop="1" x14ac:dyDescent="0.2">
      <c r="A509" s="607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328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1176.9000000000001</v>
      </c>
      <c r="E511" s="46">
        <f>IFERROR(Y87*1,"0")+IFERROR(Y88*1,"0")+IFERROR(Y89*1,"0")+IFERROR(Y93*1,"0")+IFERROR(Y94*1,"0")+IFERROR(Y95*1,"0")+IFERROR(Y96*1,"0")+IFERROR(Y97*1,"0")</f>
        <v>1305.9000000000001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1312.02</v>
      </c>
      <c r="G511" s="46">
        <f>IFERROR(Y128*1,"0")+IFERROR(Y129*1,"0")+IFERROR(Y133*1,"0")+IFERROR(Y134*1,"0")+IFERROR(Y138*1,"0")+IFERROR(Y139*1,"0")</f>
        <v>220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743.4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2339.4000000000005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198.2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321.59999999999997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585</v>
      </c>
      <c r="S511" s="46">
        <f>IFERROR(Y334*1,"0")+IFERROR(Y335*1,"0")+IFERROR(Y336*1,"0")</f>
        <v>1331.4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5154</v>
      </c>
      <c r="U511" s="46">
        <f>IFERROR(Y367*1,"0")+IFERROR(Y368*1,"0")+IFERROR(Y369*1,"0")+IFERROR(Y373*1,"0")+IFERROR(Y377*1,"0")+IFERROR(Y378*1,"0")+IFERROR(Y382*1,"0")</f>
        <v>63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107.10000000000001</v>
      </c>
      <c r="W511" s="46">
        <f>IFERROR(Y407*1,"0")+IFERROR(Y411*1,"0")+IFERROR(Y412*1,"0")+IFERROR(Y413*1,"0")+IFERROR(Y414*1,"0")</f>
        <v>8.4</v>
      </c>
      <c r="X511" s="46">
        <f>IFERROR(Y419*1,"0")</f>
        <v>20.399999999999999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1111.2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1305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20,00"/>
        <filter val="1 200,00"/>
        <filter val="1 231,50"/>
        <filter val="1 300,00"/>
        <filter val="1 330,00"/>
        <filter val="1 440,00"/>
        <filter val="1 600,00"/>
        <filter val="100,00"/>
        <filter val="105,00"/>
        <filter val="109,32"/>
        <filter val="11,11"/>
        <filter val="118,80"/>
        <filter val="12,00"/>
        <filter val="120,00"/>
        <filter val="122,50"/>
        <filter val="123,15"/>
        <filter val="132,00"/>
        <filter val="133,33"/>
        <filter val="14,00"/>
        <filter val="140,00"/>
        <filter val="144,44"/>
        <filter val="15,00"/>
        <filter val="15,52"/>
        <filter val="150,00"/>
        <filter val="157,50"/>
        <filter val="158,52"/>
        <filter val="16,50"/>
        <filter val="16,67"/>
        <filter val="160,00"/>
        <filter val="17 448,30"/>
        <filter val="18 664,62"/>
        <filter val="18,00"/>
        <filter val="18,75"/>
        <filter val="180,00"/>
        <filter val="19 464,62"/>
        <filter val="190,00"/>
        <filter val="2,22"/>
        <filter val="2,50"/>
        <filter val="20,00"/>
        <filter val="200,00"/>
        <filter val="206,17"/>
        <filter val="21,00"/>
        <filter val="210,00"/>
        <filter val="220,00"/>
        <filter val="24,00"/>
        <filter val="250,00"/>
        <filter val="250,93"/>
        <filter val="26,52"/>
        <filter val="266,33"/>
        <filter val="279,76"/>
        <filter val="280,00"/>
        <filter val="3 793,52"/>
        <filter val="3 965,00"/>
        <filter val="3,33"/>
        <filter val="3,85"/>
        <filter val="30,00"/>
        <filter val="307,50"/>
        <filter val="312,41"/>
        <filter val="32"/>
        <filter val="320,00"/>
        <filter val="350,00"/>
        <filter val="36,00"/>
        <filter val="36,67"/>
        <filter val="360,00"/>
        <filter val="398,00"/>
        <filter val="4,63"/>
        <filter val="40,00"/>
        <filter val="420,00"/>
        <filter val="45,00"/>
        <filter val="450,00"/>
        <filter val="46,67"/>
        <filter val="48,00"/>
        <filter val="480,00"/>
        <filter val="49,00"/>
        <filter val="491,38"/>
        <filter val="5,56"/>
        <filter val="50,00"/>
        <filter val="52,50"/>
        <filter val="540,00"/>
        <filter val="552,00"/>
        <filter val="56,00"/>
        <filter val="590,00"/>
        <filter val="6,67"/>
        <filter val="60,00"/>
        <filter val="60,99"/>
        <filter val="600,00"/>
        <filter val="607,50"/>
        <filter val="630,00"/>
        <filter val="633,33"/>
        <filter val="64,26"/>
        <filter val="7,00"/>
        <filter val="70,00"/>
        <filter val="700,00"/>
        <filter val="702,50"/>
        <filter val="72,22"/>
        <filter val="73,33"/>
        <filter val="77,99"/>
        <filter val="785,00"/>
        <filter val="8,33"/>
        <filter val="800,00"/>
        <filter val="830,00"/>
        <filter val="84,00"/>
        <filter val="88,00"/>
        <filter val="94,0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