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B5BF6C-50D9-4962-8C1D-C008D702E0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Y145" i="1" s="1"/>
  <c r="P144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J9" i="1"/>
  <c r="A9" i="1"/>
  <c r="A10" i="1" s="1"/>
  <c r="D7" i="1"/>
  <c r="Q6" i="1"/>
  <c r="P2" i="1"/>
  <c r="Z28" i="1" l="1"/>
  <c r="BN28" i="1"/>
  <c r="Z55" i="1"/>
  <c r="BN55" i="1"/>
  <c r="Z67" i="1"/>
  <c r="BN67" i="1"/>
  <c r="Z77" i="1"/>
  <c r="BN77" i="1"/>
  <c r="Z97" i="1"/>
  <c r="BN97" i="1"/>
  <c r="Z116" i="1"/>
  <c r="BN116" i="1"/>
  <c r="Z133" i="1"/>
  <c r="BN133" i="1"/>
  <c r="Z162" i="1"/>
  <c r="BN162" i="1"/>
  <c r="Z172" i="1"/>
  <c r="BN172" i="1"/>
  <c r="Z195" i="1"/>
  <c r="BN195" i="1"/>
  <c r="Z207" i="1"/>
  <c r="BN207" i="1"/>
  <c r="Z223" i="1"/>
  <c r="BN223" i="1"/>
  <c r="Z226" i="1"/>
  <c r="BN226" i="1"/>
  <c r="Z245" i="1"/>
  <c r="BN245" i="1"/>
  <c r="Z254" i="1"/>
  <c r="BN254" i="1"/>
  <c r="Z297" i="1"/>
  <c r="BN297" i="1"/>
  <c r="Z309" i="1"/>
  <c r="BN309" i="1"/>
  <c r="Z329" i="1"/>
  <c r="BN329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F10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Y65" i="1"/>
  <c r="Z63" i="1"/>
  <c r="BN63" i="1"/>
  <c r="Y71" i="1"/>
  <c r="Z69" i="1"/>
  <c r="BN69" i="1"/>
  <c r="Z75" i="1"/>
  <c r="BN75" i="1"/>
  <c r="Z81" i="1"/>
  <c r="BN81" i="1"/>
  <c r="BP81" i="1"/>
  <c r="Z95" i="1"/>
  <c r="BN95" i="1"/>
  <c r="Z102" i="1"/>
  <c r="BN102" i="1"/>
  <c r="Z110" i="1"/>
  <c r="BN110" i="1"/>
  <c r="Z118" i="1"/>
  <c r="BN118" i="1"/>
  <c r="Z129" i="1"/>
  <c r="BN129" i="1"/>
  <c r="Y135" i="1"/>
  <c r="Z139" i="1"/>
  <c r="BN139" i="1"/>
  <c r="Z144" i="1"/>
  <c r="Z145" i="1" s="1"/>
  <c r="BN144" i="1"/>
  <c r="BP144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F9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89" i="1" l="1"/>
  <c r="Z379" i="1"/>
  <c r="Z270" i="1"/>
  <c r="Z263" i="1"/>
  <c r="Z218" i="1"/>
  <c r="Z112" i="1"/>
  <c r="Z370" i="1"/>
  <c r="Z443" i="1"/>
  <c r="Y505" i="1"/>
  <c r="Y503" i="1"/>
  <c r="Z32" i="1"/>
  <c r="Z255" i="1"/>
  <c r="Z349" i="1"/>
  <c r="Z169" i="1"/>
  <c r="Y502" i="1"/>
  <c r="Y504" i="1"/>
  <c r="Z473" i="1"/>
  <c r="Z398" i="1"/>
  <c r="X504" i="1"/>
  <c r="Z303" i="1"/>
  <c r="Z293" i="1"/>
  <c r="Z415" i="1"/>
  <c r="Z231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<sst xmlns="http://schemas.openxmlformats.org/spreadsheetml/2006/main" count="2210" uniqueCount="806">
  <si>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</si>
  <si>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</si>
  <si>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</si>
  <si>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</si>
  <si>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</si>
  <si>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</si>
  <si>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</si>
  <si>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</si>
  <si>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</si>
  <si>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</si>
  <si>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</si>
  <si>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</si>
  <si>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</si>
  <si>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</si>
  <si>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</si>
  <si>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</si>
  <si>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</si>
  <si>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</si>
  <si>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</si>
  <si>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</si>
  <si>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</si>
  <si>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</si>
  <si>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</si>
  <si>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</si>
  <si>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</si>
  <si>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</si>
  <si>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</si>
  <si>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</si>
  <si>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</si>
  <si>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</si>
  <si>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</si>
  <si>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</si>
  <si>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</si>
  <si>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</si>
  <si>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</si>
  <si>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</si>
  <si>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</si>
  <si>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</si>
  <si>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</si>
  <si>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</si>
  <si>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</si>
  <si>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</si>
  <si>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</si>
  <si>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</si>
  <si>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</si>
  <si>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</si>
  <si>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</si>
  <si>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</si>
  <si>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</si>
  <si>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</si>
  <si>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</si>
  <si>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</si>
  <si>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</si>
  <si>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</si>
  <si>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</si>
  <si>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</si>
  <si>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</si>
  <si>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</si>
  <si>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</si>
  <si>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</si>
  <si>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</si>
  <si>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</si>
  <si>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</si>
  <si>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</si>
  <si>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</si>
  <si>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</si>
  <si>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</si>
  <si>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</si>
  <si>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</si>
  <si>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</si>
  <si>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</si>
  <si>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</si>
  <si>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</si>
  <si>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</si>
  <si>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</si>
  <si>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</si>
  <si>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</si>
  <si>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</si>
  <si>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</si>
  <si>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</si>
  <si>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</si>
  <si>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</si>
  <si>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</si>
  <si>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</si>
  <si>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</si>
  <si>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</si>
  <si>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</si>
  <si>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</si>
  <si>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</si>
  <si>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</si>
  <si>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</si>
  <si>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</si>
  <si>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</si>
  <si>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</si>
  <si>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</si>
  <si>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</si>
  <si>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</si>
  <si>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</si>
  <si>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</si>
  <si>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</si>
  <si>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</si>
  <si>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</si>
  <si>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</si>
  <si>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</si>
  <si>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</si>
  <si>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</si>
  <si>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</si>
  <si>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</si>
  <si>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</si>
  <si>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</si>
  <si>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</si>
  <si>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</si>
  <si>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</si>
  <si>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</si>
  <si>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</si>
  <si>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</si>
  <si>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</si>
  <si>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</si>
  <si>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</si>
  <si>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</si>
  <si>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</si>
  <si>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</si>
  <si>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</si>
  <si>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</si>
  <si>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</si>
  <si>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</si>
  <si>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</si>
  <si>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</si>
  <si>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</si>
  <si>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</si>
  <si>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</si>
  <si>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</si>
  <si>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</si>
  <si>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</si>
  <si>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</si>
  <si>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</si>
  <si>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</si>
  <si>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</si>
  <si>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</si>
  <si>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</si>
  <si>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</si>
  <si>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</si>
  <si>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</si>
  <si>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</si>
  <si>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</si>
  <si>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</si>
  <si>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</si>
  <si>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</si>
  <si>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</si>
  <si>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</si>
  <si>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</si>
  <si>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</si>
  <si>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</si>
  <si>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</si>
  <si>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</si>
  <si>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</si>
  <si>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</si>
  <si>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</si>
  <si>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</si>
  <si>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</si>
  <si>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</si>
  <si>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</si>
  <si>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</si>
  <si>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</si>
  <si>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</si>
  <si>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</si>
  <si>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</si>
  <si>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</si>
  <si>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</si>
  <si>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</si>
  <si>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</si>
  <si>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</si>
  <si>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</si>
  <si>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</si>
  <si>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</si>
  <si>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</si>
  <si>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</si>
  <si>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</si>
  <si>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</si>
  <si>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</si>
  <si>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</si>
  <si>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</si>
  <si>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</si>
  <si>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</si>
  <si>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</si>
  <si>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</si>
  <si>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</si>
  <si>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</si>
  <si>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</si>
  <si>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</si>
  <si>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</si>
  <si>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</si>
  <si>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</si>
  <si>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</si>
  <si>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</si>
  <si>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</si>
  <si>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</si>
  <si>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</si>
  <si>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</si>
  <si>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</si>
  <si>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</si>
  <si>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</si>
  <si>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</si>
  <si>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</si>
  <si>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</si>
  <si>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</si>
  <si>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</si>
  <si>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</si>
  <si>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</si>
  <si>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</si>
  <si>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</si>
  <si>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</si>
  <si>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</si>
  <si>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</si>
  <si>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</si>
  <si>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</si>
  <si>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</si>
  <si>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</si>
  <si>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</si>
  <si>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</si>
  <si>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</si>
  <si>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</si>
  <si>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</si>
  <si>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</si>
  <si>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</si>
  <si>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</si>
  <si>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</si>
  <si>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</si>
  <si>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</si>
  <si>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</si>
  <si>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</si>
  <si>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</si>
  <si>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</si>
  <si>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</si>
  <si>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</si>
  <si>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</si>
  <si>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</si>
  <si>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</si>
  <si>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</si>
  <si>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</si>
  <si>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</si>
  <si>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</si>
  <si>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</si>
  <si>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</si>
  <si>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</si>
  <si>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</si>
  <si>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</si>
  <si>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</si>
  <si>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</si>
  <si>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</si>
  <si>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</si>
  <si>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</si>
  <si>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</si>
  <si>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</si>
  <si>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</si>
  <si>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</si>
  <si>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</si>
  <si>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</si>
  <si>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</si>
  <si>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</si>
  <si>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</si>
  <si>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</si>
  <si>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</si>
  <si>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</si>
  <si>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</si>
  <si>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</si>
  <si>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</si>
  <si>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</si>
  <si>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</si>
  <si>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</si>
  <si>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</si>
  <si>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</si>
  <si>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</si>
  <si>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</si>
  <si>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</si>
  <si>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</si>
  <si>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</si>
  <si>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</si>
  <si>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</si>
  <si>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</si>
  <si>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</si>
  <si>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</si>
  <si>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</si>
  <si>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</si>
  <si>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</si>
  <si>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</si>
  <si>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</si>
  <si>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</si>
  <si>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</si>
  <si>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</si>
  <si>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</si>
  <si>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</si>
  <si>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</si>
  <si>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</si>
  <si>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</si>
  <si>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</si>
  <si>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</si>
  <si>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</si>
  <si>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</si>
  <si>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</si>
  <si>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</si>
  <si>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</si>
  <si>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</si>
  <si>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</si>
  <si>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</si>
  <si>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</si>
  <si>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</si>
  <si>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</si>
  <si>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</si>
  <si>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</si>
  <si>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</si>
  <si>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</si>
  <si>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</si>
  <si>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</si>
  <si>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</si>
  <si>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</si>
  <si>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</si>
  <si>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</si>
  <si>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</si>
  <si>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</si>
  <si>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</si>
  <si>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</si>
  <si>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</si>
  <si>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</si>
  <si>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</si>
  <si>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</si>
  <si>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</si>
  <si>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</si>
  <si>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</si>
  <si>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</si>
  <si>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</si>
  <si>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</si>
  <si>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</si>
  <si>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</si>
  <si>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</si>
  <si>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</si>
  <si>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</si>
  <si>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</si>
  <si>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</si>
  <si>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</si>
  <si>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</si>
  <si>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</si>
  <si>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</si>
  <si>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</si>
  <si>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</si>
  <si>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</si>
  <si>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</si>
  <si>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</si>
  <si>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</si>
  <si>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</si>
  <si>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</si>
  <si>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</si>
  <si>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</si>
  <si>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</si>
  <si>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</si>
  <si>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</si>
  <si>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</si>
  <si>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</si>
  <si>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</si>
  <si>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</si>
  <si>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</si>
  <si>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</si>
  <si>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</si>
  <si>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</si>
  <si>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</si>
  <si>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</si>
  <si>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</si>
  <si>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</si>
  <si>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</si>
  <si>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</si>
  <si>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</si>
  <si>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</si>
  <si>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</si>
  <si>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</si>
  <si>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</si>
  <si>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</si>
  <si>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</si>
  <si>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</si>
  <si>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</si>
  <si>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</si>
  <si>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</si>
  <si>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</si>
  <si>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</si>
  <si>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</si>
  <si>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</si>
  <si>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</si>
  <si>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</si>
  <si>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</si>
  <si>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</si>
  <si>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</si>
  <si>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</si>
  <si>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</si>
  <si>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</si>
  <si>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</si>
  <si>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</si>
  <si>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</si>
  <si>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</si>
  <si>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</si>
  <si>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</si>
  <si>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</si>
  <si>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</si>
  <si>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</si>
  <si>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</si>
  <si>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</si>
  <si>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</si>
  <si>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</si>
  <si>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</si>
  <si>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</si>
  <si>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</si>
  <si>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</si>
  <si>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</si>
  <si>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</si>
  <si>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</si>
  <si>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</si>
  <si>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</si>
  <si>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</si>
  <si>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</si>
  <si>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</si>
  <si>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</si>
  <si>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</si>
  <si>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</si>
  <si>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</si>
  <si>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</si>
  <si>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</si>
  <si>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</si>
  <si>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</si>
  <si>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</si>
  <si>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</si>
  <si>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</si>
  <si>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</si>
  <si>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</si>
  <si>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</si>
  <si>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</si>
  <si>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</si>
  <si>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</si>
  <si>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</si>
  <si>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</si>
  <si>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</si>
  <si>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</si>
  <si>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</si>
  <si>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</si>
  <si>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</si>
  <si>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</si>
  <si>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</si>
  <si>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</si>
  <si>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</si>
  <si>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</si>
  <si>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</si>
  <si>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</si>
  <si>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</si>
  <si>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</si>
  <si>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</si>
  <si>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</si>
  <si>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</si>
  <si>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</si>
  <si>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</si>
  <si>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</si>
  <si>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</si>
  <si>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</si>
  <si>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</si>
  <si>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</si>
  <si>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</si>
  <si>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</si>
  <si>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</si>
  <si>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</si>
  <si>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</si>
  <si>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</si>
  <si>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</si>
  <si>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</si>
  <si>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</si>
  <si>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</si>
  <si>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</si>
  <si>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</si>
  <si>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</si>
  <si>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</si>
  <si>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</si>
  <si>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</si>
  <si>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</si>
  <si>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</si>
  <si>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</si>
  <si>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</si>
  <si>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</si>
  <si>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</si>
  <si>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</si>
  <si>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</si>
  <si>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</si>
  <si>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</si>
  <si>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</si>
  <si>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</si>
  <si>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</si>
  <si>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</si>
  <si>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</si>
  <si>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</si>
  <si>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</si>
  <si>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</si>
  <si>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</si>
  <si>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</si>
  <si>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</si>
  <si>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</si>
  <si>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</si>
  <si>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</si>
  <si>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</si>
  <si>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</si>
  <si>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</si>
  <si>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</si>
  <si>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</si>
  <si>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</si>
  <si>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</si>
  <si>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</si>
  <si>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</si>
  <si>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</si>
  <si>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</si>
  <si>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</si>
  <si>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</si>
  <si>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</si>
  <si>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</si>
  <si>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</si>
  <si>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</si>
  <si>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</si>
  <si>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</si>
  <si>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</si>
  <si>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</si>
  <si>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</si>
  <si>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</si>
  <si>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</si>
  <si>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</si>
  <si>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</si>
  <si>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</si>
  <si>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</si>
  <si>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</si>
  <si>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</si>
  <si>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</si>
  <si>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</si>
  <si>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</si>
  <si>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</si>
  <si>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</si>
  <si>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</si>
  <si>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</si>
  <si>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</si>
  <si>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</si>
  <si>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</si>
  <si>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</si>
  <si>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</si>
  <si>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</si>
  <si>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</si>
  <si>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</si>
  <si>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</si>
  <si>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</si>
  <si>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</si>
  <si>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</si>
  <si>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</si>
  <si>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</si>
  <si>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</si>
  <si>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</si>
  <si>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</si>
  <si>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</si>
  <si>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</si>
  <si>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</si>
  <si>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</si>
  <si>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</si>
  <si>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</si>
  <si>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</si>
  <si>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</si>
  <si>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</si>
  <si>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</si>
  <si>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</si>
  <si>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</si>
  <si>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</si>
  <si>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</si>
  <si>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</si>
  <si>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</si>
  <si>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</si>
  <si>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</si>
  <si>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</si>
  <si>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</si>
  <si>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</si>
  <si>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</si>
  <si>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</si>
  <si>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</si>
  <si>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</si>
  <si>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</si>
  <si>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</si>
  <si>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</si>
  <si>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</si>
  <si>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</si>
  <si>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</si>
  <si>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</si>
  <si>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</si>
  <si>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</si>
  <si>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</si>
  <si>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</si>
  <si>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</si>
  <si>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</si>
  <si>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</si>
  <si>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</si>
  <si>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</si>
  <si>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</si>
  <si>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</si>
  <si>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</si>
  <si>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</si>
  <si>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</si>
  <si>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</si>
  <si>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</si>
  <si>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</si>
  <si>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</si>
  <si>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</si>
  <si>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</si>
  <si>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</si>
  <si>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</si>
  <si>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</si>
  <si>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</si>
  <si>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</si>
  <si>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</si>
  <si>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</si>
  <si>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</si>
  <si>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</si>
  <si>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</si>
  <si>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</si>
  <si>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</si>
  <si>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</si>
  <si>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</si>
  <si>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</si>
  <si>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</si>
  <si>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</si>
  <si>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</si>
  <si>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</si>
  <si>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</si>
  <si>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</si>
  <si>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</si>
  <si>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</si>
  <si>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</si>
  <si>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</si>
  <si>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</si>
  <si>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</si>
  <si>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</si>
  <si>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</si>
  <si>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</si>
  <si>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</si>
  <si>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</si>
  <si>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</si>
  <si>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</si>
  <si>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</si>
  <si>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</si>
  <si>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</si>
  <si>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</si>
  <si>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</si>
  <si>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</si>
  <si>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</si>
  <si>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</si>
  <si>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</si>
  <si>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</si>
  <si>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</si>
  <si>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</si>
  <si>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</si>
  <si>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</si>
  <si>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</si>
  <si>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</si>
  <si>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</si>
  <si>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</si>
  <si>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</si>
  <si>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</si>
  <si>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</si>
  <si>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</si>
  <si>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</si>
  <si>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</si>
  <si>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</si>
  <si>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</si>
  <si>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</si>
  <si>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</si>
  <si>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</si>
  <si>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</si>
  <si>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</si>
  <si>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</si>
  <si>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</si>
  <si>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</si>
  <si>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</si>
  <si>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</si>
  <si>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</si>
  <si>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</si>
  <si>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</si>
  <si>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</si>
  <si>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</si>
  <si>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</si>
  <si>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</si>
  <si>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</si>
  <si>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</si>
  <si>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</si>
  <si>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</si>
  <si>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</si>
  <si>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</si>
  <si>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</si>
  <si>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</si>
  <si>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</si>
  <si>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</si>
  <si>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</si>
  <si>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</si>
  <si>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</si>
  <si>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</si>
  <si>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</si>
  <si>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</si>
  <si>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</si>
  <si>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</si>
  <si>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</si>
  <si>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</si>
  <si>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</si>
  <si>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</si>
  <si>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</si>
  <si>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</si>
  <si>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</si>
  <si>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</si>
  <si>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</si>
  <si>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</si>
  <si>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</si>
  <si>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</si>
  <si>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</si>
  <si>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</si>
  <si>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</si>
  <si>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</si>
  <si>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</si>
  <si>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</si>
  <si>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</si>
  <si>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</si>
  <si>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</si>
  <si>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</si>
  <si>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</si>
  <si>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</si>
  <si>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</si>
  <si>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</si>
  <si>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</si>
  <si>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</si>
  <si>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</si>
  <si>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</si>
  <si>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</si>
  <si>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</si>
  <si>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</si>
  <si>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</si>
  <si>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</si>
  <si>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</si>
  <si>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</si>
  <si>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</si>
  <si>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</si>
  <si>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</si>
  <si>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</si>
  <si>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</si>
  <si>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</si>
  <si>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</si>
  <si>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</si>
  <si>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</si>
  <si>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</si>
  <si>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</si>
  <si>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</si>
  <si>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</si>
  <si>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</si>
  <si>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</si>
  <si>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</si>
  <si>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</si>
  <si>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</si>
  <si>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</si>
  <si>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</si>
  <si>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</si>
  <si>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</si>
  <si>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</si>
  <si>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</si>
  <si>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</si>
  <si>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</si>
  <si>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</si>
  <si>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</si>
  <si>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</si>
  <si>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</si>
  <si>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</si>
  <si>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</si>
  <si>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</si>
  <si>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</si>
  <si>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</si>
  <si>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</si>
  <si>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</si>
  <si>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</si>
  <si>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</si>
  <si>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</si>
  <si>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</si>
  <si>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</si>
  <si>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</si>
  <si>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</si>
  <si>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</si>
  <si>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</si>
  <si>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</si>
  <si>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</si>
  <si>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</si>
  <si>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</si>
  <si>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</si>
  <si>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</si>
  <si>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</si>
  <si>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</si>
  <si>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</si>
  <si>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</si>
  <si>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</si>
  <si>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</si>
  <si>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</si>
  <si>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</si>
  <si>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</si>
  <si>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</si>
  <si>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</si>
  <si>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</si>
  <si>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</si>
  <si>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</si>
  <si>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5 европалет,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</si>
</sst>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3" t="s">
        <v>0</v>
      </c>
      <c r="E1" s="571"/>
      <c r="F1" s="571"/>
      <c r="G1" s="12" t="s">
        <v>1</v>
      </c>
      <c r="H1" s="81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857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74"/>
      <c r="C5" s="575"/>
      <c r="D5" s="733"/>
      <c r="E5" s="734"/>
      <c r="F5" s="604" t="s">
        <v>9</v>
      </c>
      <c r="G5" s="575"/>
      <c r="H5" s="733" t="s">
        <v>805</v>
      </c>
      <c r="I5" s="749"/>
      <c r="J5" s="749"/>
      <c r="K5" s="749"/>
      <c r="L5" s="749"/>
      <c r="M5" s="734"/>
      <c r="N5" s="58"/>
      <c r="P5" s="24" t="s">
        <v>10</v>
      </c>
      <c r="Q5" s="589">
        <v>45913</v>
      </c>
      <c r="R5" s="590"/>
      <c r="T5" s="730" t="s">
        <v>11</v>
      </c>
      <c r="U5" s="719"/>
      <c r="V5" s="732" t="s">
        <v>12</v>
      </c>
      <c r="W5" s="590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74"/>
      <c r="C6" s="575"/>
      <c r="D6" s="651" t="s">
        <v>771</v>
      </c>
      <c r="E6" s="652"/>
      <c r="F6" s="652"/>
      <c r="G6" s="652"/>
      <c r="H6" s="652"/>
      <c r="I6" s="652"/>
      <c r="J6" s="652"/>
      <c r="K6" s="652"/>
      <c r="L6" s="652"/>
      <c r="M6" s="590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Суббота</v>
      </c>
      <c r="R6" s="561"/>
      <c r="T6" s="756" t="s">
        <v>16</v>
      </c>
      <c r="U6" s="719"/>
      <c r="V6" s="741" t="s">
        <v>17</v>
      </c>
      <c r="W6" s="74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35" t="str">
        <f>IFERROR(VLOOKUP(DeliveryAddress,Table,3,0),1)</f>
        <v>1</v>
      </c>
      <c r="E7" s="736"/>
      <c r="F7" s="736"/>
      <c r="G7" s="736"/>
      <c r="H7" s="736"/>
      <c r="I7" s="736"/>
      <c r="J7" s="736"/>
      <c r="K7" s="736"/>
      <c r="L7" s="736"/>
      <c r="M7" s="737"/>
      <c r="N7" s="60"/>
      <c r="P7" s="24"/>
      <c r="Q7" s="42"/>
      <c r="R7" s="42"/>
      <c r="T7" s="554"/>
      <c r="U7" s="719"/>
      <c r="V7" s="743"/>
      <c r="W7" s="744"/>
      <c r="AB7" s="51"/>
      <c r="AC7" s="51"/>
      <c r="AD7" s="51"/>
      <c r="AE7" s="51"/>
    </row>
    <row r="8" spans="1:32" s="543" customFormat="1" ht="25.5" customHeight="1" x14ac:dyDescent="0.2">
      <c r="A8" s="583" t="s">
        <v>18</v>
      </c>
      <c r="B8" s="567"/>
      <c r="C8" s="568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2">
        <v>0.54166666666666663</v>
      </c>
      <c r="R8" s="737"/>
      <c r="T8" s="554"/>
      <c r="U8" s="719"/>
      <c r="V8" s="743"/>
      <c r="W8" s="744"/>
      <c r="AB8" s="51"/>
      <c r="AC8" s="51"/>
      <c r="AD8" s="51"/>
      <c r="AE8" s="51"/>
    </row>
    <row r="9" spans="1:32" s="543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20"/>
      <c r="E9" s="621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41"/>
      <c r="P9" s="26" t="s">
        <v>20</v>
      </c>
      <c r="Q9" s="788"/>
      <c r="R9" s="609"/>
      <c r="T9" s="554"/>
      <c r="U9" s="719"/>
      <c r="V9" s="745"/>
      <c r="W9" s="74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20"/>
      <c r="E10" s="621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7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57"/>
      <c r="R10" s="758"/>
      <c r="U10" s="24" t="s">
        <v>22</v>
      </c>
      <c r="V10" s="840" t="s">
        <v>23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9"/>
      <c r="R11" s="590"/>
      <c r="U11" s="24" t="s">
        <v>26</v>
      </c>
      <c r="V11" s="608" t="s">
        <v>27</v>
      </c>
      <c r="W11" s="60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38" t="s">
        <v>28</v>
      </c>
      <c r="B12" s="574"/>
      <c r="C12" s="574"/>
      <c r="D12" s="574"/>
      <c r="E12" s="574"/>
      <c r="F12" s="574"/>
      <c r="G12" s="574"/>
      <c r="H12" s="574"/>
      <c r="I12" s="574"/>
      <c r="J12" s="574"/>
      <c r="K12" s="574"/>
      <c r="L12" s="574"/>
      <c r="M12" s="575"/>
      <c r="N12" s="62"/>
      <c r="P12" s="24" t="s">
        <v>29</v>
      </c>
      <c r="Q12" s="752"/>
      <c r="R12" s="737"/>
      <c r="S12" s="23"/>
      <c r="U12" s="24"/>
      <c r="V12" s="571"/>
      <c r="W12" s="554"/>
      <c r="AB12" s="51"/>
      <c r="AC12" s="51"/>
      <c r="AD12" s="51"/>
      <c r="AE12" s="51"/>
    </row>
    <row r="13" spans="1:32" s="543" customFormat="1" ht="23.25" customHeight="1" x14ac:dyDescent="0.2">
      <c r="A13" s="738" t="s">
        <v>30</v>
      </c>
      <c r="B13" s="574"/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5"/>
      <c r="N13" s="62"/>
      <c r="O13" s="26"/>
      <c r="P13" s="26" t="s">
        <v>31</v>
      </c>
      <c r="Q13" s="608"/>
      <c r="R13" s="6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38" t="s">
        <v>32</v>
      </c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06" t="s">
        <v>33</v>
      </c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5"/>
      <c r="N15" s="63"/>
      <c r="P15" s="774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82" t="s">
        <v>37</v>
      </c>
      <c r="D17" s="562" t="s">
        <v>38</v>
      </c>
      <c r="E17" s="586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800"/>
      <c r="R17" s="800"/>
      <c r="S17" s="800"/>
      <c r="T17" s="586"/>
      <c r="U17" s="751" t="s">
        <v>50</v>
      </c>
      <c r="V17" s="575"/>
      <c r="W17" s="562" t="s">
        <v>51</v>
      </c>
      <c r="X17" s="562" t="s">
        <v>52</v>
      </c>
      <c r="Y17" s="581" t="s">
        <v>53</v>
      </c>
      <c r="Z17" s="661" t="s">
        <v>54</v>
      </c>
      <c r="AA17" s="598" t="s">
        <v>55</v>
      </c>
      <c r="AB17" s="598" t="s">
        <v>56</v>
      </c>
      <c r="AC17" s="598" t="s">
        <v>57</v>
      </c>
      <c r="AD17" s="598" t="s">
        <v>58</v>
      </c>
      <c r="AE17" s="599"/>
      <c r="AF17" s="600"/>
      <c r="AG17" s="66"/>
      <c r="BD17" s="65" t="s">
        <v>59</v>
      </c>
    </row>
    <row r="18" spans="1:68" ht="14.25" customHeight="1" x14ac:dyDescent="0.2">
      <c r="A18" s="563"/>
      <c r="B18" s="563"/>
      <c r="C18" s="563"/>
      <c r="D18" s="587"/>
      <c r="E18" s="588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7"/>
      <c r="Q18" s="801"/>
      <c r="R18" s="801"/>
      <c r="S18" s="801"/>
      <c r="T18" s="588"/>
      <c r="U18" s="67" t="s">
        <v>60</v>
      </c>
      <c r="V18" s="67" t="s">
        <v>61</v>
      </c>
      <c r="W18" s="563"/>
      <c r="X18" s="563"/>
      <c r="Y18" s="582"/>
      <c r="Z18" s="662"/>
      <c r="AA18" s="663"/>
      <c r="AB18" s="663"/>
      <c r="AC18" s="663"/>
      <c r="AD18" s="601"/>
      <c r="AE18" s="602"/>
      <c r="AF18" s="603"/>
      <c r="AG18" s="66"/>
      <c r="BD18" s="65"/>
    </row>
    <row r="19" spans="1:68" ht="27.75" hidden="1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5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64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4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4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hidden="1" customHeight="1" x14ac:dyDescent="0.25">
      <c r="A39" s="565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64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19</v>
      </c>
      <c r="Y43" s="550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5.1351351351351351</v>
      </c>
      <c r="Y44" s="551">
        <f>IFERROR(Y41/H41,"0")+IFERROR(Y42/H42,"0")+IFERROR(Y43/H43,"0")</f>
        <v>6.0000000000000009</v>
      </c>
      <c r="Z44" s="551">
        <f>IFERROR(IF(Z41="",0,Z41),"0")+IFERROR(IF(Z42="",0,Z42),"0")+IFERROR(IF(Z43="",0,Z43),"0")</f>
        <v>5.4120000000000001E-2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19</v>
      </c>
      <c r="Y45" s="551">
        <f>IFERROR(SUM(Y41:Y43),"0")</f>
        <v>22.200000000000003</v>
      </c>
      <c r="Z45" s="37"/>
      <c r="AA45" s="552"/>
      <c r="AB45" s="552"/>
      <c r="AC45" s="552"/>
    </row>
    <row r="46" spans="1:68" ht="14.25" hidden="1" customHeight="1" x14ac:dyDescent="0.25">
      <c r="A46" s="564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5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64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19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19.73794642857143</v>
      </c>
      <c r="BN52" s="64">
        <f t="shared" ref="BN52:BN57" si="8">IFERROR(Y52*I52/H52,"0")</f>
        <v>23.27</v>
      </c>
      <c r="BO52" s="64">
        <f t="shared" ref="BO52:BO57" si="9">IFERROR(1/J52*(X52/H52),"0")</f>
        <v>2.6506696428571432E-2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28</v>
      </c>
      <c r="Y55" s="550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29.47</v>
      </c>
      <c r="BN55" s="64">
        <f t="shared" si="8"/>
        <v>29.47</v>
      </c>
      <c r="BO55" s="64">
        <f t="shared" si="9"/>
        <v>5.3030303030303032E-2</v>
      </c>
      <c r="BP55" s="64">
        <f t="shared" si="10"/>
        <v>5.3030303030303032E-2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8.6964285714285712</v>
      </c>
      <c r="Y58" s="551">
        <f>IFERROR(Y52/H52,"0")+IFERROR(Y53/H53,"0")+IFERROR(Y54/H54,"0")+IFERROR(Y55/H55,"0")+IFERROR(Y56/H56,"0")+IFERROR(Y57/H57,"0")</f>
        <v>9</v>
      </c>
      <c r="Z58" s="551">
        <f>IFERROR(IF(Z52="",0,Z52),"0")+IFERROR(IF(Z53="",0,Z53),"0")+IFERROR(IF(Z54="",0,Z54),"0")+IFERROR(IF(Z55="",0,Z55),"0")+IFERROR(IF(Z56="",0,Z56),"0")+IFERROR(IF(Z57="",0,Z57),"0")</f>
        <v>0.1011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47</v>
      </c>
      <c r="Y59" s="551">
        <f>IFERROR(SUM(Y52:Y57),"0")</f>
        <v>50.4</v>
      </c>
      <c r="Z59" s="37"/>
      <c r="AA59" s="552"/>
      <c r="AB59" s="552"/>
      <c r="AC59" s="552"/>
    </row>
    <row r="60" spans="1:68" ht="14.25" hidden="1" customHeight="1" x14ac:dyDescent="0.25">
      <c r="A60" s="564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24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24.966666666666665</v>
      </c>
      <c r="BN61" s="64">
        <f>IFERROR(Y61*I61/H61,"0")</f>
        <v>33.705000000000005</v>
      </c>
      <c r="BO61" s="64">
        <f>IFERROR(1/J61*(X61/H61),"0")</f>
        <v>3.4722222222222217E-2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2.2222222222222219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24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hidden="1" customHeight="1" x14ac:dyDescent="0.25">
      <c r="A66" s="564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5</v>
      </c>
      <c r="Y69" s="550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5.2777777777777777</v>
      </c>
      <c r="BN69" s="64">
        <f>IFERROR(Y69*I69/H69,"0")</f>
        <v>5.7</v>
      </c>
      <c r="BO69" s="64">
        <f>IFERROR(1/J69*(X69/H69),"0")</f>
        <v>1.1870845204178538E-2</v>
      </c>
      <c r="BP69" s="64">
        <f>IFERROR(1/J69*(Y69/H69),"0")</f>
        <v>1.2820512820512822E-2</v>
      </c>
    </row>
    <row r="70" spans="1:68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2.7777777777777777</v>
      </c>
      <c r="Y70" s="551">
        <f>IFERROR(Y67/H67,"0")+IFERROR(Y68/H68,"0")+IFERROR(Y69/H69,"0")</f>
        <v>3</v>
      </c>
      <c r="Z70" s="551">
        <f>IFERROR(IF(Z67="",0,Z67),"0")+IFERROR(IF(Z68="",0,Z68),"0")+IFERROR(IF(Z69="",0,Z69),"0")</f>
        <v>1.506E-2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5</v>
      </c>
      <c r="Y71" s="551">
        <f>IFERROR(SUM(Y67:Y69),"0")</f>
        <v>5.4</v>
      </c>
      <c r="Z71" s="37"/>
      <c r="AA71" s="552"/>
      <c r="AB71" s="552"/>
      <c r="AC71" s="552"/>
    </row>
    <row r="72" spans="1:68" ht="14.25" hidden="1" customHeight="1" x14ac:dyDescent="0.25">
      <c r="A72" s="564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4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7"/>
      <c r="R82" s="557"/>
      <c r="S82" s="557"/>
      <c r="T82" s="558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5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64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7"/>
      <c r="R87" s="557"/>
      <c r="S87" s="557"/>
      <c r="T87" s="558"/>
      <c r="U87" s="34"/>
      <c r="V87" s="34"/>
      <c r="W87" s="35" t="s">
        <v>68</v>
      </c>
      <c r="X87" s="549">
        <v>71</v>
      </c>
      <c r="Y87" s="550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73.859722222222217</v>
      </c>
      <c r="BN87" s="64">
        <f>IFERROR(Y87*I87/H87,"0")</f>
        <v>78.64500000000001</v>
      </c>
      <c r="BO87" s="64">
        <f>IFERROR(1/J87*(X87/H87),"0")</f>
        <v>0.1027199074074074</v>
      </c>
      <c r="BP87" s="64">
        <f>IFERROR(1/J87*(Y87/H87),"0")</f>
        <v>0.109375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7"/>
      <c r="R88" s="557"/>
      <c r="S88" s="557"/>
      <c r="T88" s="558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16</v>
      </c>
      <c r="Y89" s="55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16.746666666666666</v>
      </c>
      <c r="BN89" s="64">
        <f>IFERROR(Y89*I89/H89,"0")</f>
        <v>18.84</v>
      </c>
      <c r="BO89" s="64">
        <f>IFERROR(1/J89*(X89/H89),"0")</f>
        <v>2.6936026936026935E-2</v>
      </c>
      <c r="BP89" s="64">
        <f>IFERROR(1/J89*(Y89/H89),"0")</f>
        <v>3.0303030303030304E-2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10.12962962962963</v>
      </c>
      <c r="Y90" s="551">
        <f>IFERROR(Y87/H87,"0")+IFERROR(Y88/H88,"0")+IFERROR(Y89/H89,"0")</f>
        <v>11</v>
      </c>
      <c r="Z90" s="551">
        <f>IFERROR(IF(Z87="",0,Z87),"0")+IFERROR(IF(Z88="",0,Z88),"0")+IFERROR(IF(Z89="",0,Z89),"0")</f>
        <v>0.16894000000000001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87</v>
      </c>
      <c r="Y91" s="551">
        <f>IFERROR(SUM(Y87:Y89),"0")</f>
        <v>93.600000000000009</v>
      </c>
      <c r="Z91" s="37"/>
      <c r="AA91" s="552"/>
      <c r="AB91" s="552"/>
      <c r="AC91" s="552"/>
    </row>
    <row r="92" spans="1:68" ht="14.25" hidden="1" customHeight="1" x14ac:dyDescent="0.25">
      <c r="A92" s="564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57" t="s">
        <v>181</v>
      </c>
      <c r="Q93" s="557"/>
      <c r="R93" s="557"/>
      <c r="S93" s="557"/>
      <c r="T93" s="558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0">
        <v>4607091385731</v>
      </c>
      <c r="E95" s="561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7"/>
      <c r="R95" s="557"/>
      <c r="S95" s="557"/>
      <c r="T95" s="558"/>
      <c r="U95" s="34"/>
      <c r="V95" s="34"/>
      <c r="W95" s="35" t="s">
        <v>68</v>
      </c>
      <c r="X95" s="549">
        <v>47</v>
      </c>
      <c r="Y95" s="550">
        <f>IFERROR(IF(X95="",0,CEILING((X95/$H95),1)*$H95),"")</f>
        <v>48.6</v>
      </c>
      <c r="Z95" s="36">
        <f>IFERROR(IF(Y95=0,"",ROUNDUP(Y95/H95,0)*0.00651),"")</f>
        <v>0.11718000000000001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51.386666666666663</v>
      </c>
      <c r="BN95" s="64">
        <f>IFERROR(Y95*I95/H95,"0")</f>
        <v>53.135999999999996</v>
      </c>
      <c r="BO95" s="64">
        <f>IFERROR(1/J95*(X95/H95),"0")</f>
        <v>9.5645095645095643E-2</v>
      </c>
      <c r="BP95" s="64">
        <f>IFERROR(1/J95*(Y95/H95),"0")</f>
        <v>9.8901098901098911E-2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60">
        <v>4607091385731</v>
      </c>
      <c r="E96" s="561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60">
        <v>4680115880894</v>
      </c>
      <c r="E97" s="561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3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6" t="s">
        <v>70</v>
      </c>
      <c r="Q98" s="567"/>
      <c r="R98" s="567"/>
      <c r="S98" s="567"/>
      <c r="T98" s="567"/>
      <c r="U98" s="567"/>
      <c r="V98" s="568"/>
      <c r="W98" s="37" t="s">
        <v>71</v>
      </c>
      <c r="X98" s="551">
        <f>IFERROR(X93/H93,"0")+IFERROR(X94/H94,"0")+IFERROR(X95/H95,"0")+IFERROR(X96/H96,"0")+IFERROR(X97/H97,"0")</f>
        <v>17.407407407407405</v>
      </c>
      <c r="Y98" s="551">
        <f>IFERROR(Y93/H93,"0")+IFERROR(Y94/H94,"0")+IFERROR(Y95/H95,"0")+IFERROR(Y96/H96,"0")+IFERROR(Y97/H97,"0")</f>
        <v>18</v>
      </c>
      <c r="Z98" s="551">
        <f>IFERROR(IF(Z93="",0,Z93),"0")+IFERROR(IF(Z94="",0,Z94),"0")+IFERROR(IF(Z95="",0,Z95),"0")+IFERROR(IF(Z96="",0,Z96),"0")+IFERROR(IF(Z97="",0,Z97),"0")</f>
        <v>0.11718000000000001</v>
      </c>
      <c r="AA98" s="552"/>
      <c r="AB98" s="552"/>
      <c r="AC98" s="552"/>
    </row>
    <row r="99" spans="1:68" x14ac:dyDescent="0.2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5"/>
      <c r="P99" s="566" t="s">
        <v>70</v>
      </c>
      <c r="Q99" s="567"/>
      <c r="R99" s="567"/>
      <c r="S99" s="567"/>
      <c r="T99" s="567"/>
      <c r="U99" s="567"/>
      <c r="V99" s="568"/>
      <c r="W99" s="37" t="s">
        <v>68</v>
      </c>
      <c r="X99" s="551">
        <f>IFERROR(SUM(X93:X97),"0")</f>
        <v>47</v>
      </c>
      <c r="Y99" s="551">
        <f>IFERROR(SUM(Y93:Y97),"0")</f>
        <v>48.6</v>
      </c>
      <c r="Z99" s="37"/>
      <c r="AA99" s="552"/>
      <c r="AB99" s="552"/>
      <c r="AC99" s="552"/>
    </row>
    <row r="100" spans="1:68" ht="16.5" hidden="1" customHeight="1" x14ac:dyDescent="0.25">
      <c r="A100" s="565" t="s">
        <v>193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4"/>
      <c r="AB100" s="544"/>
      <c r="AC100" s="544"/>
    </row>
    <row r="101" spans="1:68" ht="14.25" hidden="1" customHeight="1" x14ac:dyDescent="0.25">
      <c r="A101" s="564" t="s">
        <v>102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  <c r="Z101" s="554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60">
        <v>4680115882133</v>
      </c>
      <c r="E102" s="561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7"/>
      <c r="R102" s="557"/>
      <c r="S102" s="557"/>
      <c r="T102" s="558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60">
        <v>4680115880269</v>
      </c>
      <c r="E103" s="561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60">
        <v>4680115880429</v>
      </c>
      <c r="E104" s="561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60">
        <v>4680115881457</v>
      </c>
      <c r="E105" s="561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53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6" t="s">
        <v>70</v>
      </c>
      <c r="Q106" s="567"/>
      <c r="R106" s="567"/>
      <c r="S106" s="567"/>
      <c r="T106" s="567"/>
      <c r="U106" s="567"/>
      <c r="V106" s="568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66" t="s">
        <v>70</v>
      </c>
      <c r="Q107" s="567"/>
      <c r="R107" s="567"/>
      <c r="S107" s="567"/>
      <c r="T107" s="567"/>
      <c r="U107" s="567"/>
      <c r="V107" s="568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4" t="s">
        <v>134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0">
        <v>4680115881488</v>
      </c>
      <c r="E109" s="561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9">
        <v>18</v>
      </c>
      <c r="Y109" s="550">
        <f>IFERROR(IF(X109="",0,CEILING((X109/$H109),1)*$H109),"")</f>
        <v>21.6</v>
      </c>
      <c r="Z109" s="36">
        <f>IFERROR(IF(Y109=0,"",ROUNDUP(Y109/H109,0)*0.01898),"")</f>
        <v>3.7960000000000001E-2</v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18.724999999999998</v>
      </c>
      <c r="BN109" s="64">
        <f>IFERROR(Y109*I109/H109,"0")</f>
        <v>22.47</v>
      </c>
      <c r="BO109" s="64">
        <f>IFERROR(1/J109*(X109/H109),"0")</f>
        <v>2.6041666666666664E-2</v>
      </c>
      <c r="BP109" s="64">
        <f>IFERROR(1/J109*(Y109/H109),"0")</f>
        <v>3.125E-2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60">
        <v>4680115882775</v>
      </c>
      <c r="E110" s="561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7"/>
      <c r="R110" s="557"/>
      <c r="S110" s="557"/>
      <c r="T110" s="558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0">
        <v>4680115880658</v>
      </c>
      <c r="E111" s="561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10</v>
      </c>
      <c r="Y111" s="550">
        <f>IFERROR(IF(X111="",0,CEILING((X111/$H111),1)*$H111),"")</f>
        <v>12</v>
      </c>
      <c r="Z111" s="36">
        <f>IFERROR(IF(Y111=0,"",ROUNDUP(Y111/H111,0)*0.00651),"")</f>
        <v>3.2550000000000003E-2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10.75</v>
      </c>
      <c r="BN111" s="64">
        <f>IFERROR(Y111*I111/H111,"0")</f>
        <v>12.9</v>
      </c>
      <c r="BO111" s="64">
        <f>IFERROR(1/J111*(X111/H111),"0")</f>
        <v>2.2893772893772896E-2</v>
      </c>
      <c r="BP111" s="64">
        <f>IFERROR(1/J111*(Y111/H111),"0")</f>
        <v>2.7472527472527476E-2</v>
      </c>
    </row>
    <row r="112" spans="1:68" x14ac:dyDescent="0.2">
      <c r="A112" s="553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6" t="s">
        <v>70</v>
      </c>
      <c r="Q112" s="567"/>
      <c r="R112" s="567"/>
      <c r="S112" s="567"/>
      <c r="T112" s="567"/>
      <c r="U112" s="567"/>
      <c r="V112" s="568"/>
      <c r="W112" s="37" t="s">
        <v>71</v>
      </c>
      <c r="X112" s="551">
        <f>IFERROR(X109/H109,"0")+IFERROR(X110/H110,"0")+IFERROR(X111/H111,"0")</f>
        <v>5.8333333333333339</v>
      </c>
      <c r="Y112" s="551">
        <f>IFERROR(Y109/H109,"0")+IFERROR(Y110/H110,"0")+IFERROR(Y111/H111,"0")</f>
        <v>7</v>
      </c>
      <c r="Z112" s="551">
        <f>IFERROR(IF(Z109="",0,Z109),"0")+IFERROR(IF(Z110="",0,Z110),"0")+IFERROR(IF(Z111="",0,Z111),"0")</f>
        <v>7.0510000000000003E-2</v>
      </c>
      <c r="AA112" s="552"/>
      <c r="AB112" s="552"/>
      <c r="AC112" s="552"/>
    </row>
    <row r="113" spans="1:68" x14ac:dyDescent="0.2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5"/>
      <c r="P113" s="566" t="s">
        <v>70</v>
      </c>
      <c r="Q113" s="567"/>
      <c r="R113" s="567"/>
      <c r="S113" s="567"/>
      <c r="T113" s="567"/>
      <c r="U113" s="567"/>
      <c r="V113" s="568"/>
      <c r="W113" s="37" t="s">
        <v>68</v>
      </c>
      <c r="X113" s="551">
        <f>IFERROR(SUM(X109:X111),"0")</f>
        <v>28</v>
      </c>
      <c r="Y113" s="551">
        <f>IFERROR(SUM(Y109:Y111),"0")</f>
        <v>33.6</v>
      </c>
      <c r="Z113" s="37"/>
      <c r="AA113" s="552"/>
      <c r="AB113" s="552"/>
      <c r="AC113" s="552"/>
    </row>
    <row r="114" spans="1:68" ht="14.25" hidden="1" customHeight="1" x14ac:dyDescent="0.25">
      <c r="A114" s="564" t="s">
        <v>72</v>
      </c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  <c r="Z114" s="554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0">
        <v>4607091385168</v>
      </c>
      <c r="E115" s="561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9">
        <v>17</v>
      </c>
      <c r="Y115" s="550">
        <f>IFERROR(IF(X115="",0,CEILING((X115/$H115),1)*$H115),"")</f>
        <v>24.299999999999997</v>
      </c>
      <c r="Z115" s="36">
        <f>IFERROR(IF(Y115=0,"",ROUNDUP(Y115/H115,0)*0.01898),"")</f>
        <v>5.6940000000000004E-2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18.076666666666668</v>
      </c>
      <c r="BN115" s="64">
        <f>IFERROR(Y115*I115/H115,"0")</f>
        <v>25.838999999999995</v>
      </c>
      <c r="BO115" s="64">
        <f>IFERROR(1/J115*(X115/H115),"0")</f>
        <v>3.279320987654321E-2</v>
      </c>
      <c r="BP115" s="64">
        <f>IFERROR(1/J115*(Y115/H115),"0")</f>
        <v>4.6875E-2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60">
        <v>4607091383256</v>
      </c>
      <c r="E116" s="561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0">
        <v>4607091385748</v>
      </c>
      <c r="E117" s="561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46</v>
      </c>
      <c r="Y117" s="550">
        <f>IFERROR(IF(X117="",0,CEILING((X117/$H117),1)*$H117),"")</f>
        <v>48.6</v>
      </c>
      <c r="Z117" s="36">
        <f>IFERROR(IF(Y117=0,"",ROUNDUP(Y117/H117,0)*0.00651),"")</f>
        <v>0.11718000000000001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50.293333333333329</v>
      </c>
      <c r="BN117" s="64">
        <f>IFERROR(Y117*I117/H117,"0")</f>
        <v>53.135999999999996</v>
      </c>
      <c r="BO117" s="64">
        <f>IFERROR(1/J117*(X117/H117),"0")</f>
        <v>9.3610093610093606E-2</v>
      </c>
      <c r="BP117" s="64">
        <f>IFERROR(1/J117*(Y117/H117),"0")</f>
        <v>9.8901098901098911E-2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60">
        <v>4680115884533</v>
      </c>
      <c r="E118" s="561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3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6" t="s">
        <v>70</v>
      </c>
      <c r="Q119" s="567"/>
      <c r="R119" s="567"/>
      <c r="S119" s="567"/>
      <c r="T119" s="567"/>
      <c r="U119" s="567"/>
      <c r="V119" s="568"/>
      <c r="W119" s="37" t="s">
        <v>71</v>
      </c>
      <c r="X119" s="551">
        <f>IFERROR(X115/H115,"0")+IFERROR(X116/H116,"0")+IFERROR(X117/H117,"0")+IFERROR(X118/H118,"0")</f>
        <v>19.1358024691358</v>
      </c>
      <c r="Y119" s="551">
        <f>IFERROR(Y115/H115,"0")+IFERROR(Y116/H116,"0")+IFERROR(Y117/H117,"0")+IFERROR(Y118/H118,"0")</f>
        <v>21</v>
      </c>
      <c r="Z119" s="551">
        <f>IFERROR(IF(Z115="",0,Z115),"0")+IFERROR(IF(Z116="",0,Z116),"0")+IFERROR(IF(Z117="",0,Z117),"0")+IFERROR(IF(Z118="",0,Z118),"0")</f>
        <v>0.17412</v>
      </c>
      <c r="AA119" s="552"/>
      <c r="AB119" s="552"/>
      <c r="AC119" s="552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66" t="s">
        <v>70</v>
      </c>
      <c r="Q120" s="567"/>
      <c r="R120" s="567"/>
      <c r="S120" s="567"/>
      <c r="T120" s="567"/>
      <c r="U120" s="567"/>
      <c r="V120" s="568"/>
      <c r="W120" s="37" t="s">
        <v>68</v>
      </c>
      <c r="X120" s="551">
        <f>IFERROR(SUM(X115:X118),"0")</f>
        <v>63</v>
      </c>
      <c r="Y120" s="551">
        <f>IFERROR(SUM(Y115:Y118),"0")</f>
        <v>72.900000000000006</v>
      </c>
      <c r="Z120" s="37"/>
      <c r="AA120" s="552"/>
      <c r="AB120" s="552"/>
      <c r="AC120" s="552"/>
    </row>
    <row r="121" spans="1:68" ht="14.25" hidden="1" customHeight="1" x14ac:dyDescent="0.25">
      <c r="A121" s="564" t="s">
        <v>164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  <c r="Z121" s="554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60">
        <v>4680115882652</v>
      </c>
      <c r="E122" s="561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7"/>
      <c r="R122" s="557"/>
      <c r="S122" s="557"/>
      <c r="T122" s="558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60">
        <v>4680115880238</v>
      </c>
      <c r="E123" s="561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7"/>
      <c r="R123" s="557"/>
      <c r="S123" s="557"/>
      <c r="T123" s="558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53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6" t="s">
        <v>70</v>
      </c>
      <c r="Q124" s="567"/>
      <c r="R124" s="567"/>
      <c r="S124" s="567"/>
      <c r="T124" s="567"/>
      <c r="U124" s="567"/>
      <c r="V124" s="568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66" t="s">
        <v>70</v>
      </c>
      <c r="Q125" s="567"/>
      <c r="R125" s="567"/>
      <c r="S125" s="567"/>
      <c r="T125" s="567"/>
      <c r="U125" s="567"/>
      <c r="V125" s="568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65" t="s">
        <v>226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4"/>
      <c r="AB126" s="544"/>
      <c r="AC126" s="544"/>
    </row>
    <row r="127" spans="1:68" ht="14.25" hidden="1" customHeight="1" x14ac:dyDescent="0.25">
      <c r="A127" s="564" t="s">
        <v>102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  <c r="Z127" s="554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60">
        <v>4680115882577</v>
      </c>
      <c r="E128" s="561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7"/>
      <c r="R128" s="557"/>
      <c r="S128" s="557"/>
      <c r="T128" s="558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60">
        <v>4680115882577</v>
      </c>
      <c r="E129" s="561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7"/>
      <c r="R129" s="557"/>
      <c r="S129" s="557"/>
      <c r="T129" s="558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53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6" t="s">
        <v>70</v>
      </c>
      <c r="Q130" s="567"/>
      <c r="R130" s="567"/>
      <c r="S130" s="567"/>
      <c r="T130" s="567"/>
      <c r="U130" s="567"/>
      <c r="V130" s="568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5"/>
      <c r="P131" s="566" t="s">
        <v>70</v>
      </c>
      <c r="Q131" s="567"/>
      <c r="R131" s="567"/>
      <c r="S131" s="567"/>
      <c r="T131" s="567"/>
      <c r="U131" s="567"/>
      <c r="V131" s="568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4" t="s">
        <v>63</v>
      </c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  <c r="Z132" s="554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60">
        <v>4680115883444</v>
      </c>
      <c r="E133" s="561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7"/>
      <c r="R133" s="557"/>
      <c r="S133" s="557"/>
      <c r="T133" s="558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60">
        <v>4680115883444</v>
      </c>
      <c r="E134" s="561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7"/>
      <c r="R134" s="557"/>
      <c r="S134" s="557"/>
      <c r="T134" s="558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53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6" t="s">
        <v>70</v>
      </c>
      <c r="Q135" s="567"/>
      <c r="R135" s="567"/>
      <c r="S135" s="567"/>
      <c r="T135" s="567"/>
      <c r="U135" s="567"/>
      <c r="V135" s="568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5"/>
      <c r="P136" s="566" t="s">
        <v>70</v>
      </c>
      <c r="Q136" s="567"/>
      <c r="R136" s="567"/>
      <c r="S136" s="567"/>
      <c r="T136" s="567"/>
      <c r="U136" s="567"/>
      <c r="V136" s="568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4" t="s">
        <v>72</v>
      </c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60">
        <v>4680115882584</v>
      </c>
      <c r="E138" s="561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7"/>
      <c r="R138" s="557"/>
      <c r="S138" s="557"/>
      <c r="T138" s="558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60">
        <v>4680115882584</v>
      </c>
      <c r="E139" s="561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7"/>
      <c r="R139" s="557"/>
      <c r="S139" s="557"/>
      <c r="T139" s="558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53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6" t="s">
        <v>70</v>
      </c>
      <c r="Q140" s="567"/>
      <c r="R140" s="567"/>
      <c r="S140" s="567"/>
      <c r="T140" s="567"/>
      <c r="U140" s="567"/>
      <c r="V140" s="568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5"/>
      <c r="P141" s="566" t="s">
        <v>70</v>
      </c>
      <c r="Q141" s="567"/>
      <c r="R141" s="567"/>
      <c r="S141" s="567"/>
      <c r="T141" s="567"/>
      <c r="U141" s="567"/>
      <c r="V141" s="568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65" t="s">
        <v>100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4"/>
      <c r="AB142" s="544"/>
      <c r="AC142" s="544"/>
    </row>
    <row r="143" spans="1:68" ht="14.25" hidden="1" customHeight="1" x14ac:dyDescent="0.25">
      <c r="A143" s="564" t="s">
        <v>102</v>
      </c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  <c r="Z143" s="554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60">
        <v>4607091384604</v>
      </c>
      <c r="E144" s="561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7"/>
      <c r="R144" s="557"/>
      <c r="S144" s="557"/>
      <c r="T144" s="558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4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60">
        <v>4607091387667</v>
      </c>
      <c r="E148" s="561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60">
        <v>4607091387636</v>
      </c>
      <c r="E149" s="561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60">
        <v>4607091382426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7" t="s">
        <v>250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hidden="1" customHeight="1" x14ac:dyDescent="0.25">
      <c r="A154" s="565" t="s">
        <v>251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64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0">
        <v>4680115886223</v>
      </c>
      <c r="E156" s="561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7"/>
      <c r="R156" s="557"/>
      <c r="S156" s="557"/>
      <c r="T156" s="558"/>
      <c r="U156" s="34"/>
      <c r="V156" s="34"/>
      <c r="W156" s="35" t="s">
        <v>68</v>
      </c>
      <c r="X156" s="549">
        <v>16</v>
      </c>
      <c r="Y156" s="550">
        <f>IFERROR(IF(X156="",0,CEILING((X156/$H156),1)*$H156),"")</f>
        <v>17.82</v>
      </c>
      <c r="Z156" s="36">
        <f>IFERROR(IF(Y156=0,"",ROUNDUP(Y156/H156,0)*0.00502),"")</f>
        <v>4.5179999999999998E-2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16.80808080808081</v>
      </c>
      <c r="BN156" s="64">
        <f>IFERROR(Y156*I156/H156,"0")</f>
        <v>18.720000000000002</v>
      </c>
      <c r="BO156" s="64">
        <f>IFERROR(1/J156*(X156/H156),"0")</f>
        <v>3.4533367866701206E-2</v>
      </c>
      <c r="BP156" s="64">
        <f>IFERROR(1/J156*(Y156/H156),"0")</f>
        <v>3.8461538461538464E-2</v>
      </c>
    </row>
    <row r="157" spans="1:68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8.0808080808080813</v>
      </c>
      <c r="Y157" s="551">
        <f>IFERROR(Y156/H156,"0")</f>
        <v>9</v>
      </c>
      <c r="Z157" s="551">
        <f>IFERROR(IF(Z156="",0,Z156),"0")</f>
        <v>4.5179999999999998E-2</v>
      </c>
      <c r="AA157" s="552"/>
      <c r="AB157" s="552"/>
      <c r="AC157" s="552"/>
    </row>
    <row r="158" spans="1:68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16</v>
      </c>
      <c r="Y158" s="551">
        <f>IFERROR(SUM(Y156:Y156),"0")</f>
        <v>17.82</v>
      </c>
      <c r="Z158" s="37"/>
      <c r="AA158" s="552"/>
      <c r="AB158" s="552"/>
      <c r="AC158" s="552"/>
    </row>
    <row r="159" spans="1:68" ht="14.25" hidden="1" customHeight="1" x14ac:dyDescent="0.25">
      <c r="A159" s="564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0">
        <v>4680115880993</v>
      </c>
      <c r="E160" s="561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7"/>
      <c r="R160" s="557"/>
      <c r="S160" s="557"/>
      <c r="T160" s="558"/>
      <c r="U160" s="34"/>
      <c r="V160" s="34"/>
      <c r="W160" s="35" t="s">
        <v>68</v>
      </c>
      <c r="X160" s="549">
        <v>80</v>
      </c>
      <c r="Y160" s="550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60">
        <v>4680115881761</v>
      </c>
      <c r="E161" s="561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7"/>
      <c r="R161" s="557"/>
      <c r="S161" s="557"/>
      <c r="T161" s="558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0">
        <v>4680115881563</v>
      </c>
      <c r="E162" s="561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56</v>
      </c>
      <c r="Y162" s="550">
        <f t="shared" si="11"/>
        <v>58.800000000000004</v>
      </c>
      <c r="Z162" s="36">
        <f>IFERROR(IF(Y162=0,"",ROUNDUP(Y162/H162,0)*0.00902),"")</f>
        <v>0.12628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58.8</v>
      </c>
      <c r="BN162" s="64">
        <f t="shared" si="13"/>
        <v>61.740000000000009</v>
      </c>
      <c r="BO162" s="64">
        <f t="shared" si="14"/>
        <v>0.10101010101010101</v>
      </c>
      <c r="BP162" s="64">
        <f t="shared" si="15"/>
        <v>0.10606060606060606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0">
        <v>4680115880986</v>
      </c>
      <c r="E163" s="561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5</v>
      </c>
      <c r="Y163" s="550">
        <f t="shared" si="11"/>
        <v>6.3000000000000007</v>
      </c>
      <c r="Z163" s="36">
        <f>IFERROR(IF(Y163=0,"",ROUNDUP(Y163/H163,0)*0.00502),"")</f>
        <v>1.506E-2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5.3095238095238093</v>
      </c>
      <c r="BN163" s="64">
        <f t="shared" si="13"/>
        <v>6.69</v>
      </c>
      <c r="BO163" s="64">
        <f t="shared" si="14"/>
        <v>1.0175010175010176E-2</v>
      </c>
      <c r="BP163" s="64">
        <f t="shared" si="15"/>
        <v>1.2820512820512822E-2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60">
        <v>4680115881785</v>
      </c>
      <c r="E164" s="561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0">
        <v>4680115886537</v>
      </c>
      <c r="E165" s="561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15</v>
      </c>
      <c r="Y165" s="550">
        <f t="shared" si="11"/>
        <v>16.2</v>
      </c>
      <c r="Z165" s="36">
        <f>IFERROR(IF(Y165=0,"",ROUNDUP(Y165/H165,0)*0.00502),"")</f>
        <v>4.5179999999999998E-2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16.083333333333332</v>
      </c>
      <c r="BN165" s="64">
        <f t="shared" si="13"/>
        <v>17.369999999999997</v>
      </c>
      <c r="BO165" s="64">
        <f t="shared" si="14"/>
        <v>3.561253561253562E-2</v>
      </c>
      <c r="BP165" s="64">
        <f t="shared" si="15"/>
        <v>3.8461538461538464E-2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60">
        <v>4680115881679</v>
      </c>
      <c r="E166" s="561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60">
        <v>4680115880191</v>
      </c>
      <c r="E167" s="561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60">
        <v>4680115883963</v>
      </c>
      <c r="E168" s="561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43.095238095238095</v>
      </c>
      <c r="Y169" s="551">
        <f>IFERROR(Y160/H160,"0")+IFERROR(Y161/H161,"0")+IFERROR(Y162/H162,"0")+IFERROR(Y163/H163,"0")+IFERROR(Y164/H164,"0")+IFERROR(Y165/H165,"0")+IFERROR(Y166/H166,"0")+IFERROR(Y167/H167,"0")+IFERROR(Y168/H168,"0")</f>
        <v>46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0.36692000000000002</v>
      </c>
      <c r="AA169" s="552"/>
      <c r="AB169" s="552"/>
      <c r="AC169" s="552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156</v>
      </c>
      <c r="Y170" s="551">
        <f>IFERROR(SUM(Y160:Y168),"0")</f>
        <v>165.3</v>
      </c>
      <c r="Z170" s="37"/>
      <c r="AA170" s="552"/>
      <c r="AB170" s="552"/>
      <c r="AC170" s="552"/>
    </row>
    <row r="171" spans="1:68" ht="14.25" hidden="1" customHeight="1" x14ac:dyDescent="0.25">
      <c r="A171" s="564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60">
        <v>4680115886780</v>
      </c>
      <c r="E172" s="561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60">
        <v>4680115886742</v>
      </c>
      <c r="E173" s="561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7"/>
      <c r="R173" s="557"/>
      <c r="S173" s="557"/>
      <c r="T173" s="558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60">
        <v>4680115886766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4" t="s">
        <v>288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60">
        <v>4680115886797</v>
      </c>
      <c r="E178" s="561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7"/>
      <c r="R178" s="557"/>
      <c r="S178" s="557"/>
      <c r="T178" s="558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5" t="s">
        <v>291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64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60">
        <v>4680115881402</v>
      </c>
      <c r="E183" s="561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7"/>
      <c r="R183" s="557"/>
      <c r="S183" s="557"/>
      <c r="T183" s="558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60">
        <v>4680115881396</v>
      </c>
      <c r="E184" s="561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7"/>
      <c r="R184" s="557"/>
      <c r="S184" s="557"/>
      <c r="T184" s="558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4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60">
        <v>4680115882935</v>
      </c>
      <c r="E188" s="561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7"/>
      <c r="R188" s="557"/>
      <c r="S188" s="557"/>
      <c r="T188" s="558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60">
        <v>4680115880764</v>
      </c>
      <c r="E189" s="561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7"/>
      <c r="R189" s="557"/>
      <c r="S189" s="557"/>
      <c r="T189" s="558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4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0">
        <v>4680115882683</v>
      </c>
      <c r="E193" s="561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9">
        <v>193</v>
      </c>
      <c r="Y193" s="550">
        <f t="shared" ref="Y193:Y200" si="16">IFERROR(IF(X193="",0,CEILING((X193/$H193),1)*$H193),"")</f>
        <v>194.4</v>
      </c>
      <c r="Z193" s="36">
        <f>IFERROR(IF(Y193=0,"",ROUNDUP(Y193/H193,0)*0.00902),"")</f>
        <v>0.32472000000000001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200.50555555555553</v>
      </c>
      <c r="BN193" s="64">
        <f t="shared" ref="BN193:BN200" si="18">IFERROR(Y193*I193/H193,"0")</f>
        <v>201.96</v>
      </c>
      <c r="BO193" s="64">
        <f t="shared" ref="BO193:BO200" si="19">IFERROR(1/J193*(X193/H193),"0")</f>
        <v>0.27076318742985411</v>
      </c>
      <c r="BP193" s="64">
        <f t="shared" ref="BP193:BP200" si="20">IFERROR(1/J193*(Y193/H193),"0")</f>
        <v>0.27272727272727271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0">
        <v>4680115882690</v>
      </c>
      <c r="E194" s="561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9">
        <v>81</v>
      </c>
      <c r="Y194" s="550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60">
        <v>4680115882669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0">
        <v>4680115882676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4</v>
      </c>
      <c r="Y196" s="550">
        <f t="shared" si="16"/>
        <v>5.4</v>
      </c>
      <c r="Z196" s="36">
        <f>IFERROR(IF(Y196=0,"",ROUNDUP(Y196/H196,0)*0.00902),"")</f>
        <v>9.0200000000000002E-3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4.1555555555555559</v>
      </c>
      <c r="BN196" s="64">
        <f t="shared" si="18"/>
        <v>5.61</v>
      </c>
      <c r="BO196" s="64">
        <f t="shared" si="19"/>
        <v>5.6116722783389446E-3</v>
      </c>
      <c r="BP196" s="64">
        <f t="shared" si="20"/>
        <v>7.575757575757576E-3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0">
        <v>4680115884014</v>
      </c>
      <c r="E197" s="561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43</v>
      </c>
      <c r="Y197" s="550">
        <f t="shared" si="16"/>
        <v>43.2</v>
      </c>
      <c r="Z197" s="36">
        <f>IFERROR(IF(Y197=0,"",ROUNDUP(Y197/H197,0)*0.00502),"")</f>
        <v>0.12048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46.105555555555554</v>
      </c>
      <c r="BN197" s="64">
        <f t="shared" si="18"/>
        <v>46.32</v>
      </c>
      <c r="BO197" s="64">
        <f t="shared" si="19"/>
        <v>0.10208926875593544</v>
      </c>
      <c r="BP197" s="64">
        <f t="shared" si="20"/>
        <v>0.10256410256410257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0">
        <v>4680115884007</v>
      </c>
      <c r="E198" s="561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32</v>
      </c>
      <c r="Y198" s="550">
        <f t="shared" si="16"/>
        <v>32.4</v>
      </c>
      <c r="Z198" s="36">
        <f>IFERROR(IF(Y198=0,"",ROUNDUP(Y198/H198,0)*0.00502),"")</f>
        <v>9.0359999999999996E-2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33.777777777777779</v>
      </c>
      <c r="BN198" s="64">
        <f t="shared" si="18"/>
        <v>34.199999999999996</v>
      </c>
      <c r="BO198" s="64">
        <f t="shared" si="19"/>
        <v>7.5973409306742651E-2</v>
      </c>
      <c r="BP198" s="64">
        <f t="shared" si="20"/>
        <v>7.6923076923076927E-2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60">
        <v>4680115884038</v>
      </c>
      <c r="E199" s="561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0">
        <v>4680115884021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36</v>
      </c>
      <c r="Y200" s="550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37.999999999999993</v>
      </c>
      <c r="BN200" s="64">
        <f t="shared" si="18"/>
        <v>37.999999999999993</v>
      </c>
      <c r="BO200" s="64">
        <f t="shared" si="19"/>
        <v>8.5470085470085472E-2</v>
      </c>
      <c r="BP200" s="64">
        <f t="shared" si="20"/>
        <v>8.5470085470085472E-2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113.14814814814815</v>
      </c>
      <c r="Y201" s="551">
        <f>IFERROR(Y193/H193,"0")+IFERROR(Y194/H194,"0")+IFERROR(Y195/H195,"0")+IFERROR(Y196/H196,"0")+IFERROR(Y197/H197,"0")+IFERROR(Y198/H198,"0")+IFERROR(Y199/H199,"0")+IFERROR(Y200/H200,"0")</f>
        <v>114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0.78028000000000008</v>
      </c>
      <c r="AA201" s="552"/>
      <c r="AB201" s="552"/>
      <c r="AC201" s="552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389</v>
      </c>
      <c r="Y202" s="551">
        <f>IFERROR(SUM(Y193:Y200),"0")</f>
        <v>392.39999999999992</v>
      </c>
      <c r="Z202" s="37"/>
      <c r="AA202" s="552"/>
      <c r="AB202" s="552"/>
      <c r="AC202" s="552"/>
    </row>
    <row r="203" spans="1:68" ht="14.25" hidden="1" customHeight="1" x14ac:dyDescent="0.25">
      <c r="A203" s="564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60">
        <v>4680115881594</v>
      </c>
      <c r="E204" s="561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60">
        <v>4680115881617</v>
      </c>
      <c r="E205" s="561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7"/>
      <c r="R205" s="557"/>
      <c r="S205" s="557"/>
      <c r="T205" s="558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0">
        <v>4680115880573</v>
      </c>
      <c r="E206" s="561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9</v>
      </c>
      <c r="Y206" s="550">
        <f t="shared" si="21"/>
        <v>17.399999999999999</v>
      </c>
      <c r="Z206" s="36">
        <f>IFERROR(IF(Y206=0,"",ROUNDUP(Y206/H206,0)*0.01898),"")</f>
        <v>3.7960000000000001E-2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9.5368965517241371</v>
      </c>
      <c r="BN206" s="64">
        <f t="shared" si="23"/>
        <v>18.437999999999999</v>
      </c>
      <c r="BO206" s="64">
        <f t="shared" si="24"/>
        <v>1.6163793103448277E-2</v>
      </c>
      <c r="BP206" s="64">
        <f t="shared" si="25"/>
        <v>3.125E-2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0">
        <v>4680115882195</v>
      </c>
      <c r="E207" s="561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94</v>
      </c>
      <c r="Y207" s="550">
        <f t="shared" si="21"/>
        <v>96</v>
      </c>
      <c r="Z207" s="36">
        <f t="shared" ref="Z207:Z212" si="26">IFERROR(IF(Y207=0,"",ROUNDUP(Y207/H207,0)*0.00651),"")</f>
        <v>0.26040000000000002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104.575</v>
      </c>
      <c r="BN207" s="64">
        <f t="shared" si="23"/>
        <v>106.8</v>
      </c>
      <c r="BO207" s="64">
        <f t="shared" si="24"/>
        <v>0.21520146520146524</v>
      </c>
      <c r="BP207" s="64">
        <f t="shared" si="25"/>
        <v>0.2197802197802198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60">
        <v>4680115882607</v>
      </c>
      <c r="E208" s="561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4301051666</v>
      </c>
      <c r="D209" s="560">
        <v>4680115880092</v>
      </c>
      <c r="E209" s="561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0">
        <v>4680115880221</v>
      </c>
      <c r="E210" s="561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79</v>
      </c>
      <c r="Y210" s="550">
        <f t="shared" si="21"/>
        <v>79.2</v>
      </c>
      <c r="Z210" s="36">
        <f t="shared" si="26"/>
        <v>0.21482999999999999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87.295000000000002</v>
      </c>
      <c r="BN210" s="64">
        <f t="shared" si="23"/>
        <v>87.51600000000002</v>
      </c>
      <c r="BO210" s="64">
        <f t="shared" si="24"/>
        <v>0.18086080586080591</v>
      </c>
      <c r="BP210" s="64">
        <f t="shared" si="25"/>
        <v>0.18131868131868134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4301051945</v>
      </c>
      <c r="D211" s="560">
        <v>4680115880504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0">
        <v>4680115882164</v>
      </c>
      <c r="E212" s="561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21</v>
      </c>
      <c r="Y212" s="550">
        <f t="shared" si="21"/>
        <v>21.599999999999998</v>
      </c>
      <c r="Z212" s="36">
        <f t="shared" si="26"/>
        <v>5.8590000000000003E-2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23.2575</v>
      </c>
      <c r="BN212" s="64">
        <f t="shared" si="23"/>
        <v>23.921999999999997</v>
      </c>
      <c r="BO212" s="64">
        <f t="shared" si="24"/>
        <v>4.807692307692308E-2</v>
      </c>
      <c r="BP212" s="64">
        <f t="shared" si="25"/>
        <v>4.9450549450549455E-2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81.86781609195404</v>
      </c>
      <c r="Y213" s="551">
        <f>IFERROR(Y204/H204,"0")+IFERROR(Y205/H205,"0")+IFERROR(Y206/H206,"0")+IFERROR(Y207/H207,"0")+IFERROR(Y208/H208,"0")+IFERROR(Y209/H209,"0")+IFERROR(Y210/H210,"0")+IFERROR(Y211/H211,"0")+IFERROR(Y212/H212,"0")</f>
        <v>84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0.57178000000000007</v>
      </c>
      <c r="AA213" s="552"/>
      <c r="AB213" s="552"/>
      <c r="AC213" s="552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203</v>
      </c>
      <c r="Y214" s="551">
        <f>IFERROR(SUM(Y204:Y212),"0")</f>
        <v>214.20000000000002</v>
      </c>
      <c r="Z214" s="37"/>
      <c r="AA214" s="552"/>
      <c r="AB214" s="552"/>
      <c r="AC214" s="552"/>
    </row>
    <row r="215" spans="1:68" ht="14.25" hidden="1" customHeight="1" x14ac:dyDescent="0.25">
      <c r="A215" s="564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0">
        <v>4680115880818</v>
      </c>
      <c r="E216" s="561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7"/>
      <c r="R216" s="557"/>
      <c r="S216" s="557"/>
      <c r="T216" s="558"/>
      <c r="U216" s="34"/>
      <c r="V216" s="34"/>
      <c r="W216" s="35" t="s">
        <v>68</v>
      </c>
      <c r="X216" s="549">
        <v>19</v>
      </c>
      <c r="Y216" s="550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20.995000000000005</v>
      </c>
      <c r="BN216" s="64">
        <f>IFERROR(Y216*I216/H216,"0")</f>
        <v>21.216000000000001</v>
      </c>
      <c r="BO216" s="64">
        <f>IFERROR(1/J216*(X216/H216),"0")</f>
        <v>4.3498168498168503E-2</v>
      </c>
      <c r="BP216" s="64">
        <f>IFERROR(1/J216*(Y216/H216),"0")</f>
        <v>4.3956043956043959E-2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0">
        <v>4680115880801</v>
      </c>
      <c r="E217" s="561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7"/>
      <c r="R217" s="557"/>
      <c r="S217" s="557"/>
      <c r="T217" s="558"/>
      <c r="U217" s="34"/>
      <c r="V217" s="34"/>
      <c r="W217" s="35" t="s">
        <v>68</v>
      </c>
      <c r="X217" s="549">
        <v>7</v>
      </c>
      <c r="Y217" s="550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7.7350000000000003</v>
      </c>
      <c r="BN217" s="64">
        <f>IFERROR(Y217*I217/H217,"0")</f>
        <v>7.9560000000000004</v>
      </c>
      <c r="BO217" s="64">
        <f>IFERROR(1/J217*(X217/H217),"0")</f>
        <v>1.6025641025641028E-2</v>
      </c>
      <c r="BP217" s="64">
        <f>IFERROR(1/J217*(Y217/H217),"0")</f>
        <v>1.6483516483516484E-2</v>
      </c>
    </row>
    <row r="218" spans="1:68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10.833333333333334</v>
      </c>
      <c r="Y218" s="551">
        <f>IFERROR(Y216/H216,"0")+IFERROR(Y217/H217,"0")</f>
        <v>11</v>
      </c>
      <c r="Z218" s="551">
        <f>IFERROR(IF(Z216="",0,Z216),"0")+IFERROR(IF(Z217="",0,Z217),"0")</f>
        <v>7.1610000000000007E-2</v>
      </c>
      <c r="AA218" s="552"/>
      <c r="AB218" s="552"/>
      <c r="AC218" s="552"/>
    </row>
    <row r="219" spans="1:68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26</v>
      </c>
      <c r="Y219" s="551">
        <f>IFERROR(SUM(Y216:Y217),"0")</f>
        <v>26.4</v>
      </c>
      <c r="Z219" s="37"/>
      <c r="AA219" s="552"/>
      <c r="AB219" s="552"/>
      <c r="AC219" s="552"/>
    </row>
    <row r="220" spans="1:68" ht="16.5" hidden="1" customHeight="1" x14ac:dyDescent="0.25">
      <c r="A220" s="565" t="s">
        <v>351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64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60">
        <v>4680115884137</v>
      </c>
      <c r="E222" s="561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60">
        <v>4680115884236</v>
      </c>
      <c r="E223" s="561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60">
        <v>4680115884175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60">
        <v>4680115884144</v>
      </c>
      <c r="E225" s="561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0" t="s">
        <v>363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60">
        <v>4680115884144</v>
      </c>
      <c r="E226" s="561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60">
        <v>4680115886551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60">
        <v>4680115884182</v>
      </c>
      <c r="E228" s="561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60">
        <v>4680115884205</v>
      </c>
      <c r="E229" s="561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7" t="s">
        <v>372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4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4" t="s">
        <v>378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05" t="s">
        <v>381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4" t="s">
        <v>383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646" t="s">
        <v>389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5" t="s">
        <v>394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64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5" t="s">
        <v>410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64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3" t="s">
        <v>415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28" t="s">
        <v>422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5" t="s">
        <v>424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64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85</v>
      </c>
      <c r="Y269" s="550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35.416666666666671</v>
      </c>
      <c r="Y270" s="551">
        <f>IFERROR(Y267/H267,"0")+IFERROR(Y268/H268,"0")+IFERROR(Y269/H269,"0")</f>
        <v>36</v>
      </c>
      <c r="Z270" s="551">
        <f>IFERROR(IF(Z267="",0,Z267),"0")+IFERROR(IF(Z268="",0,Z268),"0")+IFERROR(IF(Z269="",0,Z269),"0")</f>
        <v>0.23436000000000001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85</v>
      </c>
      <c r="Y271" s="551">
        <f>IFERROR(SUM(Y267:Y269),"0")</f>
        <v>86.399999999999991</v>
      </c>
      <c r="Z271" s="37"/>
      <c r="AA271" s="552"/>
      <c r="AB271" s="552"/>
      <c r="AC271" s="552"/>
    </row>
    <row r="272" spans="1:68" ht="16.5" hidden="1" customHeight="1" x14ac:dyDescent="0.25">
      <c r="A272" s="565" t="s">
        <v>434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64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4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5" t="s">
        <v>441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64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5" t="s">
        <v>446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64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5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3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4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13</v>
      </c>
      <c r="Y302" s="550">
        <f t="shared" si="33"/>
        <v>14.4</v>
      </c>
      <c r="Z302" s="36">
        <f>IFERROR(IF(Y302=0,"",ROUNDUP(Y302/H302,0)*0.00651),"")</f>
        <v>5.2080000000000001E-2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14.646666666666667</v>
      </c>
      <c r="BN302" s="64">
        <f t="shared" si="35"/>
        <v>16.224</v>
      </c>
      <c r="BO302" s="64">
        <f t="shared" si="36"/>
        <v>3.9682539682539687E-2</v>
      </c>
      <c r="BP302" s="64">
        <f t="shared" si="37"/>
        <v>4.3956043956043959E-2</v>
      </c>
    </row>
    <row r="303" spans="1:68" x14ac:dyDescent="0.2">
      <c r="A303" s="553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7.2222222222222223</v>
      </c>
      <c r="Y303" s="551">
        <f>IFERROR(Y296/H296,"0")+IFERROR(Y297/H297,"0")+IFERROR(Y298/H298,"0")+IFERROR(Y299/H299,"0")+IFERROR(Y300/H300,"0")+IFERROR(Y301/H301,"0")+IFERROR(Y302/H302,"0")</f>
        <v>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5.2080000000000001E-2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13</v>
      </c>
      <c r="Y304" s="551">
        <f>IFERROR(SUM(Y296:Y302),"0")</f>
        <v>14.4</v>
      </c>
      <c r="Z304" s="37"/>
      <c r="AA304" s="552"/>
      <c r="AB304" s="552"/>
      <c r="AC304" s="552"/>
    </row>
    <row r="305" spans="1:68" ht="14.25" hidden="1" customHeight="1" x14ac:dyDescent="0.25">
      <c r="A305" s="564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3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5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4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58</v>
      </c>
      <c r="Y316" s="550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61.583571428571432</v>
      </c>
      <c r="BN316" s="64">
        <f>IFERROR(Y316*I316/H316,"0")</f>
        <v>62.433000000000007</v>
      </c>
      <c r="BO316" s="64">
        <f>IFERROR(1/J316*(X316/H316),"0")</f>
        <v>0.10788690476190475</v>
      </c>
      <c r="BP316" s="64">
        <f>IFERROR(1/J316*(Y316/H316),"0")</f>
        <v>0.109375</v>
      </c>
    </row>
    <row r="317" spans="1:68" x14ac:dyDescent="0.2">
      <c r="A317" s="553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6.9047619047619042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58</v>
      </c>
      <c r="Y318" s="551">
        <f>IFERROR(SUM(Y314:Y316),"0")</f>
        <v>58.800000000000004</v>
      </c>
      <c r="Z318" s="37"/>
      <c r="AA318" s="552"/>
      <c r="AB318" s="552"/>
      <c r="AC318" s="552"/>
    </row>
    <row r="319" spans="1:68" ht="14.25" hidden="1" customHeight="1" x14ac:dyDescent="0.25">
      <c r="A319" s="564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67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84" t="s">
        <v>510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3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5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4" t="s">
        <v>516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6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3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5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5" t="s">
        <v>525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64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3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5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5" t="s">
        <v>536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64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287</v>
      </c>
      <c r="Y342" s="550">
        <f t="shared" ref="Y342:Y348" si="38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296.18400000000003</v>
      </c>
      <c r="BN342" s="64">
        <f t="shared" ref="BN342:BN348" si="40">IFERROR(Y342*I342/H342,"0")</f>
        <v>309.60000000000002</v>
      </c>
      <c r="BO342" s="64">
        <f t="shared" ref="BO342:BO348" si="41">IFERROR(1/J342*(X342/H342),"0")</f>
        <v>0.39861111111111108</v>
      </c>
      <c r="BP342" s="64">
        <f t="shared" ref="BP342:BP348" si="42">IFERROR(1/J342*(Y342/H342),"0")</f>
        <v>0.41666666666666663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3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5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19.133333333333333</v>
      </c>
      <c r="Y349" s="551">
        <f>IFERROR(Y342/H342,"0")+IFERROR(Y343/H343,"0")+IFERROR(Y344/H344,"0")+IFERROR(Y345/H345,"0")+IFERROR(Y346/H346,"0")+IFERROR(Y347/H347,"0")+IFERROR(Y348/H348,"0")</f>
        <v>20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287</v>
      </c>
      <c r="Y350" s="551">
        <f>IFERROR(SUM(Y342:Y348),"0")</f>
        <v>300</v>
      </c>
      <c r="Z350" s="37"/>
      <c r="AA350" s="552"/>
      <c r="AB350" s="552"/>
      <c r="AC350" s="552"/>
    </row>
    <row r="351" spans="1:68" ht="14.25" hidden="1" customHeight="1" x14ac:dyDescent="0.25">
      <c r="A351" s="564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53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5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64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3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5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4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2" t="s">
        <v>569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56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59.229333333333329</v>
      </c>
      <c r="BN362" s="64">
        <f>IFERROR(Y362*I362/H362,"0")</f>
        <v>66.632999999999996</v>
      </c>
      <c r="BO362" s="64">
        <f>IFERROR(1/J362*(X362/H362),"0")</f>
        <v>9.7222222222222224E-2</v>
      </c>
      <c r="BP362" s="64">
        <f>IFERROR(1/J362*(Y362/H362),"0")</f>
        <v>0.109375</v>
      </c>
    </row>
    <row r="363" spans="1:68" x14ac:dyDescent="0.2">
      <c r="A363" s="553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5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6.2222222222222223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56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hidden="1" customHeight="1" x14ac:dyDescent="0.25">
      <c r="A365" s="565" t="s">
        <v>571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64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16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16.644444444444442</v>
      </c>
      <c r="BN367" s="64">
        <f>IFERROR(Y367*I367/H367,"0")</f>
        <v>22.47</v>
      </c>
      <c r="BO367" s="64">
        <f>IFERROR(1/J367*(X367/H367),"0")</f>
        <v>2.3148148148148147E-2</v>
      </c>
      <c r="BP367" s="64">
        <f>IFERROR(1/J367*(Y367/H367),"0")</f>
        <v>3.125E-2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1.4814814814814814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16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64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53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4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8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321</v>
      </c>
      <c r="Y377" s="550">
        <f>IFERROR(IF(X377="",0,CEILING((X377/$H377),1)*$H377),"")</f>
        <v>324</v>
      </c>
      <c r="Z377" s="36">
        <f>IFERROR(IF(Y377=0,"",ROUNDUP(Y377/H377,0)*0.01898),"")</f>
        <v>0.68328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339.51100000000002</v>
      </c>
      <c r="BN377" s="64">
        <f>IFERROR(Y377*I377/H377,"0")</f>
        <v>342.68399999999997</v>
      </c>
      <c r="BO377" s="64">
        <f>IFERROR(1/J377*(X377/H377),"0")</f>
        <v>0.55729166666666663</v>
      </c>
      <c r="BP377" s="64">
        <f>IFERROR(1/J377*(Y377/H377),"0")</f>
        <v>0.5625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3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5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35.666666666666664</v>
      </c>
      <c r="Y379" s="551">
        <f>IFERROR(Y377/H377,"0")+IFERROR(Y378/H378,"0")</f>
        <v>36</v>
      </c>
      <c r="Z379" s="551">
        <f>IFERROR(IF(Z377="",0,Z377),"0")+IFERROR(IF(Z378="",0,Z378),"0")</f>
        <v>0.68328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321</v>
      </c>
      <c r="Y380" s="551">
        <f>IFERROR(SUM(Y377:Y378),"0")</f>
        <v>324</v>
      </c>
      <c r="Z380" s="37"/>
      <c r="AA380" s="552"/>
      <c r="AB380" s="552"/>
      <c r="AC380" s="552"/>
    </row>
    <row r="381" spans="1:68" ht="14.25" hidden="1" customHeight="1" x14ac:dyDescent="0.25">
      <c r="A381" s="564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53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5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77" t="s">
        <v>591</v>
      </c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8"/>
      <c r="P385" s="578"/>
      <c r="Q385" s="578"/>
      <c r="R385" s="578"/>
      <c r="S385" s="578"/>
      <c r="T385" s="578"/>
      <c r="U385" s="578"/>
      <c r="V385" s="578"/>
      <c r="W385" s="578"/>
      <c r="X385" s="578"/>
      <c r="Y385" s="578"/>
      <c r="Z385" s="578"/>
      <c r="AA385" s="48"/>
      <c r="AB385" s="48"/>
      <c r="AC385" s="48"/>
    </row>
    <row r="386" spans="1:68" ht="16.5" hidden="1" customHeight="1" x14ac:dyDescent="0.25">
      <c r="A386" s="565" t="s">
        <v>592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64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58</v>
      </c>
      <c r="Y388" s="550">
        <f t="shared" ref="Y388:Y397" si="43">IFERROR(IF(X388="",0,CEILING((X388/$H388),1)*$H388),"")</f>
        <v>59.400000000000006</v>
      </c>
      <c r="Z388" s="36">
        <f>IFERROR(IF(Y388=0,"",ROUNDUP(Y388/H388,0)*0.00902),"")</f>
        <v>9.9220000000000003E-2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60.255555555555553</v>
      </c>
      <c r="BN388" s="64">
        <f t="shared" ref="BN388:BN397" si="45">IFERROR(Y388*I388/H388,"0")</f>
        <v>61.71</v>
      </c>
      <c r="BO388" s="64">
        <f t="shared" ref="BO388:BO397" si="46">IFERROR(1/J388*(X388/H388),"0")</f>
        <v>8.1369248035914707E-2</v>
      </c>
      <c r="BP388" s="64">
        <f t="shared" ref="BP388:BP397" si="47">IFERROR(1/J388*(Y388/H388),"0")</f>
        <v>8.3333333333333343E-2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9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10.74074074074074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9.9220000000000003E-2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58</v>
      </c>
      <c r="Y399" s="551">
        <f>IFERROR(SUM(Y388:Y397),"0")</f>
        <v>59.400000000000006</v>
      </c>
      <c r="Z399" s="37"/>
      <c r="AA399" s="552"/>
      <c r="AB399" s="552"/>
      <c r="AC399" s="552"/>
    </row>
    <row r="400" spans="1:68" ht="14.25" hidden="1" customHeight="1" x14ac:dyDescent="0.25">
      <c r="A400" s="564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5" t="s">
        <v>624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64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4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5" t="s">
        <v>639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64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65" t="s">
        <v>643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64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77" t="s">
        <v>647</v>
      </c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8"/>
      <c r="P427" s="578"/>
      <c r="Q427" s="578"/>
      <c r="R427" s="578"/>
      <c r="S427" s="578"/>
      <c r="T427" s="578"/>
      <c r="U427" s="578"/>
      <c r="V427" s="578"/>
      <c r="W427" s="578"/>
      <c r="X427" s="578"/>
      <c r="Y427" s="578"/>
      <c r="Z427" s="578"/>
      <c r="AA427" s="48"/>
      <c r="AB427" s="48"/>
      <c r="AC427" s="48"/>
    </row>
    <row r="428" spans="1:68" ht="16.5" hidden="1" customHeight="1" x14ac:dyDescent="0.25">
      <c r="A428" s="565" t="s">
        <v>647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64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4</v>
      </c>
      <c r="Y431" s="550">
        <f t="shared" si="49"/>
        <v>5.28</v>
      </c>
      <c r="Z431" s="36">
        <f t="shared" si="50"/>
        <v>1.196E-2</v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4.2727272727272725</v>
      </c>
      <c r="BN431" s="64">
        <f t="shared" si="52"/>
        <v>5.64</v>
      </c>
      <c r="BO431" s="64">
        <f t="shared" si="53"/>
        <v>7.2843822843822849E-3</v>
      </c>
      <c r="BP431" s="64">
        <f t="shared" si="54"/>
        <v>9.6153846153846159E-3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7" t="s">
        <v>659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144</v>
      </c>
      <c r="Y435" s="550">
        <f t="shared" si="49"/>
        <v>147.84</v>
      </c>
      <c r="Z435" s="36">
        <f t="shared" si="50"/>
        <v>0.33488000000000001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153.81818181818181</v>
      </c>
      <c r="BN435" s="64">
        <f t="shared" si="52"/>
        <v>157.91999999999999</v>
      </c>
      <c r="BO435" s="64">
        <f t="shared" si="53"/>
        <v>0.26223776223776224</v>
      </c>
      <c r="BP435" s="64">
        <f t="shared" si="54"/>
        <v>0.26923076923076927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26" t="s">
        <v>676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3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5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28.030303030303028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0.34684000000000004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5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148</v>
      </c>
      <c r="Y444" s="551">
        <f>IFERROR(SUM(Y430:Y442),"0")</f>
        <v>153.12</v>
      </c>
      <c r="Z444" s="37"/>
      <c r="AA444" s="552"/>
      <c r="AB444" s="552"/>
      <c r="AC444" s="552"/>
    </row>
    <row r="445" spans="1:68" ht="14.25" hidden="1" customHeight="1" x14ac:dyDescent="0.25">
      <c r="A445" s="564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1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113</v>
      </c>
      <c r="Y446" s="550">
        <f>IFERROR(IF(X446="",0,CEILING((X446/$H446),1)*$H446),"")</f>
        <v>116.16000000000001</v>
      </c>
      <c r="Z446" s="36">
        <f>IFERROR(IF(Y446=0,"",ROUNDUP(Y446/H446,0)*0.01196),"")</f>
        <v>0.26312000000000002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120.70454545454544</v>
      </c>
      <c r="BN446" s="64">
        <f>IFERROR(Y446*I446/H446,"0")</f>
        <v>124.08000000000001</v>
      </c>
      <c r="BO446" s="64">
        <f>IFERROR(1/J446*(X446/H446),"0")</f>
        <v>0.20578379953379955</v>
      </c>
      <c r="BP446" s="64">
        <f>IFERROR(1/J446*(Y446/H446),"0")</f>
        <v>0.21153846153846156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6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3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21.401515151515152</v>
      </c>
      <c r="Y449" s="551">
        <f>IFERROR(Y446/H446,"0")+IFERROR(Y447/H447,"0")+IFERROR(Y448/H448,"0")</f>
        <v>22</v>
      </c>
      <c r="Z449" s="551">
        <f>IFERROR(IF(Z446="",0,Z446),"0")+IFERROR(IF(Z447="",0,Z447),"0")+IFERROR(IF(Z448="",0,Z448),"0")</f>
        <v>0.26312000000000002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5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113</v>
      </c>
      <c r="Y450" s="551">
        <f>IFERROR(SUM(Y446:Y448),"0")</f>
        <v>116.16000000000001</v>
      </c>
      <c r="Z450" s="37"/>
      <c r="AA450" s="552"/>
      <c r="AB450" s="552"/>
      <c r="AC450" s="552"/>
    </row>
    <row r="451" spans="1:68" ht="14.25" hidden="1" customHeight="1" x14ac:dyDescent="0.25">
      <c r="A451" s="564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690</v>
      </c>
      <c r="B452" s="54" t="s">
        <v>691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31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33.11363636363636</v>
      </c>
      <c r="BN453" s="64">
        <f t="shared" si="57"/>
        <v>33.839999999999996</v>
      </c>
      <c r="BO453" s="64">
        <f t="shared" si="58"/>
        <v>5.6453962703962704E-2</v>
      </c>
      <c r="BP453" s="64">
        <f t="shared" si="59"/>
        <v>5.7692307692307696E-2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3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5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5.8712121212121211</v>
      </c>
      <c r="Y458" s="551">
        <f>IFERROR(Y452/H452,"0")+IFERROR(Y453/H453,"0")+IFERROR(Y454/H454,"0")+IFERROR(Y455/H455,"0")+IFERROR(Y456/H456,"0")+IFERROR(Y457/H457,"0")</f>
        <v>6</v>
      </c>
      <c r="Z458" s="551">
        <f>IFERROR(IF(Z452="",0,Z452),"0")+IFERROR(IF(Z453="",0,Z453),"0")+IFERROR(IF(Z454="",0,Z454),"0")+IFERROR(IF(Z455="",0,Z455),"0")+IFERROR(IF(Z456="",0,Z456),"0")+IFERROR(IF(Z457="",0,Z457),"0")</f>
        <v>7.1760000000000004E-2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5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31</v>
      </c>
      <c r="Y459" s="551">
        <f>IFERROR(SUM(Y452:Y457),"0")</f>
        <v>31.68</v>
      </c>
      <c r="Z459" s="37"/>
      <c r="AA459" s="552"/>
      <c r="AB459" s="552"/>
      <c r="AC459" s="552"/>
    </row>
    <row r="460" spans="1:68" ht="14.25" hidden="1" customHeight="1" x14ac:dyDescent="0.25">
      <c r="A460" s="564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3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5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77" t="s">
        <v>714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hidden="1" customHeight="1" x14ac:dyDescent="0.25">
      <c r="A467" s="565" t="s">
        <v>714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64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3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4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86" t="s">
        <v>731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3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5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4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3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5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4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7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53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5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4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53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5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5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5" t="s">
        <v>753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64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756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53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5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5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8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9"/>
      <c r="P501" s="573" t="s">
        <v>758</v>
      </c>
      <c r="Q501" s="574"/>
      <c r="R501" s="574"/>
      <c r="S501" s="574"/>
      <c r="T501" s="574"/>
      <c r="U501" s="574"/>
      <c r="V501" s="575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2296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2403.7799999999997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9"/>
      <c r="P502" s="573" t="s">
        <v>759</v>
      </c>
      <c r="Q502" s="574"/>
      <c r="R502" s="574"/>
      <c r="S502" s="574"/>
      <c r="T502" s="574"/>
      <c r="U502" s="574"/>
      <c r="V502" s="575"/>
      <c r="W502" s="37" t="s">
        <v>68</v>
      </c>
      <c r="X502" s="551">
        <f>IFERROR(SUM(BM22:BM498),"0")</f>
        <v>2432.9401232345763</v>
      </c>
      <c r="Y502" s="551">
        <f>IFERROR(SUM(BN22:BN498),"0")</f>
        <v>2546.6930000000007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9"/>
      <c r="P503" s="573" t="s">
        <v>760</v>
      </c>
      <c r="Q503" s="574"/>
      <c r="R503" s="574"/>
      <c r="S503" s="574"/>
      <c r="T503" s="574"/>
      <c r="U503" s="574"/>
      <c r="V503" s="575"/>
      <c r="W503" s="37" t="s">
        <v>761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9"/>
      <c r="P504" s="573" t="s">
        <v>762</v>
      </c>
      <c r="Q504" s="574"/>
      <c r="R504" s="574"/>
      <c r="S504" s="574"/>
      <c r="T504" s="574"/>
      <c r="U504" s="574"/>
      <c r="V504" s="575"/>
      <c r="W504" s="37" t="s">
        <v>68</v>
      </c>
      <c r="X504" s="551">
        <f>GrossWeightTotal+PalletQtyTotal*25</f>
        <v>2557.9401232345763</v>
      </c>
      <c r="Y504" s="551">
        <f>GrossWeightTotalR+PalletQtyTotalR*25</f>
        <v>2671.6930000000007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9"/>
      <c r="P505" s="573" t="s">
        <v>763</v>
      </c>
      <c r="Q505" s="574"/>
      <c r="R505" s="574"/>
      <c r="S505" s="574"/>
      <c r="T505" s="574"/>
      <c r="U505" s="574"/>
      <c r="V505" s="575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506.45420583667715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526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9"/>
      <c r="P506" s="573" t="s">
        <v>764</v>
      </c>
      <c r="Q506" s="574"/>
      <c r="R506" s="574"/>
      <c r="S506" s="574"/>
      <c r="T506" s="574"/>
      <c r="U506" s="574"/>
      <c r="V506" s="575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5.0830800000000007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69" t="s">
        <v>100</v>
      </c>
      <c r="D508" s="692"/>
      <c r="E508" s="692"/>
      <c r="F508" s="692"/>
      <c r="G508" s="692"/>
      <c r="H508" s="693"/>
      <c r="I508" s="569" t="s">
        <v>250</v>
      </c>
      <c r="J508" s="692"/>
      <c r="K508" s="692"/>
      <c r="L508" s="692"/>
      <c r="M508" s="692"/>
      <c r="N508" s="692"/>
      <c r="O508" s="692"/>
      <c r="P508" s="692"/>
      <c r="Q508" s="692"/>
      <c r="R508" s="692"/>
      <c r="S508" s="693"/>
      <c r="T508" s="569" t="s">
        <v>535</v>
      </c>
      <c r="U508" s="693"/>
      <c r="V508" s="569" t="s">
        <v>591</v>
      </c>
      <c r="W508" s="692"/>
      <c r="X508" s="692"/>
      <c r="Y508" s="693"/>
      <c r="Z508" s="546" t="s">
        <v>647</v>
      </c>
      <c r="AA508" s="569" t="s">
        <v>714</v>
      </c>
      <c r="AB508" s="693"/>
      <c r="AC508" s="52"/>
      <c r="AF508" s="547"/>
    </row>
    <row r="509" spans="1:68" ht="14.25" customHeight="1" thickTop="1" x14ac:dyDescent="0.2">
      <c r="A509" s="845" t="s">
        <v>767</v>
      </c>
      <c r="B509" s="569" t="s">
        <v>62</v>
      </c>
      <c r="C509" s="569" t="s">
        <v>101</v>
      </c>
      <c r="D509" s="569" t="s">
        <v>116</v>
      </c>
      <c r="E509" s="569" t="s">
        <v>171</v>
      </c>
      <c r="F509" s="569" t="s">
        <v>193</v>
      </c>
      <c r="G509" s="569" t="s">
        <v>226</v>
      </c>
      <c r="H509" s="569" t="s">
        <v>100</v>
      </c>
      <c r="I509" s="569" t="s">
        <v>251</v>
      </c>
      <c r="J509" s="569" t="s">
        <v>291</v>
      </c>
      <c r="K509" s="569" t="s">
        <v>351</v>
      </c>
      <c r="L509" s="569" t="s">
        <v>394</v>
      </c>
      <c r="M509" s="569" t="s">
        <v>410</v>
      </c>
      <c r="N509" s="547"/>
      <c r="O509" s="569" t="s">
        <v>424</v>
      </c>
      <c r="P509" s="569" t="s">
        <v>434</v>
      </c>
      <c r="Q509" s="569" t="s">
        <v>441</v>
      </c>
      <c r="R509" s="569" t="s">
        <v>446</v>
      </c>
      <c r="S509" s="569" t="s">
        <v>525</v>
      </c>
      <c r="T509" s="569" t="s">
        <v>536</v>
      </c>
      <c r="U509" s="569" t="s">
        <v>571</v>
      </c>
      <c r="V509" s="569" t="s">
        <v>592</v>
      </c>
      <c r="W509" s="569" t="s">
        <v>624</v>
      </c>
      <c r="X509" s="569" t="s">
        <v>639</v>
      </c>
      <c r="Y509" s="569" t="s">
        <v>643</v>
      </c>
      <c r="Z509" s="569" t="s">
        <v>647</v>
      </c>
      <c r="AA509" s="569" t="s">
        <v>714</v>
      </c>
      <c r="AB509" s="569" t="s">
        <v>753</v>
      </c>
      <c r="AC509" s="52"/>
      <c r="AF509" s="547"/>
    </row>
    <row r="510" spans="1:68" ht="13.5" customHeight="1" thickBot="1" x14ac:dyDescent="0.25">
      <c r="A510" s="846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47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22.200000000000003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88.200000000000017</v>
      </c>
      <c r="E511" s="46">
        <f>IFERROR(Y87*1,"0")+IFERROR(Y88*1,"0")+IFERROR(Y89*1,"0")+IFERROR(Y93*1,"0")+IFERROR(Y94*1,"0")+IFERROR(Y95*1,"0")+IFERROR(Y96*1,"0")+IFERROR(Y97*1,"0")</f>
        <v>142.20000000000002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106.5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183.12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633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86.399999999999991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73.2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363</v>
      </c>
      <c r="U511" s="46">
        <f>IFERROR(Y367*1,"0")+IFERROR(Y368*1,"0")+IFERROR(Y369*1,"0")+IFERROR(Y373*1,"0")+IFERROR(Y377*1,"0")+IFERROR(Y378*1,"0")+IFERROR(Y382*1,"0")</f>
        <v>345.6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59.400000000000006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300.96000000000004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48"/>
        <filter val="10,00"/>
        <filter val="10,13"/>
        <filter val="10,74"/>
        <filter val="10,83"/>
        <filter val="113,00"/>
        <filter val="113,15"/>
        <filter val="13,00"/>
        <filter val="144,00"/>
        <filter val="148,00"/>
        <filter val="15,00"/>
        <filter val="156,00"/>
        <filter val="16,00"/>
        <filter val="17,00"/>
        <filter val="17,41"/>
        <filter val="18,00"/>
        <filter val="19,00"/>
        <filter val="19,13"/>
        <filter val="19,14"/>
        <filter val="193,00"/>
        <filter val="2 296,00"/>
        <filter val="2 432,94"/>
        <filter val="2 557,94"/>
        <filter val="2,22"/>
        <filter val="2,78"/>
        <filter val="203,00"/>
        <filter val="21,00"/>
        <filter val="21,40"/>
        <filter val="24,00"/>
        <filter val="26,00"/>
        <filter val="28,00"/>
        <filter val="28,03"/>
        <filter val="287,00"/>
        <filter val="31,00"/>
        <filter val="32,00"/>
        <filter val="321,00"/>
        <filter val="35,42"/>
        <filter val="35,67"/>
        <filter val="36,00"/>
        <filter val="389,00"/>
        <filter val="4,00"/>
        <filter val="43,00"/>
        <filter val="43,10"/>
        <filter val="46,00"/>
        <filter val="47,00"/>
        <filter val="5"/>
        <filter val="5,00"/>
        <filter val="5,14"/>
        <filter val="5,83"/>
        <filter val="5,87"/>
        <filter val="506,45"/>
        <filter val="56,00"/>
        <filter val="58,00"/>
        <filter val="6,22"/>
        <filter val="6,90"/>
        <filter val="63,00"/>
        <filter val="7,00"/>
        <filter val="7,22"/>
        <filter val="71,00"/>
        <filter val="79,00"/>
        <filter val="8,08"/>
        <filter val="8,70"/>
        <filter val="80,00"/>
        <filter val="81,00"/>
        <filter val="81,87"/>
        <filter val="85,00"/>
        <filter val="87,00"/>
        <filter val="9,00"/>
        <filter val="94,00"/>
      </filters>
    </filterColumn>
    <filterColumn colId="29" showButton="0"/>
    <filterColumn colId="30" showButton="0"/>
  </autoFilter>
  <mergeCells count="894"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P469:T469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P150:T150"/>
    <mergeCell ref="A218:O219"/>
    <mergeCell ref="P392:T392"/>
    <mergeCell ref="P28:T28"/>
    <mergeCell ref="P464:V464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U509:U510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A303:O304"/>
    <mergeCell ref="D290:E290"/>
    <mergeCell ref="P98:V98"/>
    <mergeCell ref="D94:E94"/>
    <mergeCell ref="P259:T259"/>
    <mergeCell ref="P148:T148"/>
    <mergeCell ref="P330:V330"/>
    <mergeCell ref="D289:E289"/>
    <mergeCell ref="P160:T160"/>
    <mergeCell ref="P209:T209"/>
    <mergeCell ref="A385:Z385"/>
    <mergeCell ref="P234:T234"/>
    <mergeCell ref="P325:V325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P453:T453"/>
    <mergeCell ref="A473:O474"/>
    <mergeCell ref="D411:E411"/>
    <mergeCell ref="D482:E482"/>
    <mergeCell ref="W509:W510"/>
    <mergeCell ref="P503:V503"/>
    <mergeCell ref="P459:V459"/>
    <mergeCell ref="A386:Z386"/>
    <mergeCell ref="A215:Z215"/>
    <mergeCell ref="D378:E378"/>
    <mergeCell ref="V509:V510"/>
    <mergeCell ref="P485:V485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29:T129"/>
    <mergeCell ref="P63:T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P115:T115"/>
    <mergeCell ref="A427:Z427"/>
    <mergeCell ref="D254:E254"/>
    <mergeCell ref="P238:T238"/>
    <mergeCell ref="P231:V231"/>
    <mergeCell ref="A359:O360"/>
    <mergeCell ref="D346:E346"/>
    <mergeCell ref="P229:T229"/>
    <mergeCell ref="P204:T204"/>
    <mergeCell ref="A418:Z418"/>
    <mergeCell ref="D283:E283"/>
    <mergeCell ref="A356:Z356"/>
    <mergeCell ref="P156:T156"/>
    <mergeCell ref="P99:V99"/>
    <mergeCell ref="P123:T123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61:E61"/>
    <mergeCell ref="P77:T77"/>
    <mergeCell ref="P110:T110"/>
    <mergeCell ref="A249:Z249"/>
    <mergeCell ref="A127:Z127"/>
    <mergeCell ref="A90:O91"/>
    <mergeCell ref="A403:O404"/>
    <mergeCell ref="D77:E77"/>
    <mergeCell ref="D369:E369"/>
    <mergeCell ref="P194:T194"/>
    <mergeCell ref="P250:T250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A363:O364"/>
    <mergeCell ref="P448:T448"/>
    <mergeCell ref="P206:T206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D347:E347"/>
    <mergeCell ref="A15:M15"/>
    <mergeCell ref="P17:T18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A460:Z4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