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526842-2260-4300-9A9F-366CF1E1C9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Y119" i="1" s="1"/>
  <c r="P115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139" i="1" l="1"/>
  <c r="BN139" i="1"/>
  <c r="Z139" i="1"/>
  <c r="Y145" i="1"/>
  <c r="BP144" i="1"/>
  <c r="BN144" i="1"/>
  <c r="Z144" i="1"/>
  <c r="Z145" i="1" s="1"/>
  <c r="BP148" i="1"/>
  <c r="BN148" i="1"/>
  <c r="Z148" i="1"/>
  <c r="BP174" i="1"/>
  <c r="BN174" i="1"/>
  <c r="Z174" i="1"/>
  <c r="BP205" i="1"/>
  <c r="BN205" i="1"/>
  <c r="Z205" i="1"/>
  <c r="BP228" i="1"/>
  <c r="BN228" i="1"/>
  <c r="Z228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23" i="1"/>
  <c r="BN323" i="1"/>
  <c r="Z323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Z30" i="1"/>
  <c r="BN30" i="1"/>
  <c r="Z57" i="1"/>
  <c r="BN57" i="1"/>
  <c r="Z69" i="1"/>
  <c r="BN69" i="1"/>
  <c r="Z81" i="1"/>
  <c r="BN81" i="1"/>
  <c r="Z95" i="1"/>
  <c r="BN95" i="1"/>
  <c r="Z110" i="1"/>
  <c r="BN110" i="1"/>
  <c r="Y113" i="1"/>
  <c r="BP118" i="1"/>
  <c r="BN118" i="1"/>
  <c r="Z118" i="1"/>
  <c r="BP164" i="1"/>
  <c r="BN164" i="1"/>
  <c r="Z164" i="1"/>
  <c r="BP193" i="1"/>
  <c r="BN193" i="1"/>
  <c r="Z193" i="1"/>
  <c r="BP216" i="1"/>
  <c r="BN216" i="1"/>
  <c r="Z216" i="1"/>
  <c r="BP229" i="1"/>
  <c r="BN229" i="1"/>
  <c r="Z229" i="1"/>
  <c r="BP243" i="1"/>
  <c r="BN243" i="1"/>
  <c r="Z243" i="1"/>
  <c r="BP260" i="1"/>
  <c r="BN260" i="1"/>
  <c r="Z260" i="1"/>
  <c r="BP299" i="1"/>
  <c r="BN299" i="1"/>
  <c r="Z29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Z370" i="1" s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Z150" i="1"/>
  <c r="BN150" i="1"/>
  <c r="Y170" i="1"/>
  <c r="Z162" i="1"/>
  <c r="BN162" i="1"/>
  <c r="Z166" i="1"/>
  <c r="BN166" i="1"/>
  <c r="Z172" i="1"/>
  <c r="Z175" i="1" s="1"/>
  <c r="BN172" i="1"/>
  <c r="BP172" i="1"/>
  <c r="Z189" i="1"/>
  <c r="BN189" i="1"/>
  <c r="Y201" i="1"/>
  <c r="Z195" i="1"/>
  <c r="BN195" i="1"/>
  <c r="Z199" i="1"/>
  <c r="BN199" i="1"/>
  <c r="Z207" i="1"/>
  <c r="BN207" i="1"/>
  <c r="Z212" i="1"/>
  <c r="BN212" i="1"/>
  <c r="Y218" i="1"/>
  <c r="Z223" i="1"/>
  <c r="BN223" i="1"/>
  <c r="Z226" i="1"/>
  <c r="BN226" i="1"/>
  <c r="Y247" i="1"/>
  <c r="Z245" i="1"/>
  <c r="BN245" i="1"/>
  <c r="Y246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J9" i="1"/>
  <c r="F10" i="1"/>
  <c r="F9" i="1"/>
  <c r="Y33" i="1"/>
  <c r="Y45" i="1"/>
  <c r="Y49" i="1"/>
  <c r="Y58" i="1"/>
  <c r="BP89" i="1"/>
  <c r="BN89" i="1"/>
  <c r="Z89" i="1"/>
  <c r="BP94" i="1"/>
  <c r="BN94" i="1"/>
  <c r="Z94" i="1"/>
  <c r="G511" i="1"/>
  <c r="Y131" i="1"/>
  <c r="BP128" i="1"/>
  <c r="BN128" i="1"/>
  <c r="Z128" i="1"/>
  <c r="Z130" i="1" s="1"/>
  <c r="BP149" i="1"/>
  <c r="BN149" i="1"/>
  <c r="Z149" i="1"/>
  <c r="BP163" i="1"/>
  <c r="BN163" i="1"/>
  <c r="Z163" i="1"/>
  <c r="BP184" i="1"/>
  <c r="BN184" i="1"/>
  <c r="Z184" i="1"/>
  <c r="Z185" i="1" s="1"/>
  <c r="Y186" i="1"/>
  <c r="Y214" i="1"/>
  <c r="Y213" i="1"/>
  <c r="BP204" i="1"/>
  <c r="BN204" i="1"/>
  <c r="Z204" i="1"/>
  <c r="BP208" i="1"/>
  <c r="BN208" i="1"/>
  <c r="Z208" i="1"/>
  <c r="BP227" i="1"/>
  <c r="BN227" i="1"/>
  <c r="Z227" i="1"/>
  <c r="BP251" i="1"/>
  <c r="BN251" i="1"/>
  <c r="Z251" i="1"/>
  <c r="BP261" i="1"/>
  <c r="BN261" i="1"/>
  <c r="Z261" i="1"/>
  <c r="Y264" i="1"/>
  <c r="P511" i="1"/>
  <c r="Y275" i="1"/>
  <c r="BP274" i="1"/>
  <c r="BN274" i="1"/>
  <c r="Z274" i="1"/>
  <c r="Z275" i="1" s="1"/>
  <c r="Y279" i="1"/>
  <c r="BP278" i="1"/>
  <c r="BN278" i="1"/>
  <c r="Z278" i="1"/>
  <c r="Z279" i="1" s="1"/>
  <c r="Q511" i="1"/>
  <c r="Y284" i="1"/>
  <c r="BP283" i="1"/>
  <c r="BN283" i="1"/>
  <c r="Z283" i="1"/>
  <c r="Z284" i="1" s="1"/>
  <c r="R511" i="1"/>
  <c r="Y293" i="1"/>
  <c r="BP288" i="1"/>
  <c r="BN288" i="1"/>
  <c r="Z288" i="1"/>
  <c r="Y294" i="1"/>
  <c r="BP316" i="1"/>
  <c r="BN316" i="1"/>
  <c r="Z316" i="1"/>
  <c r="Y318" i="1"/>
  <c r="BP322" i="1"/>
  <c r="BN322" i="1"/>
  <c r="Z322" i="1"/>
  <c r="Y324" i="1"/>
  <c r="BP345" i="1"/>
  <c r="BN345" i="1"/>
  <c r="Z345" i="1"/>
  <c r="BP353" i="1"/>
  <c r="BN353" i="1"/>
  <c r="Z353" i="1"/>
  <c r="Z354" i="1" s="1"/>
  <c r="BP368" i="1"/>
  <c r="BN368" i="1"/>
  <c r="Z368" i="1"/>
  <c r="Y370" i="1"/>
  <c r="Y37" i="1"/>
  <c r="Y64" i="1"/>
  <c r="Y70" i="1"/>
  <c r="BP76" i="1"/>
  <c r="BN76" i="1"/>
  <c r="Z76" i="1"/>
  <c r="Y91" i="1"/>
  <c r="Y98" i="1"/>
  <c r="BP103" i="1"/>
  <c r="BN103" i="1"/>
  <c r="Z103" i="1"/>
  <c r="BP111" i="1"/>
  <c r="BN111" i="1"/>
  <c r="Z111" i="1"/>
  <c r="Y120" i="1"/>
  <c r="BP115" i="1"/>
  <c r="BN115" i="1"/>
  <c r="Z115" i="1"/>
  <c r="BP123" i="1"/>
  <c r="BN123" i="1"/>
  <c r="Z123" i="1"/>
  <c r="Z124" i="1" s="1"/>
  <c r="Y125" i="1"/>
  <c r="BP167" i="1"/>
  <c r="BN167" i="1"/>
  <c r="Z167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BP224" i="1"/>
  <c r="BN224" i="1"/>
  <c r="Z224" i="1"/>
  <c r="Y255" i="1"/>
  <c r="BP269" i="1"/>
  <c r="BN269" i="1"/>
  <c r="Z269" i="1"/>
  <c r="Y271" i="1"/>
  <c r="Y276" i="1"/>
  <c r="Y280" i="1"/>
  <c r="Y285" i="1"/>
  <c r="BP292" i="1"/>
  <c r="BN292" i="1"/>
  <c r="Z292" i="1"/>
  <c r="Y303" i="1"/>
  <c r="BP296" i="1"/>
  <c r="BN296" i="1"/>
  <c r="Z296" i="1"/>
  <c r="Y304" i="1"/>
  <c r="BP300" i="1"/>
  <c r="BN300" i="1"/>
  <c r="Z300" i="1"/>
  <c r="BP308" i="1"/>
  <c r="BN308" i="1"/>
  <c r="Z308" i="1"/>
  <c r="Y349" i="1"/>
  <c r="BP358" i="1"/>
  <c r="BN358" i="1"/>
  <c r="Z358" i="1"/>
  <c r="Y36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379" i="1" l="1"/>
  <c r="Z169" i="1"/>
  <c r="Z98" i="1"/>
  <c r="Z90" i="1"/>
  <c r="Z70" i="1"/>
  <c r="Z263" i="1"/>
  <c r="Z151" i="1"/>
  <c r="Z324" i="1"/>
  <c r="Z443" i="1"/>
  <c r="Y505" i="1"/>
  <c r="Y503" i="1"/>
  <c r="Z32" i="1"/>
  <c r="Z489" i="1"/>
  <c r="Z349" i="1"/>
  <c r="Z270" i="1"/>
  <c r="Z112" i="1"/>
  <c r="Z78" i="1"/>
  <c r="Z44" i="1"/>
  <c r="Y502" i="1"/>
  <c r="Y504" i="1" s="1"/>
  <c r="Z359" i="1"/>
  <c r="Z106" i="1"/>
  <c r="Z473" i="1"/>
  <c r="Z398" i="1"/>
  <c r="Z311" i="1"/>
  <c r="Z201" i="1"/>
  <c r="Z58" i="1"/>
  <c r="X504" i="1"/>
  <c r="Z213" i="1"/>
  <c r="Z415" i="1"/>
  <c r="Z231" i="1"/>
  <c r="Y501" i="1"/>
  <c r="Z303" i="1"/>
  <c r="Z119" i="1"/>
  <c r="Z293" i="1"/>
  <c r="Z506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<sst xmlns="http://schemas.openxmlformats.org/spreadsheetml/2006/main" count="2210" uniqueCount="806">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</sst>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93" sqref="AA9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13" t="s">
        <v>0</v>
      </c>
      <c r="E1" s="571"/>
      <c r="F1" s="571"/>
      <c r="G1" s="12" t="s">
        <v>1</v>
      </c>
      <c r="H1" s="813" t="s">
        <v>2</v>
      </c>
      <c r="I1" s="571"/>
      <c r="J1" s="571"/>
      <c r="K1" s="571"/>
      <c r="L1" s="571"/>
      <c r="M1" s="571"/>
      <c r="N1" s="571"/>
      <c r="O1" s="571"/>
      <c r="P1" s="571"/>
      <c r="Q1" s="571"/>
      <c r="R1" s="857" t="s">
        <v>3</v>
      </c>
      <c r="S1" s="571"/>
      <c r="T1" s="5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4" t="s">
        <v>8</v>
      </c>
      <c r="B5" s="574"/>
      <c r="C5" s="575"/>
      <c r="D5" s="733"/>
      <c r="E5" s="734"/>
      <c r="F5" s="604" t="s">
        <v>9</v>
      </c>
      <c r="G5" s="575"/>
      <c r="H5" s="733" t="s">
        <v>805</v>
      </c>
      <c r="I5" s="749"/>
      <c r="J5" s="749"/>
      <c r="K5" s="749"/>
      <c r="L5" s="749"/>
      <c r="M5" s="734"/>
      <c r="N5" s="58"/>
      <c r="P5" s="24" t="s">
        <v>10</v>
      </c>
      <c r="Q5" s="589">
        <v>45913</v>
      </c>
      <c r="R5" s="590"/>
      <c r="T5" s="730" t="s">
        <v>11</v>
      </c>
      <c r="U5" s="719"/>
      <c r="V5" s="732" t="s">
        <v>12</v>
      </c>
      <c r="W5" s="590"/>
      <c r="AB5" s="51"/>
      <c r="AC5" s="51"/>
      <c r="AD5" s="51"/>
      <c r="AE5" s="51"/>
    </row>
    <row r="6" spans="1:32" s="543" customFormat="1" ht="24" customHeight="1" x14ac:dyDescent="0.2">
      <c r="A6" s="814" t="s">
        <v>13</v>
      </c>
      <c r="B6" s="574"/>
      <c r="C6" s="575"/>
      <c r="D6" s="651" t="s">
        <v>782</v>
      </c>
      <c r="E6" s="652"/>
      <c r="F6" s="652"/>
      <c r="G6" s="652"/>
      <c r="H6" s="652"/>
      <c r="I6" s="652"/>
      <c r="J6" s="652"/>
      <c r="K6" s="652"/>
      <c r="L6" s="652"/>
      <c r="M6" s="590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Суббота</v>
      </c>
      <c r="R6" s="561"/>
      <c r="T6" s="756" t="s">
        <v>16</v>
      </c>
      <c r="U6" s="719"/>
      <c r="V6" s="741" t="s">
        <v>17</v>
      </c>
      <c r="W6" s="74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35" t="str">
        <f>IFERROR(VLOOKUP(DeliveryAddress,Table,3,0),1)</f>
        <v>5</v>
      </c>
      <c r="E7" s="736"/>
      <c r="F7" s="736"/>
      <c r="G7" s="736"/>
      <c r="H7" s="736"/>
      <c r="I7" s="736"/>
      <c r="J7" s="736"/>
      <c r="K7" s="736"/>
      <c r="L7" s="736"/>
      <c r="M7" s="737"/>
      <c r="N7" s="60"/>
      <c r="P7" s="24"/>
      <c r="Q7" s="42"/>
      <c r="R7" s="42"/>
      <c r="T7" s="554"/>
      <c r="U7" s="719"/>
      <c r="V7" s="743"/>
      <c r="W7" s="744"/>
      <c r="AB7" s="51"/>
      <c r="AC7" s="51"/>
      <c r="AD7" s="51"/>
      <c r="AE7" s="51"/>
    </row>
    <row r="8" spans="1:32" s="543" customFormat="1" ht="25.5" customHeight="1" x14ac:dyDescent="0.2">
      <c r="A8" s="583" t="s">
        <v>18</v>
      </c>
      <c r="B8" s="567"/>
      <c r="C8" s="568"/>
      <c r="D8" s="835"/>
      <c r="E8" s="836"/>
      <c r="F8" s="836"/>
      <c r="G8" s="836"/>
      <c r="H8" s="836"/>
      <c r="I8" s="836"/>
      <c r="J8" s="836"/>
      <c r="K8" s="836"/>
      <c r="L8" s="836"/>
      <c r="M8" s="837"/>
      <c r="N8" s="61"/>
      <c r="P8" s="24" t="s">
        <v>19</v>
      </c>
      <c r="Q8" s="752">
        <v>0.41666666666666669</v>
      </c>
      <c r="R8" s="737"/>
      <c r="T8" s="554"/>
      <c r="U8" s="719"/>
      <c r="V8" s="743"/>
      <c r="W8" s="744"/>
      <c r="AB8" s="51"/>
      <c r="AC8" s="51"/>
      <c r="AD8" s="51"/>
      <c r="AE8" s="51"/>
    </row>
    <row r="9" spans="1:32" s="543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20"/>
      <c r="E9" s="621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739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7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41"/>
      <c r="P9" s="26" t="s">
        <v>20</v>
      </c>
      <c r="Q9" s="788"/>
      <c r="R9" s="609"/>
      <c r="T9" s="554"/>
      <c r="U9" s="719"/>
      <c r="V9" s="745"/>
      <c r="W9" s="746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20"/>
      <c r="E10" s="621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672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57"/>
      <c r="R10" s="758"/>
      <c r="U10" s="24" t="s">
        <v>22</v>
      </c>
      <c r="V10" s="840" t="s">
        <v>23</v>
      </c>
      <c r="W10" s="74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9"/>
      <c r="R11" s="590"/>
      <c r="U11" s="24" t="s">
        <v>26</v>
      </c>
      <c r="V11" s="608" t="s">
        <v>27</v>
      </c>
      <c r="W11" s="60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38" t="s">
        <v>28</v>
      </c>
      <c r="B12" s="574"/>
      <c r="C12" s="574"/>
      <c r="D12" s="574"/>
      <c r="E12" s="574"/>
      <c r="F12" s="574"/>
      <c r="G12" s="574"/>
      <c r="H12" s="574"/>
      <c r="I12" s="574"/>
      <c r="J12" s="574"/>
      <c r="K12" s="574"/>
      <c r="L12" s="574"/>
      <c r="M12" s="575"/>
      <c r="N12" s="62"/>
      <c r="P12" s="24" t="s">
        <v>29</v>
      </c>
      <c r="Q12" s="752"/>
      <c r="R12" s="737"/>
      <c r="S12" s="23"/>
      <c r="U12" s="24"/>
      <c r="V12" s="571"/>
      <c r="W12" s="554"/>
      <c r="AB12" s="51"/>
      <c r="AC12" s="51"/>
      <c r="AD12" s="51"/>
      <c r="AE12" s="51"/>
    </row>
    <row r="13" spans="1:32" s="543" customFormat="1" ht="23.25" customHeight="1" x14ac:dyDescent="0.2">
      <c r="A13" s="738" t="s">
        <v>30</v>
      </c>
      <c r="B13" s="574"/>
      <c r="C13" s="574"/>
      <c r="D13" s="574"/>
      <c r="E13" s="574"/>
      <c r="F13" s="574"/>
      <c r="G13" s="574"/>
      <c r="H13" s="574"/>
      <c r="I13" s="574"/>
      <c r="J13" s="574"/>
      <c r="K13" s="574"/>
      <c r="L13" s="574"/>
      <c r="M13" s="575"/>
      <c r="N13" s="62"/>
      <c r="O13" s="26"/>
      <c r="P13" s="26" t="s">
        <v>31</v>
      </c>
      <c r="Q13" s="608"/>
      <c r="R13" s="6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38" t="s">
        <v>32</v>
      </c>
      <c r="B14" s="574"/>
      <c r="C14" s="574"/>
      <c r="D14" s="574"/>
      <c r="E14" s="574"/>
      <c r="F14" s="574"/>
      <c r="G14" s="574"/>
      <c r="H14" s="574"/>
      <c r="I14" s="574"/>
      <c r="J14" s="574"/>
      <c r="K14" s="574"/>
      <c r="L14" s="574"/>
      <c r="M14" s="5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06" t="s">
        <v>33</v>
      </c>
      <c r="B15" s="574"/>
      <c r="C15" s="574"/>
      <c r="D15" s="574"/>
      <c r="E15" s="574"/>
      <c r="F15" s="574"/>
      <c r="G15" s="574"/>
      <c r="H15" s="574"/>
      <c r="I15" s="574"/>
      <c r="J15" s="574"/>
      <c r="K15" s="574"/>
      <c r="L15" s="574"/>
      <c r="M15" s="575"/>
      <c r="N15" s="63"/>
      <c r="P15" s="774" t="s">
        <v>34</v>
      </c>
      <c r="Q15" s="571"/>
      <c r="R15" s="571"/>
      <c r="S15" s="571"/>
      <c r="T15" s="5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5"/>
      <c r="Q16" s="775"/>
      <c r="R16" s="775"/>
      <c r="S16" s="775"/>
      <c r="T16" s="7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2" t="s">
        <v>35</v>
      </c>
      <c r="B17" s="562" t="s">
        <v>36</v>
      </c>
      <c r="C17" s="782" t="s">
        <v>37</v>
      </c>
      <c r="D17" s="562" t="s">
        <v>38</v>
      </c>
      <c r="E17" s="586"/>
      <c r="F17" s="562" t="s">
        <v>39</v>
      </c>
      <c r="G17" s="562" t="s">
        <v>40</v>
      </c>
      <c r="H17" s="562" t="s">
        <v>41</v>
      </c>
      <c r="I17" s="562" t="s">
        <v>42</v>
      </c>
      <c r="J17" s="562" t="s">
        <v>43</v>
      </c>
      <c r="K17" s="562" t="s">
        <v>44</v>
      </c>
      <c r="L17" s="562" t="s">
        <v>45</v>
      </c>
      <c r="M17" s="562" t="s">
        <v>46</v>
      </c>
      <c r="N17" s="562" t="s">
        <v>47</v>
      </c>
      <c r="O17" s="562" t="s">
        <v>48</v>
      </c>
      <c r="P17" s="562" t="s">
        <v>49</v>
      </c>
      <c r="Q17" s="800"/>
      <c r="R17" s="800"/>
      <c r="S17" s="800"/>
      <c r="T17" s="586"/>
      <c r="U17" s="751" t="s">
        <v>50</v>
      </c>
      <c r="V17" s="575"/>
      <c r="W17" s="562" t="s">
        <v>51</v>
      </c>
      <c r="X17" s="562" t="s">
        <v>52</v>
      </c>
      <c r="Y17" s="581" t="s">
        <v>53</v>
      </c>
      <c r="Z17" s="661" t="s">
        <v>54</v>
      </c>
      <c r="AA17" s="598" t="s">
        <v>55</v>
      </c>
      <c r="AB17" s="598" t="s">
        <v>56</v>
      </c>
      <c r="AC17" s="598" t="s">
        <v>57</v>
      </c>
      <c r="AD17" s="598" t="s">
        <v>58</v>
      </c>
      <c r="AE17" s="599"/>
      <c r="AF17" s="600"/>
      <c r="AG17" s="66"/>
      <c r="BD17" s="65" t="s">
        <v>59</v>
      </c>
    </row>
    <row r="18" spans="1:68" ht="14.25" customHeight="1" x14ac:dyDescent="0.2">
      <c r="A18" s="563"/>
      <c r="B18" s="563"/>
      <c r="C18" s="563"/>
      <c r="D18" s="587"/>
      <c r="E18" s="588"/>
      <c r="F18" s="563"/>
      <c r="G18" s="563"/>
      <c r="H18" s="563"/>
      <c r="I18" s="563"/>
      <c r="J18" s="563"/>
      <c r="K18" s="563"/>
      <c r="L18" s="563"/>
      <c r="M18" s="563"/>
      <c r="N18" s="563"/>
      <c r="O18" s="563"/>
      <c r="P18" s="587"/>
      <c r="Q18" s="801"/>
      <c r="R18" s="801"/>
      <c r="S18" s="801"/>
      <c r="T18" s="588"/>
      <c r="U18" s="67" t="s">
        <v>60</v>
      </c>
      <c r="V18" s="67" t="s">
        <v>61</v>
      </c>
      <c r="W18" s="563"/>
      <c r="X18" s="563"/>
      <c r="Y18" s="582"/>
      <c r="Z18" s="662"/>
      <c r="AA18" s="663"/>
      <c r="AB18" s="663"/>
      <c r="AC18" s="663"/>
      <c r="AD18" s="601"/>
      <c r="AE18" s="602"/>
      <c r="AF18" s="603"/>
      <c r="AG18" s="66"/>
      <c r="BD18" s="65"/>
    </row>
    <row r="19" spans="1:68" ht="27.75" hidden="1" customHeight="1" x14ac:dyDescent="0.2">
      <c r="A19" s="577" t="s">
        <v>62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5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64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4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7"/>
      <c r="R30" s="557"/>
      <c r="S30" s="557"/>
      <c r="T30" s="558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7"/>
      <c r="R31" s="557"/>
      <c r="S31" s="557"/>
      <c r="T31" s="558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4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7"/>
      <c r="R35" s="557"/>
      <c r="S35" s="557"/>
      <c r="T35" s="558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77" t="s">
        <v>100</v>
      </c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/>
      <c r="W38" s="578"/>
      <c r="X38" s="578"/>
      <c r="Y38" s="578"/>
      <c r="Z38" s="578"/>
      <c r="AA38" s="48"/>
      <c r="AB38" s="48"/>
      <c r="AC38" s="48"/>
    </row>
    <row r="39" spans="1:68" ht="16.5" hidden="1" customHeight="1" x14ac:dyDescent="0.25">
      <c r="A39" s="565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64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7"/>
      <c r="R42" s="557"/>
      <c r="S42" s="557"/>
      <c r="T42" s="558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7"/>
      <c r="R43" s="557"/>
      <c r="S43" s="557"/>
      <c r="T43" s="558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4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7"/>
      <c r="R47" s="557"/>
      <c r="S47" s="557"/>
      <c r="T47" s="558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5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64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7"/>
      <c r="R53" s="557"/>
      <c r="S53" s="557"/>
      <c r="T53" s="558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7"/>
      <c r="R54" s="557"/>
      <c r="S54" s="557"/>
      <c r="T54" s="558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7"/>
      <c r="R55" s="557"/>
      <c r="S55" s="557"/>
      <c r="T55" s="558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7"/>
      <c r="R57" s="557"/>
      <c r="S57" s="557"/>
      <c r="T57" s="558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64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7"/>
      <c r="R63" s="557"/>
      <c r="S63" s="557"/>
      <c r="T63" s="558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64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7"/>
      <c r="R67" s="557"/>
      <c r="S67" s="557"/>
      <c r="T67" s="558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7"/>
      <c r="R69" s="557"/>
      <c r="S69" s="557"/>
      <c r="T69" s="558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4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7"/>
      <c r="R73" s="557"/>
      <c r="S73" s="557"/>
      <c r="T73" s="558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7"/>
      <c r="R77" s="557"/>
      <c r="S77" s="557"/>
      <c r="T77" s="558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4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7"/>
      <c r="R81" s="557"/>
      <c r="S81" s="557"/>
      <c r="T81" s="558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7"/>
      <c r="R82" s="557"/>
      <c r="S82" s="557"/>
      <c r="T82" s="558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65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64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8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7"/>
      <c r="R87" s="557"/>
      <c r="S87" s="557"/>
      <c r="T87" s="558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7"/>
      <c r="R88" s="557"/>
      <c r="S88" s="557"/>
      <c r="T88" s="558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7"/>
      <c r="R89" s="557"/>
      <c r="S89" s="557"/>
      <c r="T89" s="558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64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57" t="s">
        <v>181</v>
      </c>
      <c r="Q93" s="557"/>
      <c r="R93" s="557"/>
      <c r="S93" s="557"/>
      <c r="T93" s="558"/>
      <c r="U93" s="34"/>
      <c r="V93" s="34"/>
      <c r="W93" s="35" t="s">
        <v>68</v>
      </c>
      <c r="X93" s="549">
        <v>58</v>
      </c>
      <c r="Y93" s="550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61.716296296296299</v>
      </c>
      <c r="BN93" s="64">
        <f>IFERROR(Y93*I93/H93,"0")</f>
        <v>68.951999999999998</v>
      </c>
      <c r="BO93" s="64">
        <f>IFERROR(1/J93*(X93/H93),"0")</f>
        <v>0.11188271604938273</v>
      </c>
      <c r="BP93" s="64">
        <f>IFERROR(1/J93*(Y93/H93),"0")</f>
        <v>0.125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7"/>
      <c r="R94" s="557"/>
      <c r="S94" s="557"/>
      <c r="T94" s="558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4301052039</v>
      </c>
      <c r="D95" s="560">
        <v>4607091385731</v>
      </c>
      <c r="E95" s="561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7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7"/>
      <c r="R95" s="557"/>
      <c r="S95" s="557"/>
      <c r="T95" s="558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60">
        <v>4607091385731</v>
      </c>
      <c r="E96" s="561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6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7"/>
      <c r="R96" s="557"/>
      <c r="S96" s="557"/>
      <c r="T96" s="558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60">
        <v>4680115880894</v>
      </c>
      <c r="E97" s="561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7"/>
      <c r="R97" s="557"/>
      <c r="S97" s="557"/>
      <c r="T97" s="558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53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6" t="s">
        <v>70</v>
      </c>
      <c r="Q98" s="567"/>
      <c r="R98" s="567"/>
      <c r="S98" s="567"/>
      <c r="T98" s="567"/>
      <c r="U98" s="567"/>
      <c r="V98" s="568"/>
      <c r="W98" s="37" t="s">
        <v>71</v>
      </c>
      <c r="X98" s="551">
        <f>IFERROR(X93/H93,"0")+IFERROR(X94/H94,"0")+IFERROR(X95/H95,"0")+IFERROR(X96/H96,"0")+IFERROR(X97/H97,"0")</f>
        <v>7.1604938271604945</v>
      </c>
      <c r="Y98" s="551">
        <f>IFERROR(Y93/H93,"0")+IFERROR(Y94/H94,"0")+IFERROR(Y95/H95,"0")+IFERROR(Y96/H96,"0")+IFERROR(Y97/H97,"0")</f>
        <v>8</v>
      </c>
      <c r="Z98" s="551">
        <f>IFERROR(IF(Z93="",0,Z93),"0")+IFERROR(IF(Z94="",0,Z94),"0")+IFERROR(IF(Z95="",0,Z95),"0")+IFERROR(IF(Z96="",0,Z96),"0")+IFERROR(IF(Z97="",0,Z97),"0")</f>
        <v>0.15184</v>
      </c>
      <c r="AA98" s="552"/>
      <c r="AB98" s="552"/>
      <c r="AC98" s="552"/>
    </row>
    <row r="99" spans="1:68" x14ac:dyDescent="0.2">
      <c r="A99" s="554"/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5"/>
      <c r="P99" s="566" t="s">
        <v>70</v>
      </c>
      <c r="Q99" s="567"/>
      <c r="R99" s="567"/>
      <c r="S99" s="567"/>
      <c r="T99" s="567"/>
      <c r="U99" s="567"/>
      <c r="V99" s="568"/>
      <c r="W99" s="37" t="s">
        <v>68</v>
      </c>
      <c r="X99" s="551">
        <f>IFERROR(SUM(X93:X97),"0")</f>
        <v>58</v>
      </c>
      <c r="Y99" s="551">
        <f>IFERROR(SUM(Y93:Y97),"0")</f>
        <v>64.8</v>
      </c>
      <c r="Z99" s="37"/>
      <c r="AA99" s="552"/>
      <c r="AB99" s="552"/>
      <c r="AC99" s="552"/>
    </row>
    <row r="100" spans="1:68" ht="16.5" hidden="1" customHeight="1" x14ac:dyDescent="0.25">
      <c r="A100" s="565" t="s">
        <v>193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4"/>
      <c r="AB100" s="544"/>
      <c r="AC100" s="544"/>
    </row>
    <row r="101" spans="1:68" ht="14.25" hidden="1" customHeight="1" x14ac:dyDescent="0.25">
      <c r="A101" s="564" t="s">
        <v>102</v>
      </c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54"/>
      <c r="P101" s="554"/>
      <c r="Q101" s="554"/>
      <c r="R101" s="554"/>
      <c r="S101" s="554"/>
      <c r="T101" s="554"/>
      <c r="U101" s="554"/>
      <c r="V101" s="554"/>
      <c r="W101" s="554"/>
      <c r="X101" s="554"/>
      <c r="Y101" s="554"/>
      <c r="Z101" s="554"/>
      <c r="AA101" s="545"/>
      <c r="AB101" s="545"/>
      <c r="AC101" s="545"/>
    </row>
    <row r="102" spans="1:68" ht="27" hidden="1" customHeight="1" x14ac:dyDescent="0.25">
      <c r="A102" s="54" t="s">
        <v>194</v>
      </c>
      <c r="B102" s="54" t="s">
        <v>195</v>
      </c>
      <c r="C102" s="31">
        <v>4301011514</v>
      </c>
      <c r="D102" s="560">
        <v>4680115882133</v>
      </c>
      <c r="E102" s="561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6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7"/>
      <c r="R102" s="557"/>
      <c r="S102" s="557"/>
      <c r="T102" s="558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60">
        <v>4680115880269</v>
      </c>
      <c r="E103" s="561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7"/>
      <c r="R103" s="557"/>
      <c r="S103" s="557"/>
      <c r="T103" s="558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4301011415</v>
      </c>
      <c r="D104" s="560">
        <v>4680115880429</v>
      </c>
      <c r="E104" s="561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4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7"/>
      <c r="R104" s="557"/>
      <c r="S104" s="557"/>
      <c r="T104" s="558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60">
        <v>4680115881457</v>
      </c>
      <c r="E105" s="561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7"/>
      <c r="R105" s="557"/>
      <c r="S105" s="557"/>
      <c r="T105" s="558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53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6" t="s">
        <v>70</v>
      </c>
      <c r="Q106" s="567"/>
      <c r="R106" s="567"/>
      <c r="S106" s="567"/>
      <c r="T106" s="567"/>
      <c r="U106" s="567"/>
      <c r="V106" s="568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hidden="1" x14ac:dyDescent="0.2">
      <c r="A107" s="554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5"/>
      <c r="P107" s="566" t="s">
        <v>70</v>
      </c>
      <c r="Q107" s="567"/>
      <c r="R107" s="567"/>
      <c r="S107" s="567"/>
      <c r="T107" s="567"/>
      <c r="U107" s="567"/>
      <c r="V107" s="568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hidden="1" customHeight="1" x14ac:dyDescent="0.25">
      <c r="A108" s="564" t="s">
        <v>134</v>
      </c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554"/>
      <c r="Q108" s="554"/>
      <c r="R108" s="554"/>
      <c r="S108" s="554"/>
      <c r="T108" s="554"/>
      <c r="U108" s="554"/>
      <c r="V108" s="554"/>
      <c r="W108" s="554"/>
      <c r="X108" s="554"/>
      <c r="Y108" s="554"/>
      <c r="Z108" s="554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60">
        <v>4680115881488</v>
      </c>
      <c r="E109" s="561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6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7"/>
      <c r="R109" s="557"/>
      <c r="S109" s="557"/>
      <c r="T109" s="558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60">
        <v>4680115882775</v>
      </c>
      <c r="E110" s="561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7"/>
      <c r="R110" s="557"/>
      <c r="S110" s="557"/>
      <c r="T110" s="558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4301020344</v>
      </c>
      <c r="D111" s="560">
        <v>4680115880658</v>
      </c>
      <c r="E111" s="561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6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7"/>
      <c r="R111" s="557"/>
      <c r="S111" s="557"/>
      <c r="T111" s="558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53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6" t="s">
        <v>70</v>
      </c>
      <c r="Q112" s="567"/>
      <c r="R112" s="567"/>
      <c r="S112" s="567"/>
      <c r="T112" s="567"/>
      <c r="U112" s="567"/>
      <c r="V112" s="568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54"/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5"/>
      <c r="P113" s="566" t="s">
        <v>70</v>
      </c>
      <c r="Q113" s="567"/>
      <c r="R113" s="567"/>
      <c r="S113" s="567"/>
      <c r="T113" s="567"/>
      <c r="U113" s="567"/>
      <c r="V113" s="568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4" t="s">
        <v>72</v>
      </c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54"/>
      <c r="P114" s="554"/>
      <c r="Q114" s="554"/>
      <c r="R114" s="554"/>
      <c r="S114" s="554"/>
      <c r="T114" s="554"/>
      <c r="U114" s="554"/>
      <c r="V114" s="554"/>
      <c r="W114" s="554"/>
      <c r="X114" s="554"/>
      <c r="Y114" s="554"/>
      <c r="Z114" s="554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0">
        <v>4607091385168</v>
      </c>
      <c r="E115" s="561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7"/>
      <c r="R115" s="557"/>
      <c r="S115" s="557"/>
      <c r="T115" s="558"/>
      <c r="U115" s="34"/>
      <c r="V115" s="34"/>
      <c r="W115" s="35" t="s">
        <v>68</v>
      </c>
      <c r="X115" s="549">
        <v>96</v>
      </c>
      <c r="Y115" s="550">
        <f>IFERROR(IF(X115="",0,CEILING((X115/$H115),1)*$H115),"")</f>
        <v>97.199999999999989</v>
      </c>
      <c r="Z115" s="36">
        <f>IFERROR(IF(Y115=0,"",ROUNDUP(Y115/H115,0)*0.01898),"")</f>
        <v>0.22776000000000002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102.08</v>
      </c>
      <c r="BN115" s="64">
        <f>IFERROR(Y115*I115/H115,"0")</f>
        <v>103.35599999999998</v>
      </c>
      <c r="BO115" s="64">
        <f>IFERROR(1/J115*(X115/H115),"0")</f>
        <v>0.1851851851851852</v>
      </c>
      <c r="BP115" s="64">
        <f>IFERROR(1/J115*(Y115/H115),"0")</f>
        <v>0.1875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60">
        <v>4607091383256</v>
      </c>
      <c r="E116" s="561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7"/>
      <c r="R116" s="557"/>
      <c r="S116" s="557"/>
      <c r="T116" s="558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4301051721</v>
      </c>
      <c r="D117" s="560">
        <v>4607091385748</v>
      </c>
      <c r="E117" s="561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7"/>
      <c r="R117" s="557"/>
      <c r="S117" s="557"/>
      <c r="T117" s="558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60">
        <v>4680115884533</v>
      </c>
      <c r="E118" s="561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7"/>
      <c r="R118" s="557"/>
      <c r="S118" s="557"/>
      <c r="T118" s="558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53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6" t="s">
        <v>70</v>
      </c>
      <c r="Q119" s="567"/>
      <c r="R119" s="567"/>
      <c r="S119" s="567"/>
      <c r="T119" s="567"/>
      <c r="U119" s="567"/>
      <c r="V119" s="568"/>
      <c r="W119" s="37" t="s">
        <v>71</v>
      </c>
      <c r="X119" s="551">
        <f>IFERROR(X115/H115,"0")+IFERROR(X116/H116,"0")+IFERROR(X117/H117,"0")+IFERROR(X118/H118,"0")</f>
        <v>11.851851851851853</v>
      </c>
      <c r="Y119" s="551">
        <f>IFERROR(Y115/H115,"0")+IFERROR(Y116/H116,"0")+IFERROR(Y117/H117,"0")+IFERROR(Y118/H118,"0")</f>
        <v>12</v>
      </c>
      <c r="Z119" s="551">
        <f>IFERROR(IF(Z115="",0,Z115),"0")+IFERROR(IF(Z116="",0,Z116),"0")+IFERROR(IF(Z117="",0,Z117),"0")+IFERROR(IF(Z118="",0,Z118),"0")</f>
        <v>0.22776000000000002</v>
      </c>
      <c r="AA119" s="552"/>
      <c r="AB119" s="552"/>
      <c r="AC119" s="552"/>
    </row>
    <row r="120" spans="1:68" x14ac:dyDescent="0.2">
      <c r="A120" s="554"/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5"/>
      <c r="P120" s="566" t="s">
        <v>70</v>
      </c>
      <c r="Q120" s="567"/>
      <c r="R120" s="567"/>
      <c r="S120" s="567"/>
      <c r="T120" s="567"/>
      <c r="U120" s="567"/>
      <c r="V120" s="568"/>
      <c r="W120" s="37" t="s">
        <v>68</v>
      </c>
      <c r="X120" s="551">
        <f>IFERROR(SUM(X115:X118),"0")</f>
        <v>96</v>
      </c>
      <c r="Y120" s="551">
        <f>IFERROR(SUM(Y115:Y118),"0")</f>
        <v>97.199999999999989</v>
      </c>
      <c r="Z120" s="37"/>
      <c r="AA120" s="552"/>
      <c r="AB120" s="552"/>
      <c r="AC120" s="552"/>
    </row>
    <row r="121" spans="1:68" ht="14.25" hidden="1" customHeight="1" x14ac:dyDescent="0.25">
      <c r="A121" s="564" t="s">
        <v>164</v>
      </c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4"/>
      <c r="Y121" s="554"/>
      <c r="Z121" s="554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60">
        <v>4680115882652</v>
      </c>
      <c r="E122" s="561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7"/>
      <c r="R122" s="557"/>
      <c r="S122" s="557"/>
      <c r="T122" s="558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60">
        <v>4680115880238</v>
      </c>
      <c r="E123" s="561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7"/>
      <c r="R123" s="557"/>
      <c r="S123" s="557"/>
      <c r="T123" s="558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53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6" t="s">
        <v>70</v>
      </c>
      <c r="Q124" s="567"/>
      <c r="R124" s="567"/>
      <c r="S124" s="567"/>
      <c r="T124" s="567"/>
      <c r="U124" s="567"/>
      <c r="V124" s="568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54"/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5"/>
      <c r="P125" s="566" t="s">
        <v>70</v>
      </c>
      <c r="Q125" s="567"/>
      <c r="R125" s="567"/>
      <c r="S125" s="567"/>
      <c r="T125" s="567"/>
      <c r="U125" s="567"/>
      <c r="V125" s="568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65" t="s">
        <v>226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4"/>
      <c r="AB126" s="544"/>
      <c r="AC126" s="544"/>
    </row>
    <row r="127" spans="1:68" ht="14.25" hidden="1" customHeight="1" x14ac:dyDescent="0.25">
      <c r="A127" s="564" t="s">
        <v>102</v>
      </c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4"/>
      <c r="Y127" s="554"/>
      <c r="Z127" s="554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60">
        <v>4680115882577</v>
      </c>
      <c r="E128" s="561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7"/>
      <c r="R128" s="557"/>
      <c r="S128" s="557"/>
      <c r="T128" s="558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60">
        <v>4680115882577</v>
      </c>
      <c r="E129" s="561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8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7"/>
      <c r="R129" s="557"/>
      <c r="S129" s="557"/>
      <c r="T129" s="558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53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6" t="s">
        <v>70</v>
      </c>
      <c r="Q130" s="567"/>
      <c r="R130" s="567"/>
      <c r="S130" s="567"/>
      <c r="T130" s="567"/>
      <c r="U130" s="567"/>
      <c r="V130" s="568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54"/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5"/>
      <c r="P131" s="566" t="s">
        <v>70</v>
      </c>
      <c r="Q131" s="567"/>
      <c r="R131" s="567"/>
      <c r="S131" s="567"/>
      <c r="T131" s="567"/>
      <c r="U131" s="567"/>
      <c r="V131" s="568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4" t="s">
        <v>63</v>
      </c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4"/>
      <c r="P132" s="554"/>
      <c r="Q132" s="554"/>
      <c r="R132" s="554"/>
      <c r="S132" s="554"/>
      <c r="T132" s="554"/>
      <c r="U132" s="554"/>
      <c r="V132" s="554"/>
      <c r="W132" s="554"/>
      <c r="X132" s="554"/>
      <c r="Y132" s="554"/>
      <c r="Z132" s="554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60">
        <v>4680115883444</v>
      </c>
      <c r="E133" s="561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7"/>
      <c r="R133" s="557"/>
      <c r="S133" s="557"/>
      <c r="T133" s="558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60">
        <v>4680115883444</v>
      </c>
      <c r="E134" s="561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6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7"/>
      <c r="R134" s="557"/>
      <c r="S134" s="557"/>
      <c r="T134" s="558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53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6" t="s">
        <v>70</v>
      </c>
      <c r="Q135" s="567"/>
      <c r="R135" s="567"/>
      <c r="S135" s="567"/>
      <c r="T135" s="567"/>
      <c r="U135" s="567"/>
      <c r="V135" s="568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54"/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5"/>
      <c r="P136" s="566" t="s">
        <v>70</v>
      </c>
      <c r="Q136" s="567"/>
      <c r="R136" s="567"/>
      <c r="S136" s="567"/>
      <c r="T136" s="567"/>
      <c r="U136" s="567"/>
      <c r="V136" s="568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4" t="s">
        <v>72</v>
      </c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4"/>
      <c r="P137" s="554"/>
      <c r="Q137" s="554"/>
      <c r="R137" s="554"/>
      <c r="S137" s="554"/>
      <c r="T137" s="554"/>
      <c r="U137" s="554"/>
      <c r="V137" s="554"/>
      <c r="W137" s="554"/>
      <c r="X137" s="554"/>
      <c r="Y137" s="554"/>
      <c r="Z137" s="554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60">
        <v>4680115882584</v>
      </c>
      <c r="E138" s="561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7"/>
      <c r="R138" s="557"/>
      <c r="S138" s="557"/>
      <c r="T138" s="558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60">
        <v>4680115882584</v>
      </c>
      <c r="E139" s="561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64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7"/>
      <c r="R139" s="557"/>
      <c r="S139" s="557"/>
      <c r="T139" s="558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53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6" t="s">
        <v>70</v>
      </c>
      <c r="Q140" s="567"/>
      <c r="R140" s="567"/>
      <c r="S140" s="567"/>
      <c r="T140" s="567"/>
      <c r="U140" s="567"/>
      <c r="V140" s="568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54"/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5"/>
      <c r="P141" s="566" t="s">
        <v>70</v>
      </c>
      <c r="Q141" s="567"/>
      <c r="R141" s="567"/>
      <c r="S141" s="567"/>
      <c r="T141" s="567"/>
      <c r="U141" s="567"/>
      <c r="V141" s="568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65" t="s">
        <v>100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4"/>
      <c r="AB142" s="544"/>
      <c r="AC142" s="544"/>
    </row>
    <row r="143" spans="1:68" ht="14.25" hidden="1" customHeight="1" x14ac:dyDescent="0.25">
      <c r="A143" s="564" t="s">
        <v>102</v>
      </c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54"/>
      <c r="P143" s="554"/>
      <c r="Q143" s="554"/>
      <c r="R143" s="554"/>
      <c r="S143" s="554"/>
      <c r="T143" s="554"/>
      <c r="U143" s="554"/>
      <c r="V143" s="554"/>
      <c r="W143" s="554"/>
      <c r="X143" s="554"/>
      <c r="Y143" s="554"/>
      <c r="Z143" s="554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60">
        <v>4607091384604</v>
      </c>
      <c r="E144" s="561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7"/>
      <c r="R144" s="557"/>
      <c r="S144" s="557"/>
      <c r="T144" s="558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4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60">
        <v>4607091387667</v>
      </c>
      <c r="E148" s="561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60">
        <v>4607091387636</v>
      </c>
      <c r="E149" s="561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60">
        <v>4607091382426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7"/>
      <c r="R150" s="557"/>
      <c r="S150" s="557"/>
      <c r="T150" s="558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577" t="s">
        <v>250</v>
      </c>
      <c r="B153" s="578"/>
      <c r="C153" s="578"/>
      <c r="D153" s="578"/>
      <c r="E153" s="578"/>
      <c r="F153" s="578"/>
      <c r="G153" s="578"/>
      <c r="H153" s="578"/>
      <c r="I153" s="578"/>
      <c r="J153" s="578"/>
      <c r="K153" s="578"/>
      <c r="L153" s="578"/>
      <c r="M153" s="578"/>
      <c r="N153" s="578"/>
      <c r="O153" s="578"/>
      <c r="P153" s="578"/>
      <c r="Q153" s="578"/>
      <c r="R153" s="578"/>
      <c r="S153" s="578"/>
      <c r="T153" s="578"/>
      <c r="U153" s="578"/>
      <c r="V153" s="578"/>
      <c r="W153" s="578"/>
      <c r="X153" s="578"/>
      <c r="Y153" s="578"/>
      <c r="Z153" s="578"/>
      <c r="AA153" s="48"/>
      <c r="AB153" s="48"/>
      <c r="AC153" s="48"/>
    </row>
    <row r="154" spans="1:68" ht="16.5" hidden="1" customHeight="1" x14ac:dyDescent="0.25">
      <c r="A154" s="565" t="s">
        <v>251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4"/>
      <c r="AB154" s="544"/>
      <c r="AC154" s="544"/>
    </row>
    <row r="155" spans="1:68" ht="14.25" hidden="1" customHeight="1" x14ac:dyDescent="0.25">
      <c r="A155" s="564" t="s">
        <v>134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45"/>
      <c r="AB155" s="545"/>
      <c r="AC155" s="545"/>
    </row>
    <row r="156" spans="1:68" ht="27" hidden="1" customHeight="1" x14ac:dyDescent="0.25">
      <c r="A156" s="54" t="s">
        <v>252</v>
      </c>
      <c r="B156" s="54" t="s">
        <v>253</v>
      </c>
      <c r="C156" s="31">
        <v>4301020323</v>
      </c>
      <c r="D156" s="560">
        <v>4680115886223</v>
      </c>
      <c r="E156" s="561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7"/>
      <c r="R156" s="557"/>
      <c r="S156" s="557"/>
      <c r="T156" s="558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4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45"/>
      <c r="AB159" s="545"/>
      <c r="AC159" s="545"/>
    </row>
    <row r="160" spans="1:68" ht="27" hidden="1" customHeight="1" x14ac:dyDescent="0.25">
      <c r="A160" s="54" t="s">
        <v>255</v>
      </c>
      <c r="B160" s="54" t="s">
        <v>256</v>
      </c>
      <c r="C160" s="31">
        <v>4301031191</v>
      </c>
      <c r="D160" s="560">
        <v>4680115880993</v>
      </c>
      <c r="E160" s="561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7"/>
      <c r="R160" s="557"/>
      <c r="S160" s="557"/>
      <c r="T160" s="558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60">
        <v>4680115881761</v>
      </c>
      <c r="E161" s="561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7"/>
      <c r="R161" s="557"/>
      <c r="S161" s="557"/>
      <c r="T161" s="558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4301031201</v>
      </c>
      <c r="D162" s="560">
        <v>4680115881563</v>
      </c>
      <c r="E162" s="561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7"/>
      <c r="R162" s="557"/>
      <c r="S162" s="557"/>
      <c r="T162" s="558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4301031199</v>
      </c>
      <c r="D163" s="560">
        <v>4680115880986</v>
      </c>
      <c r="E163" s="561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7"/>
      <c r="R163" s="557"/>
      <c r="S163" s="557"/>
      <c r="T163" s="558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60">
        <v>4680115881785</v>
      </c>
      <c r="E164" s="561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4301031399</v>
      </c>
      <c r="D165" s="560">
        <v>4680115886537</v>
      </c>
      <c r="E165" s="561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7"/>
      <c r="R165" s="557"/>
      <c r="S165" s="557"/>
      <c r="T165" s="558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271</v>
      </c>
      <c r="B166" s="54" t="s">
        <v>272</v>
      </c>
      <c r="C166" s="31">
        <v>4301031202</v>
      </c>
      <c r="D166" s="560">
        <v>4680115881679</v>
      </c>
      <c r="E166" s="561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7"/>
      <c r="R166" s="557"/>
      <c r="S166" s="557"/>
      <c r="T166" s="558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60">
        <v>4680115880191</v>
      </c>
      <c r="E167" s="561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7"/>
      <c r="R167" s="557"/>
      <c r="S167" s="557"/>
      <c r="T167" s="558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60">
        <v>4680115883963</v>
      </c>
      <c r="E168" s="561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7"/>
      <c r="R168" s="557"/>
      <c r="S168" s="557"/>
      <c r="T168" s="558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64" t="s">
        <v>94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60">
        <v>4680115886780</v>
      </c>
      <c r="E172" s="561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7"/>
      <c r="R172" s="557"/>
      <c r="S172" s="557"/>
      <c r="T172" s="558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60">
        <v>4680115886742</v>
      </c>
      <c r="E173" s="561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87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7"/>
      <c r="R173" s="557"/>
      <c r="S173" s="557"/>
      <c r="T173" s="558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60">
        <v>4680115886766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57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7"/>
      <c r="R174" s="557"/>
      <c r="S174" s="557"/>
      <c r="T174" s="558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4" t="s">
        <v>288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60">
        <v>4680115886797</v>
      </c>
      <c r="E178" s="561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63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7"/>
      <c r="R178" s="557"/>
      <c r="S178" s="557"/>
      <c r="T178" s="558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5" t="s">
        <v>291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4"/>
      <c r="AB181" s="544"/>
      <c r="AC181" s="544"/>
    </row>
    <row r="182" spans="1:68" ht="14.25" hidden="1" customHeight="1" x14ac:dyDescent="0.25">
      <c r="A182" s="564" t="s">
        <v>102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60">
        <v>4680115881402</v>
      </c>
      <c r="E183" s="561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7"/>
      <c r="R183" s="557"/>
      <c r="S183" s="557"/>
      <c r="T183" s="558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60">
        <v>4680115881396</v>
      </c>
      <c r="E184" s="561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7"/>
      <c r="R184" s="557"/>
      <c r="S184" s="557"/>
      <c r="T184" s="558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4" t="s">
        <v>134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60">
        <v>4680115882935</v>
      </c>
      <c r="E188" s="561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7"/>
      <c r="R188" s="557"/>
      <c r="S188" s="557"/>
      <c r="T188" s="558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60">
        <v>4680115880764</v>
      </c>
      <c r="E189" s="561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7"/>
      <c r="R189" s="557"/>
      <c r="S189" s="557"/>
      <c r="T189" s="558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4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45"/>
      <c r="AB192" s="545"/>
      <c r="AC192" s="545"/>
    </row>
    <row r="193" spans="1:68" ht="27" hidden="1" customHeight="1" x14ac:dyDescent="0.25">
      <c r="A193" s="54" t="s">
        <v>302</v>
      </c>
      <c r="B193" s="54" t="s">
        <v>303</v>
      </c>
      <c r="C193" s="31">
        <v>4301031224</v>
      </c>
      <c r="D193" s="560">
        <v>4680115882683</v>
      </c>
      <c r="E193" s="561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7"/>
      <c r="R193" s="557"/>
      <c r="S193" s="557"/>
      <c r="T193" s="558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305</v>
      </c>
      <c r="B194" s="54" t="s">
        <v>306</v>
      </c>
      <c r="C194" s="31">
        <v>4301031230</v>
      </c>
      <c r="D194" s="560">
        <v>4680115882690</v>
      </c>
      <c r="E194" s="561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7"/>
      <c r="R194" s="557"/>
      <c r="S194" s="557"/>
      <c r="T194" s="558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60">
        <v>4680115882669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4301031221</v>
      </c>
      <c r="D196" s="560">
        <v>4680115882676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4301031223</v>
      </c>
      <c r="D197" s="560">
        <v>4680115884014</v>
      </c>
      <c r="E197" s="561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4301031222</v>
      </c>
      <c r="D198" s="560">
        <v>4680115884007</v>
      </c>
      <c r="E198" s="561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60">
        <v>4680115884038</v>
      </c>
      <c r="E199" s="561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7"/>
      <c r="R199" s="557"/>
      <c r="S199" s="557"/>
      <c r="T199" s="558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4301031225</v>
      </c>
      <c r="D200" s="560">
        <v>4680115884021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64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60">
        <v>4680115881594</v>
      </c>
      <c r="E204" s="561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7"/>
      <c r="R204" s="557"/>
      <c r="S204" s="557"/>
      <c r="T204" s="558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60">
        <v>4680115881617</v>
      </c>
      <c r="E205" s="561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7"/>
      <c r="R205" s="557"/>
      <c r="S205" s="557"/>
      <c r="T205" s="558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328</v>
      </c>
      <c r="B206" s="54" t="s">
        <v>329</v>
      </c>
      <c r="C206" s="31">
        <v>4301051656</v>
      </c>
      <c r="D206" s="560">
        <v>4680115880573</v>
      </c>
      <c r="E206" s="561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4301051407</v>
      </c>
      <c r="D207" s="560">
        <v>4680115882195</v>
      </c>
      <c r="E207" s="561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7"/>
      <c r="R207" s="557"/>
      <c r="S207" s="557"/>
      <c r="T207" s="558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60">
        <v>4680115882607</v>
      </c>
      <c r="E208" s="561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0">
        <v>4680115880092</v>
      </c>
      <c r="E209" s="561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7"/>
      <c r="R209" s="557"/>
      <c r="S209" s="557"/>
      <c r="T209" s="558"/>
      <c r="U209" s="34"/>
      <c r="V209" s="34"/>
      <c r="W209" s="35" t="s">
        <v>68</v>
      </c>
      <c r="X209" s="549">
        <v>72</v>
      </c>
      <c r="Y209" s="550">
        <f t="shared" si="21"/>
        <v>72</v>
      </c>
      <c r="Z209" s="36">
        <f t="shared" si="26"/>
        <v>0.1953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79.560000000000016</v>
      </c>
      <c r="BN209" s="64">
        <f t="shared" si="23"/>
        <v>79.560000000000016</v>
      </c>
      <c r="BO209" s="64">
        <f t="shared" si="24"/>
        <v>0.16483516483516486</v>
      </c>
      <c r="BP209" s="64">
        <f t="shared" si="25"/>
        <v>0.16483516483516486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0">
        <v>4680115880221</v>
      </c>
      <c r="E210" s="561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9">
        <v>72</v>
      </c>
      <c r="Y210" s="550">
        <f t="shared" si="21"/>
        <v>72</v>
      </c>
      <c r="Z210" s="36">
        <f t="shared" si="26"/>
        <v>0.1953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79.560000000000016</v>
      </c>
      <c r="BN210" s="64">
        <f t="shared" si="23"/>
        <v>79.560000000000016</v>
      </c>
      <c r="BO210" s="64">
        <f t="shared" si="24"/>
        <v>0.16483516483516486</v>
      </c>
      <c r="BP210" s="64">
        <f t="shared" si="25"/>
        <v>0.16483516483516486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4301051945</v>
      </c>
      <c r="D211" s="560">
        <v>4680115880504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7"/>
      <c r="R211" s="557"/>
      <c r="S211" s="557"/>
      <c r="T211" s="558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4301051410</v>
      </c>
      <c r="D212" s="560">
        <v>4680115882164</v>
      </c>
      <c r="E212" s="561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60</v>
      </c>
      <c r="Y213" s="551">
        <f>IFERROR(Y204/H204,"0")+IFERROR(Y205/H205,"0")+IFERROR(Y206/H206,"0")+IFERROR(Y207/H207,"0")+IFERROR(Y208/H208,"0")+IFERROR(Y209/H209,"0")+IFERROR(Y210/H210,"0")+IFERROR(Y211/H211,"0")+IFERROR(Y212/H212,"0")</f>
        <v>60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0.3906</v>
      </c>
      <c r="AA213" s="552"/>
      <c r="AB213" s="552"/>
      <c r="AC213" s="552"/>
    </row>
    <row r="214" spans="1:68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144</v>
      </c>
      <c r="Y214" s="551">
        <f>IFERROR(SUM(Y204:Y212),"0")</f>
        <v>144</v>
      </c>
      <c r="Z214" s="37"/>
      <c r="AA214" s="552"/>
      <c r="AB214" s="552"/>
      <c r="AC214" s="552"/>
    </row>
    <row r="215" spans="1:68" ht="14.25" hidden="1" customHeight="1" x14ac:dyDescent="0.25">
      <c r="A215" s="564" t="s">
        <v>164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45"/>
      <c r="AB215" s="545"/>
      <c r="AC215" s="545"/>
    </row>
    <row r="216" spans="1:68" ht="27" hidden="1" customHeight="1" x14ac:dyDescent="0.25">
      <c r="A216" s="54" t="s">
        <v>345</v>
      </c>
      <c r="B216" s="54" t="s">
        <v>346</v>
      </c>
      <c r="C216" s="31">
        <v>4301060463</v>
      </c>
      <c r="D216" s="560">
        <v>4680115880818</v>
      </c>
      <c r="E216" s="561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7"/>
      <c r="R216" s="557"/>
      <c r="S216" s="557"/>
      <c r="T216" s="558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348</v>
      </c>
      <c r="B217" s="54" t="s">
        <v>349</v>
      </c>
      <c r="C217" s="31">
        <v>4301060389</v>
      </c>
      <c r="D217" s="560">
        <v>4680115880801</v>
      </c>
      <c r="E217" s="561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7"/>
      <c r="R217" s="557"/>
      <c r="S217" s="557"/>
      <c r="T217" s="558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65" t="s">
        <v>351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4"/>
      <c r="AB220" s="544"/>
      <c r="AC220" s="544"/>
    </row>
    <row r="221" spans="1:68" ht="14.25" hidden="1" customHeight="1" x14ac:dyDescent="0.25">
      <c r="A221" s="564" t="s">
        <v>102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60">
        <v>4680115884137</v>
      </c>
      <c r="E222" s="561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7"/>
      <c r="R222" s="557"/>
      <c r="S222" s="557"/>
      <c r="T222" s="558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60">
        <v>4680115884236</v>
      </c>
      <c r="E223" s="561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7"/>
      <c r="R223" s="557"/>
      <c r="S223" s="557"/>
      <c r="T223" s="558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60">
        <v>4680115884175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7"/>
      <c r="R224" s="557"/>
      <c r="S224" s="557"/>
      <c r="T224" s="558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60">
        <v>4680115884144</v>
      </c>
      <c r="E225" s="561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0" t="s">
        <v>363</v>
      </c>
      <c r="Q225" s="557"/>
      <c r="R225" s="557"/>
      <c r="S225" s="557"/>
      <c r="T225" s="558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60">
        <v>4680115884144</v>
      </c>
      <c r="E226" s="561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60">
        <v>4680115886551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60">
        <v>4680115884182</v>
      </c>
      <c r="E228" s="561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7"/>
      <c r="R228" s="557"/>
      <c r="S228" s="557"/>
      <c r="T228" s="558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60">
        <v>4680115884205</v>
      </c>
      <c r="E229" s="561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07" t="s">
        <v>372</v>
      </c>
      <c r="Q229" s="557"/>
      <c r="R229" s="557"/>
      <c r="S229" s="557"/>
      <c r="T229" s="558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7"/>
      <c r="R230" s="557"/>
      <c r="S230" s="557"/>
      <c r="T230" s="558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4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7"/>
      <c r="R234" s="557"/>
      <c r="S234" s="557"/>
      <c r="T234" s="558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4" t="s">
        <v>378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05" t="s">
        <v>381</v>
      </c>
      <c r="Q238" s="557"/>
      <c r="R238" s="557"/>
      <c r="S238" s="557"/>
      <c r="T238" s="558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4" t="s">
        <v>383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646" t="s">
        <v>389</v>
      </c>
      <c r="Q243" s="557"/>
      <c r="R243" s="557"/>
      <c r="S243" s="557"/>
      <c r="T243" s="558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7"/>
      <c r="R245" s="557"/>
      <c r="S245" s="557"/>
      <c r="T245" s="558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65" t="s">
        <v>394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64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7"/>
      <c r="R254" s="557"/>
      <c r="S254" s="557"/>
      <c r="T254" s="558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65" t="s">
        <v>410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64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7"/>
      <c r="R259" s="557"/>
      <c r="S259" s="557"/>
      <c r="T259" s="558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3" t="s">
        <v>415</v>
      </c>
      <c r="Q260" s="557"/>
      <c r="R260" s="557"/>
      <c r="S260" s="557"/>
      <c r="T260" s="558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7"/>
      <c r="R261" s="557"/>
      <c r="S261" s="557"/>
      <c r="T261" s="558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28" t="s">
        <v>422</v>
      </c>
      <c r="Q262" s="557"/>
      <c r="R262" s="557"/>
      <c r="S262" s="557"/>
      <c r="T262" s="558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65" t="s">
        <v>424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64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1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7"/>
      <c r="R268" s="557"/>
      <c r="S268" s="557"/>
      <c r="T268" s="558"/>
      <c r="U268" s="34"/>
      <c r="V268" s="34"/>
      <c r="W268" s="35" t="s">
        <v>68</v>
      </c>
      <c r="X268" s="549">
        <v>27</v>
      </c>
      <c r="Y268" s="550">
        <f>IFERROR(IF(X268="",0,CEILING((X268/$H268),1)*$H268),"")</f>
        <v>28.799999999999997</v>
      </c>
      <c r="Z268" s="36">
        <f>IFERROR(IF(Y268=0,"",ROUNDUP(Y268/H268,0)*0.00651),"")</f>
        <v>7.8119999999999995E-2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29.835000000000001</v>
      </c>
      <c r="BN268" s="64">
        <f>IFERROR(Y268*I268/H268,"0")</f>
        <v>31.824000000000002</v>
      </c>
      <c r="BO268" s="64">
        <f>IFERROR(1/J268*(X268/H268),"0")</f>
        <v>6.1813186813186816E-2</v>
      </c>
      <c r="BP268" s="64">
        <f>IFERROR(1/J268*(Y268/H268),"0")</f>
        <v>6.5934065934065936E-2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5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7"/>
      <c r="R269" s="557"/>
      <c r="S269" s="557"/>
      <c r="T269" s="558"/>
      <c r="U269" s="34"/>
      <c r="V269" s="34"/>
      <c r="W269" s="35" t="s">
        <v>68</v>
      </c>
      <c r="X269" s="549">
        <v>36</v>
      </c>
      <c r="Y269" s="550">
        <f>IFERROR(IF(X269="",0,CEILING((X269/$H269),1)*$H269),"")</f>
        <v>36</v>
      </c>
      <c r="Z269" s="36">
        <f>IFERROR(IF(Y269=0,"",ROUNDUP(Y269/H269,0)*0.00651),"")</f>
        <v>9.7650000000000001E-2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38.700000000000003</v>
      </c>
      <c r="BN269" s="64">
        <f>IFERROR(Y269*I269/H269,"0")</f>
        <v>38.700000000000003</v>
      </c>
      <c r="BO269" s="64">
        <f>IFERROR(1/J269*(X269/H269),"0")</f>
        <v>8.241758241758243E-2</v>
      </c>
      <c r="BP269" s="64">
        <f>IFERROR(1/J269*(Y269/H269),"0")</f>
        <v>8.241758241758243E-2</v>
      </c>
    </row>
    <row r="270" spans="1:68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26.25</v>
      </c>
      <c r="Y270" s="551">
        <f>IFERROR(Y267/H267,"0")+IFERROR(Y268/H268,"0")+IFERROR(Y269/H269,"0")</f>
        <v>27</v>
      </c>
      <c r="Z270" s="551">
        <f>IFERROR(IF(Z267="",0,Z267),"0")+IFERROR(IF(Z268="",0,Z268),"0")+IFERROR(IF(Z269="",0,Z269),"0")</f>
        <v>0.17576999999999998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63</v>
      </c>
      <c r="Y271" s="551">
        <f>IFERROR(SUM(Y267:Y269),"0")</f>
        <v>64.8</v>
      </c>
      <c r="Z271" s="37"/>
      <c r="AA271" s="552"/>
      <c r="AB271" s="552"/>
      <c r="AC271" s="552"/>
    </row>
    <row r="272" spans="1:68" ht="16.5" hidden="1" customHeight="1" x14ac:dyDescent="0.25">
      <c r="A272" s="565" t="s">
        <v>434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64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7"/>
      <c r="R274" s="557"/>
      <c r="S274" s="557"/>
      <c r="T274" s="558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4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7"/>
      <c r="R278" s="557"/>
      <c r="S278" s="557"/>
      <c r="T278" s="558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65" t="s">
        <v>441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64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7"/>
      <c r="R283" s="557"/>
      <c r="S283" s="557"/>
      <c r="T283" s="558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65" t="s">
        <v>446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64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5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5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6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3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55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4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3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7"/>
      <c r="R301" s="557"/>
      <c r="S301" s="557"/>
      <c r="T301" s="558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7"/>
      <c r="R302" s="557"/>
      <c r="S302" s="557"/>
      <c r="T302" s="558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53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5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4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6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7"/>
      <c r="R306" s="557"/>
      <c r="S306" s="557"/>
      <c r="T306" s="558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7"/>
      <c r="R309" s="557"/>
      <c r="S309" s="557"/>
      <c r="T309" s="558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7"/>
      <c r="R310" s="557"/>
      <c r="S310" s="557"/>
      <c r="T310" s="558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3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55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4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495</v>
      </c>
      <c r="B314" s="54" t="s">
        <v>496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9">
        <v>49</v>
      </c>
      <c r="Y315" s="550">
        <f>IFERROR(IF(X315="",0,CEILING((X315/$H315),1)*$H315),"")</f>
        <v>54.6</v>
      </c>
      <c r="Z315" s="36">
        <f>IFERROR(IF(Y315=0,"",ROUNDUP(Y315/H315,0)*0.01898),"")</f>
        <v>0.13286000000000001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52.260384615384623</v>
      </c>
      <c r="BN315" s="64">
        <f>IFERROR(Y315*I315/H315,"0")</f>
        <v>58.233000000000011</v>
      </c>
      <c r="BO315" s="64">
        <f>IFERROR(1/J315*(X315/H315),"0")</f>
        <v>9.815705128205128E-2</v>
      </c>
      <c r="BP315" s="64">
        <f>IFERROR(1/J315*(Y315/H315),"0")</f>
        <v>0.109375</v>
      </c>
    </row>
    <row r="316" spans="1:68" ht="16.5" hidden="1" customHeight="1" x14ac:dyDescent="0.25">
      <c r="A316" s="54" t="s">
        <v>501</v>
      </c>
      <c r="B316" s="54" t="s">
        <v>502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5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7"/>
      <c r="R316" s="557"/>
      <c r="S316" s="557"/>
      <c r="T316" s="558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3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5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6.2820512820512819</v>
      </c>
      <c r="Y317" s="551">
        <f>IFERROR(Y314/H314,"0")+IFERROR(Y315/H315,"0")+IFERROR(Y316/H316,"0")</f>
        <v>7</v>
      </c>
      <c r="Z317" s="551">
        <f>IFERROR(IF(Z314="",0,Z314),"0")+IFERROR(IF(Z315="",0,Z315),"0")+IFERROR(IF(Z316="",0,Z316),"0")</f>
        <v>0.13286000000000001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49</v>
      </c>
      <c r="Y318" s="551">
        <f>IFERROR(SUM(Y314:Y316),"0")</f>
        <v>54.6</v>
      </c>
      <c r="Z318" s="37"/>
      <c r="AA318" s="552"/>
      <c r="AB318" s="552"/>
      <c r="AC318" s="552"/>
    </row>
    <row r="319" spans="1:68" ht="14.25" hidden="1" customHeight="1" x14ac:dyDescent="0.25">
      <c r="A319" s="564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67" t="s">
        <v>506</v>
      </c>
      <c r="Q320" s="557"/>
      <c r="R320" s="557"/>
      <c r="S320" s="557"/>
      <c r="T320" s="558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84" t="s">
        <v>510</v>
      </c>
      <c r="Q321" s="557"/>
      <c r="R321" s="557"/>
      <c r="S321" s="557"/>
      <c r="T321" s="558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7"/>
      <c r="R323" s="557"/>
      <c r="S323" s="557"/>
      <c r="T323" s="558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3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55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4" t="s">
        <v>516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6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8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7"/>
      <c r="R329" s="557"/>
      <c r="S329" s="557"/>
      <c r="T329" s="558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3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55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65" t="s">
        <v>525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64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7"/>
      <c r="R334" s="557"/>
      <c r="S334" s="557"/>
      <c r="T334" s="558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4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3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55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5" t="s">
        <v>536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64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7"/>
      <c r="R342" s="557"/>
      <c r="S342" s="557"/>
      <c r="T342" s="558"/>
      <c r="U342" s="34"/>
      <c r="V342" s="34"/>
      <c r="W342" s="35" t="s">
        <v>68</v>
      </c>
      <c r="X342" s="549">
        <v>108</v>
      </c>
      <c r="Y342" s="550">
        <f t="shared" ref="Y342:Y348" si="38">IFERROR(IF(X342="",0,CEILING((X342/$H342),1)*$H342),"")</f>
        <v>120</v>
      </c>
      <c r="Z342" s="36">
        <f>IFERROR(IF(Y342=0,"",ROUNDUP(Y342/H342,0)*0.02175),"")</f>
        <v>0.17399999999999999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111.456</v>
      </c>
      <c r="BN342" s="64">
        <f t="shared" ref="BN342:BN348" si="40">IFERROR(Y342*I342/H342,"0")</f>
        <v>123.84</v>
      </c>
      <c r="BO342" s="64">
        <f t="shared" ref="BO342:BO348" si="41">IFERROR(1/J342*(X342/H342),"0")</f>
        <v>0.15</v>
      </c>
      <c r="BP342" s="64">
        <f t="shared" ref="BP342:BP348" si="42">IFERROR(1/J342*(Y342/H342),"0")</f>
        <v>0.16666666666666666</v>
      </c>
    </row>
    <row r="343" spans="1:68" ht="27" hidden="1" customHeight="1" x14ac:dyDescent="0.25">
      <c r="A343" s="54" t="s">
        <v>540</v>
      </c>
      <c r="B343" s="54" t="s">
        <v>541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7"/>
      <c r="R343" s="557"/>
      <c r="S343" s="557"/>
      <c r="T343" s="558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7"/>
      <c r="R344" s="557"/>
      <c r="S344" s="557"/>
      <c r="T344" s="558"/>
      <c r="U344" s="34"/>
      <c r="V344" s="34"/>
      <c r="W344" s="35" t="s">
        <v>68</v>
      </c>
      <c r="X344" s="549">
        <v>85</v>
      </c>
      <c r="Y344" s="550">
        <f t="shared" si="38"/>
        <v>90</v>
      </c>
      <c r="Z344" s="36">
        <f>IFERROR(IF(Y344=0,"",ROUNDUP(Y344/H344,0)*0.02175),"")</f>
        <v>0.1305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87.72</v>
      </c>
      <c r="BN344" s="64">
        <f t="shared" si="40"/>
        <v>92.88000000000001</v>
      </c>
      <c r="BO344" s="64">
        <f t="shared" si="41"/>
        <v>0.11805555555555555</v>
      </c>
      <c r="BP344" s="64">
        <f t="shared" si="42"/>
        <v>0.125</v>
      </c>
    </row>
    <row r="345" spans="1:68" ht="37.5" hidden="1" customHeight="1" x14ac:dyDescent="0.25">
      <c r="A345" s="54" t="s">
        <v>546</v>
      </c>
      <c r="B345" s="54" t="s">
        <v>547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7"/>
      <c r="R345" s="557"/>
      <c r="S345" s="557"/>
      <c r="T345" s="558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7"/>
      <c r="R348" s="557"/>
      <c r="S348" s="557"/>
      <c r="T348" s="558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3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55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12.866666666666667</v>
      </c>
      <c r="Y349" s="551">
        <f>IFERROR(Y342/H342,"0")+IFERROR(Y343/H343,"0")+IFERROR(Y344/H344,"0")+IFERROR(Y345/H345,"0")+IFERROR(Y346/H346,"0")+IFERROR(Y347/H347,"0")+IFERROR(Y348/H348,"0")</f>
        <v>14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0.30449999999999999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193</v>
      </c>
      <c r="Y350" s="551">
        <f>IFERROR(SUM(Y342:Y348),"0")</f>
        <v>210</v>
      </c>
      <c r="Z350" s="37"/>
      <c r="AA350" s="552"/>
      <c r="AB350" s="552"/>
      <c r="AC350" s="552"/>
    </row>
    <row r="351" spans="1:68" ht="14.25" hidden="1" customHeight="1" x14ac:dyDescent="0.25">
      <c r="A351" s="564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7"/>
      <c r="R352" s="557"/>
      <c r="S352" s="557"/>
      <c r="T352" s="558"/>
      <c r="U352" s="34"/>
      <c r="V352" s="34"/>
      <c r="W352" s="35" t="s">
        <v>68</v>
      </c>
      <c r="X352" s="549">
        <v>110</v>
      </c>
      <c r="Y352" s="550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113.52</v>
      </c>
      <c r="BN352" s="64">
        <f>IFERROR(Y352*I352/H352,"0")</f>
        <v>123.84</v>
      </c>
      <c r="BO352" s="64">
        <f>IFERROR(1/J352*(X352/H352),"0")</f>
        <v>0.15277777777777776</v>
      </c>
      <c r="BP352" s="64">
        <f>IFERROR(1/J352*(Y352/H352),"0")</f>
        <v>0.16666666666666666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7"/>
      <c r="R353" s="557"/>
      <c r="S353" s="557"/>
      <c r="T353" s="558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3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55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7.333333333333333</v>
      </c>
      <c r="Y354" s="551">
        <f>IFERROR(Y352/H352,"0")+IFERROR(Y353/H353,"0")</f>
        <v>8</v>
      </c>
      <c r="Z354" s="551">
        <f>IFERROR(IF(Z352="",0,Z352),"0")+IFERROR(IF(Z353="",0,Z353),"0")</f>
        <v>0.17399999999999999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110</v>
      </c>
      <c r="Y355" s="551">
        <f>IFERROR(SUM(Y352:Y353),"0")</f>
        <v>120</v>
      </c>
      <c r="Z355" s="37"/>
      <c r="AA355" s="552"/>
      <c r="AB355" s="552"/>
      <c r="AC355" s="552"/>
    </row>
    <row r="356" spans="1:68" ht="14.25" hidden="1" customHeight="1" x14ac:dyDescent="0.25">
      <c r="A356" s="564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2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3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55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4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22" t="s">
        <v>569</v>
      </c>
      <c r="Q362" s="557"/>
      <c r="R362" s="557"/>
      <c r="S362" s="557"/>
      <c r="T362" s="558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3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5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65" t="s">
        <v>571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64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7"/>
      <c r="R367" s="557"/>
      <c r="S367" s="557"/>
      <c r="T367" s="558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4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53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55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4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583</v>
      </c>
      <c r="B377" s="54" t="s">
        <v>584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87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7"/>
      <c r="R378" s="557"/>
      <c r="S378" s="557"/>
      <c r="T378" s="558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53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55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64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2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7"/>
      <c r="R382" s="557"/>
      <c r="S382" s="557"/>
      <c r="T382" s="558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53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5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77" t="s">
        <v>591</v>
      </c>
      <c r="B385" s="578"/>
      <c r="C385" s="578"/>
      <c r="D385" s="578"/>
      <c r="E385" s="578"/>
      <c r="F385" s="578"/>
      <c r="G385" s="578"/>
      <c r="H385" s="578"/>
      <c r="I385" s="578"/>
      <c r="J385" s="578"/>
      <c r="K385" s="578"/>
      <c r="L385" s="578"/>
      <c r="M385" s="578"/>
      <c r="N385" s="578"/>
      <c r="O385" s="578"/>
      <c r="P385" s="578"/>
      <c r="Q385" s="578"/>
      <c r="R385" s="578"/>
      <c r="S385" s="578"/>
      <c r="T385" s="578"/>
      <c r="U385" s="578"/>
      <c r="V385" s="578"/>
      <c r="W385" s="578"/>
      <c r="X385" s="578"/>
      <c r="Y385" s="578"/>
      <c r="Z385" s="578"/>
      <c r="AA385" s="48"/>
      <c r="AB385" s="48"/>
      <c r="AC385" s="48"/>
    </row>
    <row r="386" spans="1:68" ht="16.5" hidden="1" customHeight="1" x14ac:dyDescent="0.25">
      <c r="A386" s="565" t="s">
        <v>592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64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593</v>
      </c>
      <c r="B388" s="54" t="s">
        <v>594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69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8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5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7"/>
      <c r="R392" s="557"/>
      <c r="S392" s="557"/>
      <c r="T392" s="558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7"/>
      <c r="R394" s="557"/>
      <c r="S394" s="557"/>
      <c r="T394" s="558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9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7"/>
      <c r="R395" s="557"/>
      <c r="S395" s="557"/>
      <c r="T395" s="558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7"/>
      <c r="R397" s="557"/>
      <c r="S397" s="557"/>
      <c r="T397" s="558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4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7"/>
      <c r="R402" s="557"/>
      <c r="S402" s="557"/>
      <c r="T402" s="558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65" t="s">
        <v>624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64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7"/>
      <c r="R407" s="557"/>
      <c r="S407" s="557"/>
      <c r="T407" s="558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4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628</v>
      </c>
      <c r="B411" s="54" t="s">
        <v>629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1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7"/>
      <c r="R412" s="557"/>
      <c r="S412" s="557"/>
      <c r="T412" s="558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7"/>
      <c r="R414" s="557"/>
      <c r="S414" s="557"/>
      <c r="T414" s="558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65" t="s">
        <v>639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64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640</v>
      </c>
      <c r="B419" s="54" t="s">
        <v>641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7"/>
      <c r="R419" s="557"/>
      <c r="S419" s="557"/>
      <c r="T419" s="558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65" t="s">
        <v>643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64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7"/>
      <c r="R424" s="557"/>
      <c r="S424" s="557"/>
      <c r="T424" s="558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77" t="s">
        <v>647</v>
      </c>
      <c r="B427" s="578"/>
      <c r="C427" s="578"/>
      <c r="D427" s="578"/>
      <c r="E427" s="578"/>
      <c r="F427" s="578"/>
      <c r="G427" s="578"/>
      <c r="H427" s="578"/>
      <c r="I427" s="578"/>
      <c r="J427" s="578"/>
      <c r="K427" s="578"/>
      <c r="L427" s="578"/>
      <c r="M427" s="578"/>
      <c r="N427" s="578"/>
      <c r="O427" s="578"/>
      <c r="P427" s="578"/>
      <c r="Q427" s="578"/>
      <c r="R427" s="578"/>
      <c r="S427" s="578"/>
      <c r="T427" s="578"/>
      <c r="U427" s="578"/>
      <c r="V427" s="578"/>
      <c r="W427" s="578"/>
      <c r="X427" s="578"/>
      <c r="Y427" s="578"/>
      <c r="Z427" s="578"/>
      <c r="AA427" s="48"/>
      <c r="AB427" s="48"/>
      <c r="AC427" s="48"/>
    </row>
    <row r="428" spans="1:68" ht="16.5" hidden="1" customHeight="1" x14ac:dyDescent="0.25">
      <c r="A428" s="565" t="s">
        <v>647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64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648</v>
      </c>
      <c r="B430" s="54" t="s">
        <v>649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7"/>
      <c r="R430" s="557"/>
      <c r="S430" s="557"/>
      <c r="T430" s="558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654</v>
      </c>
      <c r="B432" s="54" t="s">
        <v>655</v>
      </c>
      <c r="C432" s="31">
        <v>4301011376</v>
      </c>
      <c r="D432" s="560">
        <v>4680115885226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7"/>
      <c r="R432" s="557"/>
      <c r="S432" s="557"/>
      <c r="T432" s="558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60">
        <v>4607091383522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27" t="s">
        <v>659</v>
      </c>
      <c r="Q433" s="557"/>
      <c r="R433" s="557"/>
      <c r="S433" s="557"/>
      <c r="T433" s="558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9">
        <v>354</v>
      </c>
      <c r="Y435" s="550">
        <f t="shared" si="49"/>
        <v>359.04</v>
      </c>
      <c r="Z435" s="36">
        <f t="shared" si="50"/>
        <v>0.81328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378.13636363636363</v>
      </c>
      <c r="BN435" s="64">
        <f t="shared" si="52"/>
        <v>383.52</v>
      </c>
      <c r="BO435" s="64">
        <f t="shared" si="53"/>
        <v>0.64466783216783219</v>
      </c>
      <c r="BP435" s="64">
        <f t="shared" si="54"/>
        <v>0.65384615384615385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6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7"/>
      <c r="R436" s="557"/>
      <c r="S436" s="557"/>
      <c r="T436" s="558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7"/>
      <c r="R437" s="557"/>
      <c r="S437" s="557"/>
      <c r="T437" s="558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26" t="s">
        <v>676</v>
      </c>
      <c r="Q439" s="557"/>
      <c r="R439" s="557"/>
      <c r="S439" s="557"/>
      <c r="T439" s="558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6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7"/>
      <c r="R441" s="557"/>
      <c r="S441" s="557"/>
      <c r="T441" s="558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7"/>
      <c r="R442" s="557"/>
      <c r="S442" s="557"/>
      <c r="T442" s="558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3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5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67.045454545454547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0.81328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55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354</v>
      </c>
      <c r="Y444" s="551">
        <f>IFERROR(SUM(Y430:Y442),"0")</f>
        <v>359.04</v>
      </c>
      <c r="Z444" s="37"/>
      <c r="AA444" s="552"/>
      <c r="AB444" s="552"/>
      <c r="AC444" s="552"/>
    </row>
    <row r="445" spans="1:68" ht="14.25" hidden="1" customHeight="1" x14ac:dyDescent="0.25">
      <c r="A445" s="564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1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7"/>
      <c r="R446" s="557"/>
      <c r="S446" s="557"/>
      <c r="T446" s="558"/>
      <c r="U446" s="34"/>
      <c r="V446" s="34"/>
      <c r="W446" s="35" t="s">
        <v>68</v>
      </c>
      <c r="X446" s="549">
        <v>110</v>
      </c>
      <c r="Y446" s="550">
        <f>IFERROR(IF(X446="",0,CEILING((X446/$H446),1)*$H446),"")</f>
        <v>110.88000000000001</v>
      </c>
      <c r="Z446" s="36">
        <f>IFERROR(IF(Y446=0,"",ROUNDUP(Y446/H446,0)*0.01196),"")</f>
        <v>0.25115999999999999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117.49999999999999</v>
      </c>
      <c r="BN446" s="64">
        <f>IFERROR(Y446*I446/H446,"0")</f>
        <v>118.44</v>
      </c>
      <c r="BO446" s="64">
        <f>IFERROR(1/J446*(X446/H446),"0")</f>
        <v>0.20032051282051283</v>
      </c>
      <c r="BP446" s="64">
        <f>IFERROR(1/J446*(Y446/H446),"0")</f>
        <v>0.20192307692307693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7"/>
      <c r="R447" s="557"/>
      <c r="S447" s="557"/>
      <c r="T447" s="558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6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7"/>
      <c r="R448" s="557"/>
      <c r="S448" s="557"/>
      <c r="T448" s="558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3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5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20.833333333333332</v>
      </c>
      <c r="Y449" s="551">
        <f>IFERROR(Y446/H446,"0")+IFERROR(Y447/H447,"0")+IFERROR(Y448/H448,"0")</f>
        <v>21</v>
      </c>
      <c r="Z449" s="551">
        <f>IFERROR(IF(Z446="",0,Z446),"0")+IFERROR(IF(Z447="",0,Z447),"0")+IFERROR(IF(Z448="",0,Z448),"0")</f>
        <v>0.25115999999999999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55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110</v>
      </c>
      <c r="Y450" s="551">
        <f>IFERROR(SUM(Y446:Y448),"0")</f>
        <v>110.88000000000001</v>
      </c>
      <c r="Z450" s="37"/>
      <c r="AA450" s="552"/>
      <c r="AB450" s="552"/>
      <c r="AC450" s="552"/>
    </row>
    <row r="451" spans="1:68" ht="14.25" hidden="1" customHeight="1" x14ac:dyDescent="0.25">
      <c r="A451" s="564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9">
        <v>43</v>
      </c>
      <c r="Y452" s="550">
        <f t="shared" ref="Y452:Y457" si="55">IFERROR(IF(X452="",0,CEILING((X452/$H452),1)*$H452),"")</f>
        <v>47.52</v>
      </c>
      <c r="Z452" s="36">
        <f>IFERROR(IF(Y452=0,"",ROUNDUP(Y452/H452,0)*0.01196),"")</f>
        <v>0.10764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45.931818181818173</v>
      </c>
      <c r="BN452" s="64">
        <f t="shared" ref="BN452:BN457" si="57">IFERROR(Y452*I452/H452,"0")</f>
        <v>50.760000000000005</v>
      </c>
      <c r="BO452" s="64">
        <f t="shared" ref="BO452:BO457" si="58">IFERROR(1/J452*(X452/H452),"0")</f>
        <v>7.8307109557109553E-2</v>
      </c>
      <c r="BP452" s="64">
        <f t="shared" ref="BP452:BP457" si="59">IFERROR(1/J452*(Y452/H452),"0")</f>
        <v>8.6538461538461536E-2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9">
        <v>43</v>
      </c>
      <c r="Y453" s="550">
        <f t="shared" si="55"/>
        <v>47.52</v>
      </c>
      <c r="Z453" s="36">
        <f>IFERROR(IF(Y453=0,"",ROUNDUP(Y453/H453,0)*0.01196),"")</f>
        <v>0.10764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45.931818181818173</v>
      </c>
      <c r="BN453" s="64">
        <f t="shared" si="57"/>
        <v>50.760000000000005</v>
      </c>
      <c r="BO453" s="64">
        <f t="shared" si="58"/>
        <v>7.8307109557109553E-2</v>
      </c>
      <c r="BP453" s="64">
        <f t="shared" si="59"/>
        <v>8.6538461538461536E-2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7"/>
      <c r="R454" s="557"/>
      <c r="S454" s="557"/>
      <c r="T454" s="558"/>
      <c r="U454" s="34"/>
      <c r="V454" s="34"/>
      <c r="W454" s="35" t="s">
        <v>68</v>
      </c>
      <c r="X454" s="549">
        <v>64</v>
      </c>
      <c r="Y454" s="550">
        <f t="shared" si="55"/>
        <v>68.64</v>
      </c>
      <c r="Z454" s="36">
        <f>IFERROR(IF(Y454=0,"",ROUNDUP(Y454/H454,0)*0.01196),"")</f>
        <v>0.15548000000000001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68.36363636363636</v>
      </c>
      <c r="BN454" s="64">
        <f t="shared" si="57"/>
        <v>73.319999999999993</v>
      </c>
      <c r="BO454" s="64">
        <f t="shared" si="58"/>
        <v>0.11655011655011656</v>
      </c>
      <c r="BP454" s="64">
        <f t="shared" si="59"/>
        <v>0.125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7"/>
      <c r="R455" s="557"/>
      <c r="S455" s="557"/>
      <c r="T455" s="558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7"/>
      <c r="R456" s="557"/>
      <c r="S456" s="557"/>
      <c r="T456" s="558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7"/>
      <c r="R457" s="557"/>
      <c r="S457" s="557"/>
      <c r="T457" s="558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3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5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28.409090909090907</v>
      </c>
      <c r="Y458" s="551">
        <f>IFERROR(Y452/H452,"0")+IFERROR(Y453/H453,"0")+IFERROR(Y454/H454,"0")+IFERROR(Y455/H455,"0")+IFERROR(Y456/H456,"0")+IFERROR(Y457/H457,"0")</f>
        <v>31</v>
      </c>
      <c r="Z458" s="551">
        <f>IFERROR(IF(Z452="",0,Z452),"0")+IFERROR(IF(Z453="",0,Z453),"0")+IFERROR(IF(Z454="",0,Z454),"0")+IFERROR(IF(Z455="",0,Z455),"0")+IFERROR(IF(Z456="",0,Z456),"0")+IFERROR(IF(Z457="",0,Z457),"0")</f>
        <v>0.37075999999999998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55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150</v>
      </c>
      <c r="Y459" s="551">
        <f>IFERROR(SUM(Y452:Y457),"0")</f>
        <v>163.68</v>
      </c>
      <c r="Z459" s="37"/>
      <c r="AA459" s="552"/>
      <c r="AB459" s="552"/>
      <c r="AC459" s="552"/>
    </row>
    <row r="460" spans="1:68" ht="14.25" hidden="1" customHeight="1" x14ac:dyDescent="0.25">
      <c r="A460" s="564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7"/>
      <c r="R462" s="557"/>
      <c r="S462" s="557"/>
      <c r="T462" s="558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7"/>
      <c r="R463" s="557"/>
      <c r="S463" s="557"/>
      <c r="T463" s="558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3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5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5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77" t="s">
        <v>714</v>
      </c>
      <c r="B466" s="578"/>
      <c r="C466" s="578"/>
      <c r="D466" s="578"/>
      <c r="E466" s="578"/>
      <c r="F466" s="578"/>
      <c r="G466" s="578"/>
      <c r="H466" s="578"/>
      <c r="I466" s="578"/>
      <c r="J466" s="578"/>
      <c r="K466" s="578"/>
      <c r="L466" s="578"/>
      <c r="M466" s="578"/>
      <c r="N466" s="578"/>
      <c r="O466" s="578"/>
      <c r="P466" s="578"/>
      <c r="Q466" s="578"/>
      <c r="R466" s="578"/>
      <c r="S466" s="578"/>
      <c r="T466" s="578"/>
      <c r="U466" s="578"/>
      <c r="V466" s="578"/>
      <c r="W466" s="578"/>
      <c r="X466" s="578"/>
      <c r="Y466" s="578"/>
      <c r="Z466" s="578"/>
      <c r="AA466" s="48"/>
      <c r="AB466" s="48"/>
      <c r="AC466" s="48"/>
    </row>
    <row r="467" spans="1:68" ht="16.5" hidden="1" customHeight="1" x14ac:dyDescent="0.25">
      <c r="A467" s="565" t="s">
        <v>714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64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7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3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4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7"/>
      <c r="R471" s="557"/>
      <c r="S471" s="557"/>
      <c r="T471" s="558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7"/>
      <c r="R472" s="557"/>
      <c r="S472" s="557"/>
      <c r="T472" s="558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4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686" t="s">
        <v>731</v>
      </c>
      <c r="Q477" s="557"/>
      <c r="R477" s="557"/>
      <c r="S477" s="557"/>
      <c r="T477" s="558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3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7"/>
      <c r="R478" s="557"/>
      <c r="S478" s="557"/>
      <c r="T478" s="558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3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5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5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4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7"/>
      <c r="R482" s="557"/>
      <c r="S482" s="557"/>
      <c r="T482" s="558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3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7"/>
      <c r="R483" s="557"/>
      <c r="S483" s="557"/>
      <c r="T483" s="558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3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5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5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4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7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7"/>
      <c r="R487" s="557"/>
      <c r="S487" s="557"/>
      <c r="T487" s="558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7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7"/>
      <c r="R488" s="557"/>
      <c r="S488" s="557"/>
      <c r="T488" s="558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53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55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55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4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8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7"/>
      <c r="R492" s="557"/>
      <c r="S492" s="557"/>
      <c r="T492" s="558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7"/>
      <c r="R493" s="557"/>
      <c r="S493" s="557"/>
      <c r="T493" s="558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53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5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55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5" t="s">
        <v>753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64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7" t="s">
        <v>756</v>
      </c>
      <c r="Q498" s="557"/>
      <c r="R498" s="557"/>
      <c r="S498" s="557"/>
      <c r="T498" s="558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53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55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55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18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9"/>
      <c r="P501" s="573" t="s">
        <v>758</v>
      </c>
      <c r="Q501" s="574"/>
      <c r="R501" s="574"/>
      <c r="S501" s="574"/>
      <c r="T501" s="574"/>
      <c r="U501" s="574"/>
      <c r="V501" s="575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1327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1389.0000000000002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9"/>
      <c r="P502" s="573" t="s">
        <v>759</v>
      </c>
      <c r="Q502" s="574"/>
      <c r="R502" s="574"/>
      <c r="S502" s="574"/>
      <c r="T502" s="574"/>
      <c r="U502" s="574"/>
      <c r="V502" s="575"/>
      <c r="W502" s="37" t="s">
        <v>68</v>
      </c>
      <c r="X502" s="551">
        <f>IFERROR(SUM(BM22:BM498),"0")</f>
        <v>1412.2713172753172</v>
      </c>
      <c r="Y502" s="551">
        <f>IFERROR(SUM(BN22:BN498),"0")</f>
        <v>1477.5449999999998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9"/>
      <c r="P503" s="573" t="s">
        <v>760</v>
      </c>
      <c r="Q503" s="574"/>
      <c r="R503" s="574"/>
      <c r="S503" s="574"/>
      <c r="T503" s="574"/>
      <c r="U503" s="574"/>
      <c r="V503" s="575"/>
      <c r="W503" s="37" t="s">
        <v>761</v>
      </c>
      <c r="X503" s="38">
        <f>ROUNDUP(SUM(BO22:BO498),0)</f>
        <v>3</v>
      </c>
      <c r="Y503" s="38">
        <f>ROUNDUP(SUM(BP22:BP498),0)</f>
        <v>3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19"/>
      <c r="P504" s="573" t="s">
        <v>762</v>
      </c>
      <c r="Q504" s="574"/>
      <c r="R504" s="574"/>
      <c r="S504" s="574"/>
      <c r="T504" s="574"/>
      <c r="U504" s="574"/>
      <c r="V504" s="575"/>
      <c r="W504" s="37" t="s">
        <v>68</v>
      </c>
      <c r="X504" s="551">
        <f>GrossWeightTotal+PalletQtyTotal*25</f>
        <v>1487.2713172753172</v>
      </c>
      <c r="Y504" s="551">
        <f>GrossWeightTotalR+PalletQtyTotalR*25</f>
        <v>1552.5449999999998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19"/>
      <c r="P505" s="573" t="s">
        <v>763</v>
      </c>
      <c r="Q505" s="574"/>
      <c r="R505" s="574"/>
      <c r="S505" s="574"/>
      <c r="T505" s="574"/>
      <c r="U505" s="574"/>
      <c r="V505" s="575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248.03227574894242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256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19"/>
      <c r="P506" s="573" t="s">
        <v>764</v>
      </c>
      <c r="Q506" s="574"/>
      <c r="R506" s="574"/>
      <c r="S506" s="574"/>
      <c r="T506" s="574"/>
      <c r="U506" s="574"/>
      <c r="V506" s="575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2.9925300000000004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69" t="s">
        <v>100</v>
      </c>
      <c r="D508" s="692"/>
      <c r="E508" s="692"/>
      <c r="F508" s="692"/>
      <c r="G508" s="692"/>
      <c r="H508" s="693"/>
      <c r="I508" s="569" t="s">
        <v>250</v>
      </c>
      <c r="J508" s="692"/>
      <c r="K508" s="692"/>
      <c r="L508" s="692"/>
      <c r="M508" s="692"/>
      <c r="N508" s="692"/>
      <c r="O508" s="692"/>
      <c r="P508" s="692"/>
      <c r="Q508" s="692"/>
      <c r="R508" s="692"/>
      <c r="S508" s="693"/>
      <c r="T508" s="569" t="s">
        <v>535</v>
      </c>
      <c r="U508" s="693"/>
      <c r="V508" s="569" t="s">
        <v>591</v>
      </c>
      <c r="W508" s="692"/>
      <c r="X508" s="692"/>
      <c r="Y508" s="693"/>
      <c r="Z508" s="546" t="s">
        <v>647</v>
      </c>
      <c r="AA508" s="569" t="s">
        <v>714</v>
      </c>
      <c r="AB508" s="693"/>
      <c r="AC508" s="52"/>
      <c r="AF508" s="547"/>
    </row>
    <row r="509" spans="1:68" ht="14.25" customHeight="1" thickTop="1" x14ac:dyDescent="0.2">
      <c r="A509" s="845" t="s">
        <v>767</v>
      </c>
      <c r="B509" s="569" t="s">
        <v>62</v>
      </c>
      <c r="C509" s="569" t="s">
        <v>101</v>
      </c>
      <c r="D509" s="569" t="s">
        <v>116</v>
      </c>
      <c r="E509" s="569" t="s">
        <v>171</v>
      </c>
      <c r="F509" s="569" t="s">
        <v>193</v>
      </c>
      <c r="G509" s="569" t="s">
        <v>226</v>
      </c>
      <c r="H509" s="569" t="s">
        <v>100</v>
      </c>
      <c r="I509" s="569" t="s">
        <v>251</v>
      </c>
      <c r="J509" s="569" t="s">
        <v>291</v>
      </c>
      <c r="K509" s="569" t="s">
        <v>351</v>
      </c>
      <c r="L509" s="569" t="s">
        <v>394</v>
      </c>
      <c r="M509" s="569" t="s">
        <v>410</v>
      </c>
      <c r="N509" s="547"/>
      <c r="O509" s="569" t="s">
        <v>424</v>
      </c>
      <c r="P509" s="569" t="s">
        <v>434</v>
      </c>
      <c r="Q509" s="569" t="s">
        <v>441</v>
      </c>
      <c r="R509" s="569" t="s">
        <v>446</v>
      </c>
      <c r="S509" s="569" t="s">
        <v>525</v>
      </c>
      <c r="T509" s="569" t="s">
        <v>536</v>
      </c>
      <c r="U509" s="569" t="s">
        <v>571</v>
      </c>
      <c r="V509" s="569" t="s">
        <v>592</v>
      </c>
      <c r="W509" s="569" t="s">
        <v>624</v>
      </c>
      <c r="X509" s="569" t="s">
        <v>639</v>
      </c>
      <c r="Y509" s="569" t="s">
        <v>643</v>
      </c>
      <c r="Z509" s="569" t="s">
        <v>647</v>
      </c>
      <c r="AA509" s="569" t="s">
        <v>714</v>
      </c>
      <c r="AB509" s="569" t="s">
        <v>753</v>
      </c>
      <c r="AC509" s="52"/>
      <c r="AF509" s="547"/>
    </row>
    <row r="510" spans="1:68" ht="13.5" customHeight="1" thickBot="1" x14ac:dyDescent="0.25">
      <c r="A510" s="846"/>
      <c r="B510" s="570"/>
      <c r="C510" s="570"/>
      <c r="D510" s="570"/>
      <c r="E510" s="570"/>
      <c r="F510" s="570"/>
      <c r="G510" s="570"/>
      <c r="H510" s="570"/>
      <c r="I510" s="570"/>
      <c r="J510" s="570"/>
      <c r="K510" s="570"/>
      <c r="L510" s="570"/>
      <c r="M510" s="570"/>
      <c r="N510" s="547"/>
      <c r="O510" s="570"/>
      <c r="P510" s="570"/>
      <c r="Q510" s="570"/>
      <c r="R510" s="570"/>
      <c r="S510" s="570"/>
      <c r="T510" s="570"/>
      <c r="U510" s="570"/>
      <c r="V510" s="570"/>
      <c r="W510" s="570"/>
      <c r="X510" s="570"/>
      <c r="Y510" s="570"/>
      <c r="Z510" s="570"/>
      <c r="AA510" s="570"/>
      <c r="AB510" s="57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64.8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97.199999999999989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144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64.8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54.6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330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633.6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27,00"/>
        <filter val="1 412,27"/>
        <filter val="1 487,27"/>
        <filter val="108,00"/>
        <filter val="11,85"/>
        <filter val="110,00"/>
        <filter val="12,87"/>
        <filter val="144,00"/>
        <filter val="150,00"/>
        <filter val="193,00"/>
        <filter val="20,83"/>
        <filter val="248,03"/>
        <filter val="26,25"/>
        <filter val="27,00"/>
        <filter val="28,41"/>
        <filter val="3"/>
        <filter val="354,00"/>
        <filter val="36,00"/>
        <filter val="43,00"/>
        <filter val="49,00"/>
        <filter val="58,00"/>
        <filter val="6,28"/>
        <filter val="60,00"/>
        <filter val="63,00"/>
        <filter val="64,00"/>
        <filter val="67,05"/>
        <filter val="7,16"/>
        <filter val="7,33"/>
        <filter val="72,00"/>
        <filter val="85,00"/>
        <filter val="96,00"/>
      </filters>
    </filterColumn>
    <filterColumn colId="29" showButton="0"/>
    <filterColumn colId="30" showButton="0"/>
  </autoFilter>
  <mergeCells count="894"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P469:T469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P150:T150"/>
    <mergeCell ref="A218:O219"/>
    <mergeCell ref="P392:T392"/>
    <mergeCell ref="P28:T28"/>
    <mergeCell ref="P464:V464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U509:U510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A303:O304"/>
    <mergeCell ref="D290:E290"/>
    <mergeCell ref="P98:V98"/>
    <mergeCell ref="D94:E94"/>
    <mergeCell ref="P259:T259"/>
    <mergeCell ref="P148:T148"/>
    <mergeCell ref="P330:V330"/>
    <mergeCell ref="D289:E289"/>
    <mergeCell ref="P160:T160"/>
    <mergeCell ref="P209:T209"/>
    <mergeCell ref="A385:Z385"/>
    <mergeCell ref="P234:T234"/>
    <mergeCell ref="P325:V325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P453:T453"/>
    <mergeCell ref="A473:O474"/>
    <mergeCell ref="D411:E411"/>
    <mergeCell ref="D482:E482"/>
    <mergeCell ref="W509:W510"/>
    <mergeCell ref="P503:V503"/>
    <mergeCell ref="P459:V459"/>
    <mergeCell ref="A386:Z386"/>
    <mergeCell ref="A215:Z215"/>
    <mergeCell ref="D378:E378"/>
    <mergeCell ref="V509:V510"/>
    <mergeCell ref="P485:V485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29:T129"/>
    <mergeCell ref="P63:T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P115:T115"/>
    <mergeCell ref="A427:Z427"/>
    <mergeCell ref="D254:E254"/>
    <mergeCell ref="P238:T238"/>
    <mergeCell ref="P231:V231"/>
    <mergeCell ref="A359:O360"/>
    <mergeCell ref="D346:E346"/>
    <mergeCell ref="P229:T229"/>
    <mergeCell ref="P204:T204"/>
    <mergeCell ref="A418:Z418"/>
    <mergeCell ref="D283:E283"/>
    <mergeCell ref="A356:Z356"/>
    <mergeCell ref="P156:T156"/>
    <mergeCell ref="P99:V99"/>
    <mergeCell ref="P123:T123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61:E61"/>
    <mergeCell ref="P77:T77"/>
    <mergeCell ref="P110:T110"/>
    <mergeCell ref="A249:Z249"/>
    <mergeCell ref="A127:Z127"/>
    <mergeCell ref="A90:O91"/>
    <mergeCell ref="A403:O404"/>
    <mergeCell ref="D77:E77"/>
    <mergeCell ref="D369:E369"/>
    <mergeCell ref="P194:T194"/>
    <mergeCell ref="P250:T250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A363:O364"/>
    <mergeCell ref="P448:T448"/>
    <mergeCell ref="P206:T206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D347:E347"/>
    <mergeCell ref="A15:M15"/>
    <mergeCell ref="P17:T18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A460:Z4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