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C5B6B56-1933-4431-B6A0-5B49AE779E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O148" i="1"/>
  <c r="BM148" i="1"/>
  <c r="Y148" i="1"/>
  <c r="Z148" i="1" s="1"/>
  <c r="P148" i="1"/>
  <c r="X146" i="1"/>
  <c r="X145" i="1"/>
  <c r="BO144" i="1"/>
  <c r="BM144" i="1"/>
  <c r="Y144" i="1"/>
  <c r="P144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O122" i="1"/>
  <c r="BM122" i="1"/>
  <c r="Y122" i="1"/>
  <c r="BP122" i="1" s="1"/>
  <c r="P122" i="1"/>
  <c r="X120" i="1"/>
  <c r="X119" i="1"/>
  <c r="BO118" i="1"/>
  <c r="BM118" i="1"/>
  <c r="Y118" i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P102" i="1"/>
  <c r="X99" i="1"/>
  <c r="X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J9" i="1"/>
  <c r="A9" i="1"/>
  <c r="A10" i="1" s="1"/>
  <c r="D7" i="1"/>
  <c r="Q6" i="1"/>
  <c r="P2" i="1"/>
  <c r="BP53" i="1" l="1"/>
  <c r="BN53" i="1"/>
  <c r="Z53" i="1"/>
  <c r="BP75" i="1"/>
  <c r="BN75" i="1"/>
  <c r="Z75" i="1"/>
  <c r="BP118" i="1"/>
  <c r="BN118" i="1"/>
  <c r="Z118" i="1"/>
  <c r="BP162" i="1"/>
  <c r="BN162" i="1"/>
  <c r="Z162" i="1"/>
  <c r="BP195" i="1"/>
  <c r="BN195" i="1"/>
  <c r="Z195" i="1"/>
  <c r="BP223" i="1"/>
  <c r="BN223" i="1"/>
  <c r="Z223" i="1"/>
  <c r="BP245" i="1"/>
  <c r="BN245" i="1"/>
  <c r="Z245" i="1"/>
  <c r="BP297" i="1"/>
  <c r="BN297" i="1"/>
  <c r="Z297" i="1"/>
  <c r="BP329" i="1"/>
  <c r="BN329" i="1"/>
  <c r="Z329" i="1"/>
  <c r="BP352" i="1"/>
  <c r="BN352" i="1"/>
  <c r="Z352" i="1"/>
  <c r="BP393" i="1"/>
  <c r="BN393" i="1"/>
  <c r="Z393" i="1"/>
  <c r="BP448" i="1"/>
  <c r="BN448" i="1"/>
  <c r="Z448" i="1"/>
  <c r="BP493" i="1"/>
  <c r="BN493" i="1"/>
  <c r="Z493" i="1"/>
  <c r="BP26" i="1"/>
  <c r="BN26" i="1"/>
  <c r="Z26" i="1"/>
  <c r="BP63" i="1"/>
  <c r="BN63" i="1"/>
  <c r="Z63" i="1"/>
  <c r="BP102" i="1"/>
  <c r="BN102" i="1"/>
  <c r="Z102" i="1"/>
  <c r="BP139" i="1"/>
  <c r="BN139" i="1"/>
  <c r="Z139" i="1"/>
  <c r="Y145" i="1"/>
  <c r="BP144" i="1"/>
  <c r="BN144" i="1"/>
  <c r="Z144" i="1"/>
  <c r="Z145" i="1" s="1"/>
  <c r="BP172" i="1"/>
  <c r="BN172" i="1"/>
  <c r="Z172" i="1"/>
  <c r="BP207" i="1"/>
  <c r="BN207" i="1"/>
  <c r="Z207" i="1"/>
  <c r="BP226" i="1"/>
  <c r="BN226" i="1"/>
  <c r="Z226" i="1"/>
  <c r="BP254" i="1"/>
  <c r="BN254" i="1"/>
  <c r="Z254" i="1"/>
  <c r="BP309" i="1"/>
  <c r="BN309" i="1"/>
  <c r="Z309" i="1"/>
  <c r="BP342" i="1"/>
  <c r="BN342" i="1"/>
  <c r="Z342" i="1"/>
  <c r="BP369" i="1"/>
  <c r="BN369" i="1"/>
  <c r="Z369" i="1"/>
  <c r="BP412" i="1"/>
  <c r="BN412" i="1"/>
  <c r="Z412" i="1"/>
  <c r="BP462" i="1"/>
  <c r="BN462" i="1"/>
  <c r="Z462" i="1"/>
  <c r="BP174" i="1"/>
  <c r="BN174" i="1"/>
  <c r="Z174" i="1"/>
  <c r="BP197" i="1"/>
  <c r="BN197" i="1"/>
  <c r="Z197" i="1"/>
  <c r="BP210" i="1"/>
  <c r="BN210" i="1"/>
  <c r="Z210" i="1"/>
  <c r="BP228" i="1"/>
  <c r="BN228" i="1"/>
  <c r="Z228" i="1"/>
  <c r="Y240" i="1"/>
  <c r="Y239" i="1"/>
  <c r="BP238" i="1"/>
  <c r="BN238" i="1"/>
  <c r="Z238" i="1"/>
  <c r="Z239" i="1" s="1"/>
  <c r="Y247" i="1"/>
  <c r="BP242" i="1"/>
  <c r="BN242" i="1"/>
  <c r="Z242" i="1"/>
  <c r="Y246" i="1"/>
  <c r="BP252" i="1"/>
  <c r="BN252" i="1"/>
  <c r="Z252" i="1"/>
  <c r="BP260" i="1"/>
  <c r="BN260" i="1"/>
  <c r="Z260" i="1"/>
  <c r="BP291" i="1"/>
  <c r="BN291" i="1"/>
  <c r="Z291" i="1"/>
  <c r="BP307" i="1"/>
  <c r="BN307" i="1"/>
  <c r="Z307" i="1"/>
  <c r="BP320" i="1"/>
  <c r="BN320" i="1"/>
  <c r="Z320" i="1"/>
  <c r="Y331" i="1"/>
  <c r="BP327" i="1"/>
  <c r="BN327" i="1"/>
  <c r="Z327" i="1"/>
  <c r="Y330" i="1"/>
  <c r="BP164" i="1"/>
  <c r="BN164" i="1"/>
  <c r="Z164" i="1"/>
  <c r="Y180" i="1"/>
  <c r="Y179" i="1"/>
  <c r="BP178" i="1"/>
  <c r="BN178" i="1"/>
  <c r="Z178" i="1"/>
  <c r="Z179" i="1" s="1"/>
  <c r="BP183" i="1"/>
  <c r="BN183" i="1"/>
  <c r="Z183" i="1"/>
  <c r="X501" i="1"/>
  <c r="Y32" i="1"/>
  <c r="Z28" i="1"/>
  <c r="BN28" i="1"/>
  <c r="Z42" i="1"/>
  <c r="BN42" i="1"/>
  <c r="D511" i="1"/>
  <c r="Z55" i="1"/>
  <c r="BN55" i="1"/>
  <c r="Z61" i="1"/>
  <c r="BN61" i="1"/>
  <c r="BP61" i="1"/>
  <c r="Z67" i="1"/>
  <c r="BN67" i="1"/>
  <c r="BP67" i="1"/>
  <c r="Z73" i="1"/>
  <c r="BN73" i="1"/>
  <c r="Z77" i="1"/>
  <c r="BN77" i="1"/>
  <c r="Y83" i="1"/>
  <c r="Z88" i="1"/>
  <c r="BN88" i="1"/>
  <c r="Z93" i="1"/>
  <c r="BN93" i="1"/>
  <c r="Z97" i="1"/>
  <c r="BN97" i="1"/>
  <c r="Z104" i="1"/>
  <c r="BN104" i="1"/>
  <c r="Z116" i="1"/>
  <c r="BN116" i="1"/>
  <c r="Z122" i="1"/>
  <c r="BN122" i="1"/>
  <c r="Z133" i="1"/>
  <c r="BN133" i="1"/>
  <c r="BP133" i="1"/>
  <c r="BP148" i="1"/>
  <c r="BN148" i="1"/>
  <c r="Y157" i="1"/>
  <c r="BP156" i="1"/>
  <c r="BN156" i="1"/>
  <c r="Z156" i="1"/>
  <c r="Z157" i="1" s="1"/>
  <c r="Y170" i="1"/>
  <c r="BP160" i="1"/>
  <c r="BN160" i="1"/>
  <c r="Z160" i="1"/>
  <c r="BP168" i="1"/>
  <c r="BN168" i="1"/>
  <c r="Z168" i="1"/>
  <c r="Y201" i="1"/>
  <c r="BP193" i="1"/>
  <c r="BN193" i="1"/>
  <c r="Z193" i="1"/>
  <c r="BP205" i="1"/>
  <c r="BN205" i="1"/>
  <c r="Z205" i="1"/>
  <c r="Y218" i="1"/>
  <c r="BP216" i="1"/>
  <c r="BN216" i="1"/>
  <c r="Z216" i="1"/>
  <c r="BP229" i="1"/>
  <c r="BN229" i="1"/>
  <c r="Z229" i="1"/>
  <c r="BP243" i="1"/>
  <c r="BN243" i="1"/>
  <c r="Z243" i="1"/>
  <c r="BP259" i="1"/>
  <c r="BN259" i="1"/>
  <c r="Z259" i="1"/>
  <c r="BP268" i="1"/>
  <c r="BN268" i="1"/>
  <c r="Z268" i="1"/>
  <c r="BP299" i="1"/>
  <c r="BN299" i="1"/>
  <c r="Z299" i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Y176" i="1"/>
  <c r="Y175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W511" i="1"/>
  <c r="BP432" i="1"/>
  <c r="BN432" i="1"/>
  <c r="Z432" i="1"/>
  <c r="BP437" i="1"/>
  <c r="BN437" i="1"/>
  <c r="Z437" i="1"/>
  <c r="BP446" i="1"/>
  <c r="BN446" i="1"/>
  <c r="Z446" i="1"/>
  <c r="BP456" i="1"/>
  <c r="BN456" i="1"/>
  <c r="Z456" i="1"/>
  <c r="BP476" i="1"/>
  <c r="BN476" i="1"/>
  <c r="Z476" i="1"/>
  <c r="Y489" i="1"/>
  <c r="BP487" i="1"/>
  <c r="BN487" i="1"/>
  <c r="Z487" i="1"/>
  <c r="F10" i="1"/>
  <c r="F9" i="1"/>
  <c r="Y33" i="1"/>
  <c r="Y37" i="1"/>
  <c r="Y45" i="1"/>
  <c r="Y49" i="1"/>
  <c r="Y58" i="1"/>
  <c r="Y64" i="1"/>
  <c r="Y70" i="1"/>
  <c r="BP76" i="1"/>
  <c r="BN76" i="1"/>
  <c r="Z76" i="1"/>
  <c r="BP89" i="1"/>
  <c r="BN89" i="1"/>
  <c r="Z89" i="1"/>
  <c r="Y91" i="1"/>
  <c r="BP94" i="1"/>
  <c r="BN94" i="1"/>
  <c r="Z94" i="1"/>
  <c r="Y98" i="1"/>
  <c r="BP103" i="1"/>
  <c r="BN103" i="1"/>
  <c r="Z103" i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Y125" i="1"/>
  <c r="G511" i="1"/>
  <c r="Y131" i="1"/>
  <c r="BP128" i="1"/>
  <c r="BN128" i="1"/>
  <c r="Z128" i="1"/>
  <c r="Z130" i="1" s="1"/>
  <c r="Z151" i="1"/>
  <c r="BP149" i="1"/>
  <c r="BN149" i="1"/>
  <c r="Z149" i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7" i="1"/>
  <c r="BN227" i="1"/>
  <c r="Z227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Y370" i="1"/>
  <c r="F511" i="1"/>
  <c r="H9" i="1"/>
  <c r="B511" i="1"/>
  <c r="X502" i="1"/>
  <c r="X504" i="1" s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Z74" i="1"/>
  <c r="BN74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9" i="1"/>
  <c r="BP96" i="1"/>
  <c r="BN96" i="1"/>
  <c r="Z96" i="1"/>
  <c r="Z98" i="1" s="1"/>
  <c r="Y106" i="1"/>
  <c r="BP105" i="1"/>
  <c r="BN105" i="1"/>
  <c r="Z105" i="1"/>
  <c r="Z106" i="1" s="1"/>
  <c r="Y107" i="1"/>
  <c r="Y112" i="1"/>
  <c r="BP109" i="1"/>
  <c r="BN109" i="1"/>
  <c r="Z109" i="1"/>
  <c r="BP117" i="1"/>
  <c r="BN117" i="1"/>
  <c r="Z117" i="1"/>
  <c r="Y124" i="1"/>
  <c r="Y130" i="1"/>
  <c r="BP134" i="1"/>
  <c r="BN134" i="1"/>
  <c r="Z134" i="1"/>
  <c r="Y136" i="1"/>
  <c r="Y141" i="1"/>
  <c r="BP138" i="1"/>
  <c r="BN138" i="1"/>
  <c r="Z138" i="1"/>
  <c r="Z140" i="1" s="1"/>
  <c r="Y152" i="1"/>
  <c r="Y151" i="1"/>
  <c r="BP161" i="1"/>
  <c r="BN161" i="1"/>
  <c r="Z161" i="1"/>
  <c r="BP165" i="1"/>
  <c r="BN165" i="1"/>
  <c r="Z165" i="1"/>
  <c r="Y169" i="1"/>
  <c r="BP173" i="1"/>
  <c r="BN173" i="1"/>
  <c r="Z173" i="1"/>
  <c r="Z175" i="1" s="1"/>
  <c r="Y190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79" i="1" l="1"/>
  <c r="Z349" i="1"/>
  <c r="Z317" i="1"/>
  <c r="Z218" i="1"/>
  <c r="Z135" i="1"/>
  <c r="Z78" i="1"/>
  <c r="Z370" i="1"/>
  <c r="Z263" i="1"/>
  <c r="Z124" i="1"/>
  <c r="Y505" i="1"/>
  <c r="Y502" i="1"/>
  <c r="Y503" i="1"/>
  <c r="Z32" i="1"/>
  <c r="Z464" i="1"/>
  <c r="Z458" i="1"/>
  <c r="Z443" i="1"/>
  <c r="Z311" i="1"/>
  <c r="Z169" i="1"/>
  <c r="Z255" i="1"/>
  <c r="Z398" i="1"/>
  <c r="Z303" i="1"/>
  <c r="Z293" i="1"/>
  <c r="Z473" i="1"/>
  <c r="Z415" i="1"/>
  <c r="Z231" i="1"/>
  <c r="Z112" i="1"/>
  <c r="Z44" i="1"/>
  <c r="Y501" i="1"/>
  <c r="Z213" i="1"/>
  <c r="Z119" i="1"/>
  <c r="Z506" i="1" l="1"/>
  <c r="Y504" i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<sst xmlns="http://schemas.openxmlformats.org/spreadsheetml/2006/main" count="2210" uniqueCount="806">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</sst>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813" t="s">
        <v>0</v>
      </c>
      <c r="E1" s="571"/>
      <c r="F1" s="571"/>
      <c r="G1" s="12" t="s">
        <v>1</v>
      </c>
      <c r="H1" s="813" t="s">
        <v>2</v>
      </c>
      <c r="I1" s="571"/>
      <c r="J1" s="571"/>
      <c r="K1" s="571"/>
      <c r="L1" s="571"/>
      <c r="M1" s="571"/>
      <c r="N1" s="571"/>
      <c r="O1" s="571"/>
      <c r="P1" s="571"/>
      <c r="Q1" s="571"/>
      <c r="R1" s="857" t="s">
        <v>3</v>
      </c>
      <c r="S1" s="571"/>
      <c r="T1" s="5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814" t="s">
        <v>8</v>
      </c>
      <c r="B5" s="574"/>
      <c r="C5" s="575"/>
      <c r="D5" s="733"/>
      <c r="E5" s="734"/>
      <c r="F5" s="604" t="s">
        <v>9</v>
      </c>
      <c r="G5" s="575"/>
      <c r="H5" s="733" t="s">
        <v>805</v>
      </c>
      <c r="I5" s="749"/>
      <c r="J5" s="749"/>
      <c r="K5" s="749"/>
      <c r="L5" s="749"/>
      <c r="M5" s="734"/>
      <c r="N5" s="58"/>
      <c r="P5" s="24" t="s">
        <v>10</v>
      </c>
      <c r="Q5" s="589">
        <v>45913</v>
      </c>
      <c r="R5" s="590"/>
      <c r="T5" s="730" t="s">
        <v>11</v>
      </c>
      <c r="U5" s="719"/>
      <c r="V5" s="732" t="s">
        <v>12</v>
      </c>
      <c r="W5" s="590"/>
      <c r="AB5" s="51"/>
      <c r="AC5" s="51"/>
      <c r="AD5" s="51"/>
      <c r="AE5" s="51"/>
    </row>
    <row r="6" spans="1:32" s="543" customFormat="1" ht="24" customHeight="1" x14ac:dyDescent="0.2">
      <c r="A6" s="814" t="s">
        <v>13</v>
      </c>
      <c r="B6" s="574"/>
      <c r="C6" s="575"/>
      <c r="D6" s="651" t="s">
        <v>782</v>
      </c>
      <c r="E6" s="652"/>
      <c r="F6" s="652"/>
      <c r="G6" s="652"/>
      <c r="H6" s="652"/>
      <c r="I6" s="652"/>
      <c r="J6" s="652"/>
      <c r="K6" s="652"/>
      <c r="L6" s="652"/>
      <c r="M6" s="590"/>
      <c r="N6" s="59"/>
      <c r="P6" s="24" t="s">
        <v>15</v>
      </c>
      <c r="Q6" s="750" t="str">
        <f>IF(Q5=0," ",CHOOSE(WEEKDAY(Q5,2),"Понедельник","Вторник","Среда","Четверг","Пятница","Суббота","Воскресенье"))</f>
        <v>Суббота</v>
      </c>
      <c r="R6" s="561"/>
      <c r="T6" s="756" t="s">
        <v>16</v>
      </c>
      <c r="U6" s="719"/>
      <c r="V6" s="741" t="s">
        <v>17</v>
      </c>
      <c r="W6" s="74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735" t="str">
        <f>IFERROR(VLOOKUP(DeliveryAddress,Table,3,0),1)</f>
        <v>5</v>
      </c>
      <c r="E7" s="736"/>
      <c r="F7" s="736"/>
      <c r="G7" s="736"/>
      <c r="H7" s="736"/>
      <c r="I7" s="736"/>
      <c r="J7" s="736"/>
      <c r="K7" s="736"/>
      <c r="L7" s="736"/>
      <c r="M7" s="737"/>
      <c r="N7" s="60"/>
      <c r="P7" s="24"/>
      <c r="Q7" s="42"/>
      <c r="R7" s="42"/>
      <c r="T7" s="554"/>
      <c r="U7" s="719"/>
      <c r="V7" s="743"/>
      <c r="W7" s="744"/>
      <c r="AB7" s="51"/>
      <c r="AC7" s="51"/>
      <c r="AD7" s="51"/>
      <c r="AE7" s="51"/>
    </row>
    <row r="8" spans="1:32" s="543" customFormat="1" ht="25.5" customHeight="1" x14ac:dyDescent="0.2">
      <c r="A8" s="583" t="s">
        <v>18</v>
      </c>
      <c r="B8" s="567"/>
      <c r="C8" s="568"/>
      <c r="D8" s="835"/>
      <c r="E8" s="836"/>
      <c r="F8" s="836"/>
      <c r="G8" s="836"/>
      <c r="H8" s="836"/>
      <c r="I8" s="836"/>
      <c r="J8" s="836"/>
      <c r="K8" s="836"/>
      <c r="L8" s="836"/>
      <c r="M8" s="837"/>
      <c r="N8" s="61"/>
      <c r="P8" s="24" t="s">
        <v>19</v>
      </c>
      <c r="Q8" s="752">
        <v>0.41666666666666669</v>
      </c>
      <c r="R8" s="737"/>
      <c r="T8" s="554"/>
      <c r="U8" s="719"/>
      <c r="V8" s="743"/>
      <c r="W8" s="744"/>
      <c r="AB8" s="51"/>
      <c r="AC8" s="51"/>
      <c r="AD8" s="51"/>
      <c r="AE8" s="51"/>
    </row>
    <row r="9" spans="1:32" s="543" customFormat="1" ht="39.950000000000003" customHeight="1" x14ac:dyDescent="0.2">
      <c r="A9" s="5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20"/>
      <c r="E9" s="621"/>
      <c r="F9" s="5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739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7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41"/>
      <c r="P9" s="26" t="s">
        <v>20</v>
      </c>
      <c r="Q9" s="788"/>
      <c r="R9" s="609"/>
      <c r="T9" s="554"/>
      <c r="U9" s="719"/>
      <c r="V9" s="745"/>
      <c r="W9" s="746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5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20"/>
      <c r="E10" s="621"/>
      <c r="F10" s="5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672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57"/>
      <c r="R10" s="758"/>
      <c r="U10" s="24" t="s">
        <v>22</v>
      </c>
      <c r="V10" s="840" t="s">
        <v>23</v>
      </c>
      <c r="W10" s="74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9"/>
      <c r="R11" s="590"/>
      <c r="U11" s="24" t="s">
        <v>26</v>
      </c>
      <c r="V11" s="608" t="s">
        <v>27</v>
      </c>
      <c r="W11" s="60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38" t="s">
        <v>28</v>
      </c>
      <c r="B12" s="574"/>
      <c r="C12" s="574"/>
      <c r="D12" s="574"/>
      <c r="E12" s="574"/>
      <c r="F12" s="574"/>
      <c r="G12" s="574"/>
      <c r="H12" s="574"/>
      <c r="I12" s="574"/>
      <c r="J12" s="574"/>
      <c r="K12" s="574"/>
      <c r="L12" s="574"/>
      <c r="M12" s="575"/>
      <c r="N12" s="62"/>
      <c r="P12" s="24" t="s">
        <v>29</v>
      </c>
      <c r="Q12" s="752"/>
      <c r="R12" s="737"/>
      <c r="S12" s="23"/>
      <c r="U12" s="24"/>
      <c r="V12" s="571"/>
      <c r="W12" s="554"/>
      <c r="AB12" s="51"/>
      <c r="AC12" s="51"/>
      <c r="AD12" s="51"/>
      <c r="AE12" s="51"/>
    </row>
    <row r="13" spans="1:32" s="543" customFormat="1" ht="23.25" customHeight="1" x14ac:dyDescent="0.2">
      <c r="A13" s="738" t="s">
        <v>30</v>
      </c>
      <c r="B13" s="574"/>
      <c r="C13" s="574"/>
      <c r="D13" s="574"/>
      <c r="E13" s="574"/>
      <c r="F13" s="574"/>
      <c r="G13" s="574"/>
      <c r="H13" s="574"/>
      <c r="I13" s="574"/>
      <c r="J13" s="574"/>
      <c r="K13" s="574"/>
      <c r="L13" s="574"/>
      <c r="M13" s="575"/>
      <c r="N13" s="62"/>
      <c r="O13" s="26"/>
      <c r="P13" s="26" t="s">
        <v>31</v>
      </c>
      <c r="Q13" s="608"/>
      <c r="R13" s="6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38" t="s">
        <v>32</v>
      </c>
      <c r="B14" s="574"/>
      <c r="C14" s="574"/>
      <c r="D14" s="574"/>
      <c r="E14" s="574"/>
      <c r="F14" s="574"/>
      <c r="G14" s="574"/>
      <c r="H14" s="574"/>
      <c r="I14" s="574"/>
      <c r="J14" s="574"/>
      <c r="K14" s="574"/>
      <c r="L14" s="574"/>
      <c r="M14" s="5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06" t="s">
        <v>33</v>
      </c>
      <c r="B15" s="574"/>
      <c r="C15" s="574"/>
      <c r="D15" s="574"/>
      <c r="E15" s="574"/>
      <c r="F15" s="574"/>
      <c r="G15" s="574"/>
      <c r="H15" s="574"/>
      <c r="I15" s="574"/>
      <c r="J15" s="574"/>
      <c r="K15" s="574"/>
      <c r="L15" s="574"/>
      <c r="M15" s="575"/>
      <c r="N15" s="63"/>
      <c r="P15" s="774" t="s">
        <v>34</v>
      </c>
      <c r="Q15" s="571"/>
      <c r="R15" s="571"/>
      <c r="S15" s="571"/>
      <c r="T15" s="5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5"/>
      <c r="Q16" s="775"/>
      <c r="R16" s="775"/>
      <c r="S16" s="775"/>
      <c r="T16" s="7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2" t="s">
        <v>35</v>
      </c>
      <c r="B17" s="562" t="s">
        <v>36</v>
      </c>
      <c r="C17" s="782" t="s">
        <v>37</v>
      </c>
      <c r="D17" s="562" t="s">
        <v>38</v>
      </c>
      <c r="E17" s="586"/>
      <c r="F17" s="562" t="s">
        <v>39</v>
      </c>
      <c r="G17" s="562" t="s">
        <v>40</v>
      </c>
      <c r="H17" s="562" t="s">
        <v>41</v>
      </c>
      <c r="I17" s="562" t="s">
        <v>42</v>
      </c>
      <c r="J17" s="562" t="s">
        <v>43</v>
      </c>
      <c r="K17" s="562" t="s">
        <v>44</v>
      </c>
      <c r="L17" s="562" t="s">
        <v>45</v>
      </c>
      <c r="M17" s="562" t="s">
        <v>46</v>
      </c>
      <c r="N17" s="562" t="s">
        <v>47</v>
      </c>
      <c r="O17" s="562" t="s">
        <v>48</v>
      </c>
      <c r="P17" s="562" t="s">
        <v>49</v>
      </c>
      <c r="Q17" s="800"/>
      <c r="R17" s="800"/>
      <c r="S17" s="800"/>
      <c r="T17" s="586"/>
      <c r="U17" s="751" t="s">
        <v>50</v>
      </c>
      <c r="V17" s="575"/>
      <c r="W17" s="562" t="s">
        <v>51</v>
      </c>
      <c r="X17" s="562" t="s">
        <v>52</v>
      </c>
      <c r="Y17" s="581" t="s">
        <v>53</v>
      </c>
      <c r="Z17" s="661" t="s">
        <v>54</v>
      </c>
      <c r="AA17" s="598" t="s">
        <v>55</v>
      </c>
      <c r="AB17" s="598" t="s">
        <v>56</v>
      </c>
      <c r="AC17" s="598" t="s">
        <v>57</v>
      </c>
      <c r="AD17" s="598" t="s">
        <v>58</v>
      </c>
      <c r="AE17" s="599"/>
      <c r="AF17" s="600"/>
      <c r="AG17" s="66"/>
      <c r="BD17" s="65" t="s">
        <v>59</v>
      </c>
    </row>
    <row r="18" spans="1:68" ht="14.25" customHeight="1" x14ac:dyDescent="0.2">
      <c r="A18" s="563"/>
      <c r="B18" s="563"/>
      <c r="C18" s="563"/>
      <c r="D18" s="587"/>
      <c r="E18" s="588"/>
      <c r="F18" s="563"/>
      <c r="G18" s="563"/>
      <c r="H18" s="563"/>
      <c r="I18" s="563"/>
      <c r="J18" s="563"/>
      <c r="K18" s="563"/>
      <c r="L18" s="563"/>
      <c r="M18" s="563"/>
      <c r="N18" s="563"/>
      <c r="O18" s="563"/>
      <c r="P18" s="587"/>
      <c r="Q18" s="801"/>
      <c r="R18" s="801"/>
      <c r="S18" s="801"/>
      <c r="T18" s="588"/>
      <c r="U18" s="67" t="s">
        <v>60</v>
      </c>
      <c r="V18" s="67" t="s">
        <v>61</v>
      </c>
      <c r="W18" s="563"/>
      <c r="X18" s="563"/>
      <c r="Y18" s="582"/>
      <c r="Z18" s="662"/>
      <c r="AA18" s="663"/>
      <c r="AB18" s="663"/>
      <c r="AC18" s="663"/>
      <c r="AD18" s="601"/>
      <c r="AE18" s="602"/>
      <c r="AF18" s="603"/>
      <c r="AG18" s="66"/>
      <c r="BD18" s="65"/>
    </row>
    <row r="19" spans="1:68" ht="27.75" hidden="1" customHeight="1" x14ac:dyDescent="0.2">
      <c r="A19" s="577" t="s">
        <v>62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5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64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4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7"/>
      <c r="R22" s="557"/>
      <c r="S22" s="557"/>
      <c r="T22" s="558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4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1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7"/>
      <c r="R26" s="557"/>
      <c r="S26" s="557"/>
      <c r="T26" s="558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7"/>
      <c r="R27" s="557"/>
      <c r="S27" s="557"/>
      <c r="T27" s="558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5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7"/>
      <c r="R28" s="557"/>
      <c r="S28" s="557"/>
      <c r="T28" s="558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7"/>
      <c r="R29" s="557"/>
      <c r="S29" s="557"/>
      <c r="T29" s="558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7"/>
      <c r="R30" s="557"/>
      <c r="S30" s="557"/>
      <c r="T30" s="558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7"/>
      <c r="R31" s="557"/>
      <c r="S31" s="557"/>
      <c r="T31" s="558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3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5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4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7"/>
      <c r="R35" s="557"/>
      <c r="S35" s="557"/>
      <c r="T35" s="558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3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55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77" t="s">
        <v>100</v>
      </c>
      <c r="B38" s="578"/>
      <c r="C38" s="578"/>
      <c r="D38" s="578"/>
      <c r="E38" s="578"/>
      <c r="F38" s="578"/>
      <c r="G38" s="578"/>
      <c r="H38" s="578"/>
      <c r="I38" s="578"/>
      <c r="J38" s="578"/>
      <c r="K38" s="578"/>
      <c r="L38" s="578"/>
      <c r="M38" s="578"/>
      <c r="N38" s="578"/>
      <c r="O38" s="578"/>
      <c r="P38" s="578"/>
      <c r="Q38" s="578"/>
      <c r="R38" s="578"/>
      <c r="S38" s="578"/>
      <c r="T38" s="578"/>
      <c r="U38" s="578"/>
      <c r="V38" s="578"/>
      <c r="W38" s="578"/>
      <c r="X38" s="578"/>
      <c r="Y38" s="578"/>
      <c r="Z38" s="578"/>
      <c r="AA38" s="48"/>
      <c r="AB38" s="48"/>
      <c r="AC38" s="48"/>
    </row>
    <row r="39" spans="1:68" ht="16.5" hidden="1" customHeight="1" x14ac:dyDescent="0.25">
      <c r="A39" s="565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64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7"/>
      <c r="R41" s="557"/>
      <c r="S41" s="557"/>
      <c r="T41" s="558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7"/>
      <c r="R42" s="557"/>
      <c r="S42" s="557"/>
      <c r="T42" s="558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7"/>
      <c r="R43" s="557"/>
      <c r="S43" s="557"/>
      <c r="T43" s="558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53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5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64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7"/>
      <c r="R47" s="557"/>
      <c r="S47" s="557"/>
      <c r="T47" s="558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3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5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65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64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7"/>
      <c r="R52" s="557"/>
      <c r="S52" s="557"/>
      <c r="T52" s="558"/>
      <c r="U52" s="34"/>
      <c r="V52" s="34"/>
      <c r="W52" s="35" t="s">
        <v>68</v>
      </c>
      <c r="X52" s="549">
        <v>5</v>
      </c>
      <c r="Y52" s="550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5.1941964285714288</v>
      </c>
      <c r="BN52" s="64">
        <f t="shared" ref="BN52:BN57" si="8">IFERROR(Y52*I52/H52,"0")</f>
        <v>11.635</v>
      </c>
      <c r="BO52" s="64">
        <f t="shared" ref="BO52:BO57" si="9">IFERROR(1/J52*(X52/H52),"0")</f>
        <v>6.9754464285714289E-3</v>
      </c>
      <c r="BP52" s="64">
        <f t="shared" ref="BP52:BP57" si="10">IFERROR(1/J52*(Y52/H52),"0")</f>
        <v>1.5625E-2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7"/>
      <c r="R53" s="557"/>
      <c r="S53" s="557"/>
      <c r="T53" s="558"/>
      <c r="U53" s="34"/>
      <c r="V53" s="34"/>
      <c r="W53" s="35" t="s">
        <v>68</v>
      </c>
      <c r="X53" s="549">
        <v>69</v>
      </c>
      <c r="Y53" s="550">
        <f t="shared" si="6"/>
        <v>75.600000000000009</v>
      </c>
      <c r="Z53" s="36">
        <f>IFERROR(IF(Y53=0,"",ROUNDUP(Y53/H53,0)*0.01898),"")</f>
        <v>0.13286000000000001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71.779166666666654</v>
      </c>
      <c r="BN53" s="64">
        <f t="shared" si="8"/>
        <v>78.64500000000001</v>
      </c>
      <c r="BO53" s="64">
        <f t="shared" si="9"/>
        <v>9.9826388888888881E-2</v>
      </c>
      <c r="BP53" s="64">
        <f t="shared" si="10"/>
        <v>0.109375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7"/>
      <c r="R54" s="557"/>
      <c r="S54" s="557"/>
      <c r="T54" s="558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7"/>
      <c r="R55" s="557"/>
      <c r="S55" s="557"/>
      <c r="T55" s="558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5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7"/>
      <c r="R56" s="557"/>
      <c r="S56" s="557"/>
      <c r="T56" s="558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7"/>
      <c r="R57" s="557"/>
      <c r="S57" s="557"/>
      <c r="T57" s="558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3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6.8353174603174596</v>
      </c>
      <c r="Y58" s="551">
        <f>IFERROR(Y52/H52,"0")+IFERROR(Y53/H53,"0")+IFERROR(Y54/H54,"0")+IFERROR(Y55/H55,"0")+IFERROR(Y56/H56,"0")+IFERROR(Y57/H57,"0")</f>
        <v>8</v>
      </c>
      <c r="Z58" s="551">
        <f>IFERROR(IF(Z52="",0,Z52),"0")+IFERROR(IF(Z53="",0,Z53),"0")+IFERROR(IF(Z54="",0,Z54),"0")+IFERROR(IF(Z55="",0,Z55),"0")+IFERROR(IF(Z56="",0,Z56),"0")+IFERROR(IF(Z57="",0,Z57),"0")</f>
        <v>0.15184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5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74</v>
      </c>
      <c r="Y59" s="551">
        <f>IFERROR(SUM(Y52:Y57),"0")</f>
        <v>86.800000000000011</v>
      </c>
      <c r="Z59" s="37"/>
      <c r="AA59" s="552"/>
      <c r="AB59" s="552"/>
      <c r="AC59" s="552"/>
    </row>
    <row r="60" spans="1:68" ht="14.25" hidden="1" customHeight="1" x14ac:dyDescent="0.25">
      <c r="A60" s="564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7"/>
      <c r="R61" s="557"/>
      <c r="S61" s="557"/>
      <c r="T61" s="558"/>
      <c r="U61" s="34"/>
      <c r="V61" s="34"/>
      <c r="W61" s="35" t="s">
        <v>68</v>
      </c>
      <c r="X61" s="549">
        <v>58</v>
      </c>
      <c r="Y61" s="550">
        <f>IFERROR(IF(X61="",0,CEILING((X61/$H61),1)*$H61),"")</f>
        <v>64.800000000000011</v>
      </c>
      <c r="Z61" s="36">
        <f>IFERROR(IF(Y61=0,"",ROUNDUP(Y61/H61,0)*0.01898),"")</f>
        <v>0.11388000000000001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60.336111111111109</v>
      </c>
      <c r="BN61" s="64">
        <f>IFERROR(Y61*I61/H61,"0")</f>
        <v>67.410000000000011</v>
      </c>
      <c r="BO61" s="64">
        <f>IFERROR(1/J61*(X61/H61),"0")</f>
        <v>8.3912037037037035E-2</v>
      </c>
      <c r="BP61" s="64">
        <f>IFERROR(1/J61*(Y61/H61),"0")</f>
        <v>9.3750000000000014E-2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0">
        <v>4680115885950</v>
      </c>
      <c r="E62" s="561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4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7"/>
      <c r="R62" s="557"/>
      <c r="S62" s="557"/>
      <c r="T62" s="558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0">
        <v>4680115881433</v>
      </c>
      <c r="E63" s="561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7"/>
      <c r="R63" s="557"/>
      <c r="S63" s="557"/>
      <c r="T63" s="558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3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5.3703703703703702</v>
      </c>
      <c r="Y64" s="551">
        <f>IFERROR(Y61/H61,"0")+IFERROR(Y62/H62,"0")+IFERROR(Y63/H63,"0")</f>
        <v>6.0000000000000009</v>
      </c>
      <c r="Z64" s="551">
        <f>IFERROR(IF(Z61="",0,Z61),"0")+IFERROR(IF(Z62="",0,Z62),"0")+IFERROR(IF(Z63="",0,Z63),"0")</f>
        <v>0.11388000000000001</v>
      </c>
      <c r="AA64" s="552"/>
      <c r="AB64" s="552"/>
      <c r="AC64" s="552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5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58</v>
      </c>
      <c r="Y65" s="551">
        <f>IFERROR(SUM(Y61:Y63),"0")</f>
        <v>64.800000000000011</v>
      </c>
      <c r="Z65" s="37"/>
      <c r="AA65" s="552"/>
      <c r="AB65" s="552"/>
      <c r="AC65" s="552"/>
    </row>
    <row r="66" spans="1:68" ht="14.25" hidden="1" customHeight="1" x14ac:dyDescent="0.25">
      <c r="A66" s="564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0">
        <v>4680115885073</v>
      </c>
      <c r="E67" s="561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7"/>
      <c r="R67" s="557"/>
      <c r="S67" s="557"/>
      <c r="T67" s="558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0">
        <v>4680115885059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7"/>
      <c r="R68" s="557"/>
      <c r="S68" s="557"/>
      <c r="T68" s="558"/>
      <c r="U68" s="34"/>
      <c r="V68" s="34"/>
      <c r="W68" s="35" t="s">
        <v>68</v>
      </c>
      <c r="X68" s="549">
        <v>3</v>
      </c>
      <c r="Y68" s="550">
        <f>IFERROR(IF(X68="",0,CEILING((X68/$H68),1)*$H68),"")</f>
        <v>3.6</v>
      </c>
      <c r="Z68" s="36">
        <f>IFERROR(IF(Y68=0,"",ROUNDUP(Y68/H68,0)*0.00502),"")</f>
        <v>1.004E-2</v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3.1666666666666661</v>
      </c>
      <c r="BN68" s="64">
        <f>IFERROR(Y68*I68/H68,"0")</f>
        <v>3.8</v>
      </c>
      <c r="BO68" s="64">
        <f>IFERROR(1/J68*(X68/H68),"0")</f>
        <v>7.1225071225071226E-3</v>
      </c>
      <c r="BP68" s="64">
        <f>IFERROR(1/J68*(Y68/H68),"0")</f>
        <v>8.5470085470085479E-3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0">
        <v>4680115885097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7"/>
      <c r="R69" s="557"/>
      <c r="S69" s="557"/>
      <c r="T69" s="558"/>
      <c r="U69" s="34"/>
      <c r="V69" s="34"/>
      <c r="W69" s="35" t="s">
        <v>68</v>
      </c>
      <c r="X69" s="549">
        <v>1</v>
      </c>
      <c r="Y69" s="550">
        <f>IFERROR(IF(X69="",0,CEILING((X69/$H69),1)*$H69),"")</f>
        <v>1.8</v>
      </c>
      <c r="Z69" s="36">
        <f>IFERROR(IF(Y69=0,"",ROUNDUP(Y69/H69,0)*0.00502),"")</f>
        <v>5.0200000000000002E-3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1.0555555555555556</v>
      </c>
      <c r="BN69" s="64">
        <f>IFERROR(Y69*I69/H69,"0")</f>
        <v>1.9</v>
      </c>
      <c r="BO69" s="64">
        <f>IFERROR(1/J69*(X69/H69),"0")</f>
        <v>2.3741690408357078E-3</v>
      </c>
      <c r="BP69" s="64">
        <f>IFERROR(1/J69*(Y69/H69),"0")</f>
        <v>4.2735042735042739E-3</v>
      </c>
    </row>
    <row r="70" spans="1:68" x14ac:dyDescent="0.2">
      <c r="A70" s="553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2.2222222222222223</v>
      </c>
      <c r="Y70" s="551">
        <f>IFERROR(Y67/H67,"0")+IFERROR(Y68/H68,"0")+IFERROR(Y69/H69,"0")</f>
        <v>3</v>
      </c>
      <c r="Z70" s="551">
        <f>IFERROR(IF(Z67="",0,Z67),"0")+IFERROR(IF(Z68="",0,Z68),"0")+IFERROR(IF(Z69="",0,Z69),"0")</f>
        <v>1.506E-2</v>
      </c>
      <c r="AA70" s="552"/>
      <c r="AB70" s="552"/>
      <c r="AC70" s="552"/>
    </row>
    <row r="71" spans="1:68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5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4</v>
      </c>
      <c r="Y71" s="551">
        <f>IFERROR(SUM(Y67:Y69),"0")</f>
        <v>5.4</v>
      </c>
      <c r="Z71" s="37"/>
      <c r="AA71" s="552"/>
      <c r="AB71" s="552"/>
      <c r="AC71" s="552"/>
    </row>
    <row r="72" spans="1:68" ht="14.25" hidden="1" customHeight="1" x14ac:dyDescent="0.25">
      <c r="A72" s="564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0">
        <v>4680115881891</v>
      </c>
      <c r="E73" s="561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7"/>
      <c r="R73" s="557"/>
      <c r="S73" s="557"/>
      <c r="T73" s="558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0">
        <v>4680115885769</v>
      </c>
      <c r="E74" s="561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7"/>
      <c r="R74" s="557"/>
      <c r="S74" s="557"/>
      <c r="T74" s="558"/>
      <c r="U74" s="34"/>
      <c r="V74" s="34"/>
      <c r="W74" s="35" t="s">
        <v>68</v>
      </c>
      <c r="X74" s="549">
        <v>11</v>
      </c>
      <c r="Y74" s="550">
        <f>IFERROR(IF(X74="",0,CEILING((X74/$H74),1)*$H74),"")</f>
        <v>16.8</v>
      </c>
      <c r="Z74" s="36">
        <f>IFERROR(IF(Y74=0,"",ROUNDUP(Y74/H74,0)*0.01898),"")</f>
        <v>3.7960000000000001E-2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11.569642857142856</v>
      </c>
      <c r="BN74" s="64">
        <f>IFERROR(Y74*I74/H74,"0")</f>
        <v>17.670000000000002</v>
      </c>
      <c r="BO74" s="64">
        <f>IFERROR(1/J74*(X74/H74),"0")</f>
        <v>2.0461309523809524E-2</v>
      </c>
      <c r="BP74" s="64">
        <f>IFERROR(1/J74*(Y74/H74),"0")</f>
        <v>3.125E-2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0">
        <v>4680115884311</v>
      </c>
      <c r="E75" s="561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4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7"/>
      <c r="R75" s="557"/>
      <c r="S75" s="557"/>
      <c r="T75" s="558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0">
        <v>4680115885929</v>
      </c>
      <c r="E76" s="561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7"/>
      <c r="R76" s="557"/>
      <c r="S76" s="557"/>
      <c r="T76" s="558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0">
        <v>4680115884403</v>
      </c>
      <c r="E77" s="561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7"/>
      <c r="R77" s="557"/>
      <c r="S77" s="557"/>
      <c r="T77" s="558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3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1.3095238095238095</v>
      </c>
      <c r="Y78" s="551">
        <f>IFERROR(Y73/H73,"0")+IFERROR(Y74/H74,"0")+IFERROR(Y75/H75,"0")+IFERROR(Y76/H76,"0")+IFERROR(Y77/H77,"0")</f>
        <v>2</v>
      </c>
      <c r="Z78" s="551">
        <f>IFERROR(IF(Z73="",0,Z73),"0")+IFERROR(IF(Z74="",0,Z74),"0")+IFERROR(IF(Z75="",0,Z75),"0")+IFERROR(IF(Z76="",0,Z76),"0")+IFERROR(IF(Z77="",0,Z77),"0")</f>
        <v>3.7960000000000001E-2</v>
      </c>
      <c r="AA78" s="552"/>
      <c r="AB78" s="552"/>
      <c r="AC78" s="552"/>
    </row>
    <row r="79" spans="1:68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5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11</v>
      </c>
      <c r="Y79" s="551">
        <f>IFERROR(SUM(Y73:Y77),"0")</f>
        <v>16.8</v>
      </c>
      <c r="Z79" s="37"/>
      <c r="AA79" s="552"/>
      <c r="AB79" s="552"/>
      <c r="AC79" s="552"/>
    </row>
    <row r="80" spans="1:68" ht="14.25" hidden="1" customHeight="1" x14ac:dyDescent="0.25">
      <c r="A80" s="564" t="s">
        <v>164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60">
        <v>4680115881532</v>
      </c>
      <c r="E81" s="561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7"/>
      <c r="R81" s="557"/>
      <c r="S81" s="557"/>
      <c r="T81" s="558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0">
        <v>4680115881464</v>
      </c>
      <c r="E82" s="561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0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7"/>
      <c r="R82" s="557"/>
      <c r="S82" s="557"/>
      <c r="T82" s="558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3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5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65" t="s">
        <v>171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64" t="s">
        <v>102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0">
        <v>4680115881327</v>
      </c>
      <c r="E87" s="561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8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7"/>
      <c r="R87" s="557"/>
      <c r="S87" s="557"/>
      <c r="T87" s="558"/>
      <c r="U87" s="34"/>
      <c r="V87" s="34"/>
      <c r="W87" s="35" t="s">
        <v>68</v>
      </c>
      <c r="X87" s="549">
        <v>837</v>
      </c>
      <c r="Y87" s="550">
        <f>IFERROR(IF(X87="",0,CEILING((X87/$H87),1)*$H87),"")</f>
        <v>842.40000000000009</v>
      </c>
      <c r="Z87" s="36">
        <f>IFERROR(IF(Y87=0,"",ROUNDUP(Y87/H87,0)*0.01898),"")</f>
        <v>1.48044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870.71249999999986</v>
      </c>
      <c r="BN87" s="64">
        <f>IFERROR(Y87*I87/H87,"0")</f>
        <v>876.33</v>
      </c>
      <c r="BO87" s="64">
        <f>IFERROR(1/J87*(X87/H87),"0")</f>
        <v>1.2109375</v>
      </c>
      <c r="BP87" s="64">
        <f>IFERROR(1/J87*(Y87/H87),"0")</f>
        <v>1.21875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0">
        <v>4680115881518</v>
      </c>
      <c r="E88" s="561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7"/>
      <c r="R88" s="557"/>
      <c r="S88" s="557"/>
      <c r="T88" s="558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0">
        <v>4680115881303</v>
      </c>
      <c r="E89" s="561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7"/>
      <c r="R89" s="557"/>
      <c r="S89" s="557"/>
      <c r="T89" s="558"/>
      <c r="U89" s="34"/>
      <c r="V89" s="34"/>
      <c r="W89" s="35" t="s">
        <v>68</v>
      </c>
      <c r="X89" s="549">
        <v>120</v>
      </c>
      <c r="Y89" s="550">
        <f>IFERROR(IF(X89="",0,CEILING((X89/$H89),1)*$H89),"")</f>
        <v>121.5</v>
      </c>
      <c r="Z89" s="36">
        <f>IFERROR(IF(Y89=0,"",ROUNDUP(Y89/H89,0)*0.00902),"")</f>
        <v>0.24354000000000001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125.60000000000001</v>
      </c>
      <c r="BN89" s="64">
        <f>IFERROR(Y89*I89/H89,"0")</f>
        <v>127.17</v>
      </c>
      <c r="BO89" s="64">
        <f>IFERROR(1/J89*(X89/H89),"0")</f>
        <v>0.20202020202020204</v>
      </c>
      <c r="BP89" s="64">
        <f>IFERROR(1/J89*(Y89/H89),"0")</f>
        <v>0.20454545454545456</v>
      </c>
    </row>
    <row r="90" spans="1:68" x14ac:dyDescent="0.2">
      <c r="A90" s="553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104.16666666666667</v>
      </c>
      <c r="Y90" s="551">
        <f>IFERROR(Y87/H87,"0")+IFERROR(Y88/H88,"0")+IFERROR(Y89/H89,"0")</f>
        <v>105</v>
      </c>
      <c r="Z90" s="551">
        <f>IFERROR(IF(Z87="",0,Z87),"0")+IFERROR(IF(Z88="",0,Z88),"0")+IFERROR(IF(Z89="",0,Z89),"0")</f>
        <v>1.7239800000000001</v>
      </c>
      <c r="AA90" s="552"/>
      <c r="AB90" s="552"/>
      <c r="AC90" s="552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5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957</v>
      </c>
      <c r="Y91" s="551">
        <f>IFERROR(SUM(Y87:Y89),"0")</f>
        <v>963.90000000000009</v>
      </c>
      <c r="Z91" s="37"/>
      <c r="AA91" s="552"/>
      <c r="AB91" s="552"/>
      <c r="AC91" s="552"/>
    </row>
    <row r="92" spans="1:68" ht="14.25" hidden="1" customHeight="1" x14ac:dyDescent="0.25">
      <c r="A92" s="564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60">
        <v>4607091386967</v>
      </c>
      <c r="E93" s="561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657" t="s">
        <v>181</v>
      </c>
      <c r="Q93" s="557"/>
      <c r="R93" s="557"/>
      <c r="S93" s="557"/>
      <c r="T93" s="558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0">
        <v>4680115884953</v>
      </c>
      <c r="E94" s="561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7"/>
      <c r="R94" s="557"/>
      <c r="S94" s="557"/>
      <c r="T94" s="558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60">
        <v>4607091385731</v>
      </c>
      <c r="E95" s="561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7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7"/>
      <c r="R95" s="557"/>
      <c r="S95" s="557"/>
      <c r="T95" s="558"/>
      <c r="U95" s="34"/>
      <c r="V95" s="34"/>
      <c r="W95" s="35" t="s">
        <v>68</v>
      </c>
      <c r="X95" s="549">
        <v>429</v>
      </c>
      <c r="Y95" s="550">
        <f>IFERROR(IF(X95="",0,CEILING((X95/$H95),1)*$H95),"")</f>
        <v>429.3</v>
      </c>
      <c r="Z95" s="36">
        <f>IFERROR(IF(Y95=0,"",ROUNDUP(Y95/H95,0)*0.00651),"")</f>
        <v>1.0350900000000001</v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469.03999999999991</v>
      </c>
      <c r="BN95" s="64">
        <f>IFERROR(Y95*I95/H95,"0")</f>
        <v>469.36799999999994</v>
      </c>
      <c r="BO95" s="64">
        <f>IFERROR(1/J95*(X95/H95),"0")</f>
        <v>0.87301587301587302</v>
      </c>
      <c r="BP95" s="64">
        <f>IFERROR(1/J95*(Y95/H95),"0")</f>
        <v>0.87362637362637374</v>
      </c>
    </row>
    <row r="96" spans="1:68" ht="27" hidden="1" customHeight="1" x14ac:dyDescent="0.25">
      <c r="A96" s="54" t="s">
        <v>186</v>
      </c>
      <c r="B96" s="54" t="s">
        <v>189</v>
      </c>
      <c r="C96" s="31">
        <v>4301051718</v>
      </c>
      <c r="D96" s="560">
        <v>4607091385731</v>
      </c>
      <c r="E96" s="561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69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7"/>
      <c r="R96" s="557"/>
      <c r="S96" s="557"/>
      <c r="T96" s="558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190</v>
      </c>
      <c r="B97" s="54" t="s">
        <v>191</v>
      </c>
      <c r="C97" s="31">
        <v>4301051438</v>
      </c>
      <c r="D97" s="560">
        <v>4680115880894</v>
      </c>
      <c r="E97" s="561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8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7"/>
      <c r="R97" s="557"/>
      <c r="S97" s="557"/>
      <c r="T97" s="558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53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5"/>
      <c r="P98" s="566" t="s">
        <v>70</v>
      </c>
      <c r="Q98" s="567"/>
      <c r="R98" s="567"/>
      <c r="S98" s="567"/>
      <c r="T98" s="567"/>
      <c r="U98" s="567"/>
      <c r="V98" s="568"/>
      <c r="W98" s="37" t="s">
        <v>71</v>
      </c>
      <c r="X98" s="551">
        <f>IFERROR(X93/H93,"0")+IFERROR(X94/H94,"0")+IFERROR(X95/H95,"0")+IFERROR(X96/H96,"0")+IFERROR(X97/H97,"0")</f>
        <v>158.88888888888889</v>
      </c>
      <c r="Y98" s="551">
        <f>IFERROR(Y93/H93,"0")+IFERROR(Y94/H94,"0")+IFERROR(Y95/H95,"0")+IFERROR(Y96/H96,"0")+IFERROR(Y97/H97,"0")</f>
        <v>159</v>
      </c>
      <c r="Z98" s="551">
        <f>IFERROR(IF(Z93="",0,Z93),"0")+IFERROR(IF(Z94="",0,Z94),"0")+IFERROR(IF(Z95="",0,Z95),"0")+IFERROR(IF(Z96="",0,Z96),"0")+IFERROR(IF(Z97="",0,Z97),"0")</f>
        <v>1.0350900000000001</v>
      </c>
      <c r="AA98" s="552"/>
      <c r="AB98" s="552"/>
      <c r="AC98" s="552"/>
    </row>
    <row r="99" spans="1:68" x14ac:dyDescent="0.2">
      <c r="A99" s="554"/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5"/>
      <c r="P99" s="566" t="s">
        <v>70</v>
      </c>
      <c r="Q99" s="567"/>
      <c r="R99" s="567"/>
      <c r="S99" s="567"/>
      <c r="T99" s="567"/>
      <c r="U99" s="567"/>
      <c r="V99" s="568"/>
      <c r="W99" s="37" t="s">
        <v>68</v>
      </c>
      <c r="X99" s="551">
        <f>IFERROR(SUM(X93:X97),"0")</f>
        <v>429</v>
      </c>
      <c r="Y99" s="551">
        <f>IFERROR(SUM(Y93:Y97),"0")</f>
        <v>429.3</v>
      </c>
      <c r="Z99" s="37"/>
      <c r="AA99" s="552"/>
      <c r="AB99" s="552"/>
      <c r="AC99" s="552"/>
    </row>
    <row r="100" spans="1:68" ht="16.5" hidden="1" customHeight="1" x14ac:dyDescent="0.25">
      <c r="A100" s="565" t="s">
        <v>193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4"/>
      <c r="AB100" s="544"/>
      <c r="AC100" s="544"/>
    </row>
    <row r="101" spans="1:68" ht="14.25" hidden="1" customHeight="1" x14ac:dyDescent="0.25">
      <c r="A101" s="564" t="s">
        <v>102</v>
      </c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54"/>
      <c r="P101" s="554"/>
      <c r="Q101" s="554"/>
      <c r="R101" s="554"/>
      <c r="S101" s="554"/>
      <c r="T101" s="554"/>
      <c r="U101" s="554"/>
      <c r="V101" s="554"/>
      <c r="W101" s="554"/>
      <c r="X101" s="554"/>
      <c r="Y101" s="554"/>
      <c r="Z101" s="554"/>
      <c r="AA101" s="545"/>
      <c r="AB101" s="545"/>
      <c r="AC101" s="545"/>
    </row>
    <row r="102" spans="1:68" ht="27" customHeight="1" x14ac:dyDescent="0.25">
      <c r="A102" s="54" t="s">
        <v>194</v>
      </c>
      <c r="B102" s="54" t="s">
        <v>195</v>
      </c>
      <c r="C102" s="31">
        <v>4301011514</v>
      </c>
      <c r="D102" s="560">
        <v>4680115882133</v>
      </c>
      <c r="E102" s="561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6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7"/>
      <c r="R102" s="557"/>
      <c r="S102" s="557"/>
      <c r="T102" s="558"/>
      <c r="U102" s="34"/>
      <c r="V102" s="34"/>
      <c r="W102" s="35" t="s">
        <v>68</v>
      </c>
      <c r="X102" s="549">
        <v>371</v>
      </c>
      <c r="Y102" s="550">
        <f>IFERROR(IF(X102="",0,CEILING((X102/$H102),1)*$H102),"")</f>
        <v>378</v>
      </c>
      <c r="Z102" s="36">
        <f>IFERROR(IF(Y102=0,"",ROUNDUP(Y102/H102,0)*0.01898),"")</f>
        <v>0.6643</v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385.94305555555547</v>
      </c>
      <c r="BN102" s="64">
        <f>IFERROR(Y102*I102/H102,"0")</f>
        <v>393.22499999999997</v>
      </c>
      <c r="BO102" s="64">
        <f>IFERROR(1/J102*(X102/H102),"0")</f>
        <v>0.53674768518518512</v>
      </c>
      <c r="BP102" s="64">
        <f>IFERROR(1/J102*(Y102/H102),"0")</f>
        <v>0.546875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4301011417</v>
      </c>
      <c r="D103" s="560">
        <v>4680115880269</v>
      </c>
      <c r="E103" s="561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7"/>
      <c r="R103" s="557"/>
      <c r="S103" s="557"/>
      <c r="T103" s="558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4301011415</v>
      </c>
      <c r="D104" s="560">
        <v>4680115880429</v>
      </c>
      <c r="E104" s="561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4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7"/>
      <c r="R104" s="557"/>
      <c r="S104" s="557"/>
      <c r="T104" s="558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201</v>
      </c>
      <c r="B105" s="54" t="s">
        <v>202</v>
      </c>
      <c r="C105" s="31">
        <v>4301011462</v>
      </c>
      <c r="D105" s="560">
        <v>4680115881457</v>
      </c>
      <c r="E105" s="561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6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7"/>
      <c r="R105" s="557"/>
      <c r="S105" s="557"/>
      <c r="T105" s="558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53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5"/>
      <c r="P106" s="566" t="s">
        <v>70</v>
      </c>
      <c r="Q106" s="567"/>
      <c r="R106" s="567"/>
      <c r="S106" s="567"/>
      <c r="T106" s="567"/>
      <c r="U106" s="567"/>
      <c r="V106" s="568"/>
      <c r="W106" s="37" t="s">
        <v>71</v>
      </c>
      <c r="X106" s="551">
        <f>IFERROR(X102/H102,"0")+IFERROR(X103/H103,"0")+IFERROR(X104/H104,"0")+IFERROR(X105/H105,"0")</f>
        <v>34.351851851851848</v>
      </c>
      <c r="Y106" s="551">
        <f>IFERROR(Y102/H102,"0")+IFERROR(Y103/H103,"0")+IFERROR(Y104/H104,"0")+IFERROR(Y105/H105,"0")</f>
        <v>35</v>
      </c>
      <c r="Z106" s="551">
        <f>IFERROR(IF(Z102="",0,Z102),"0")+IFERROR(IF(Z103="",0,Z103),"0")+IFERROR(IF(Z104="",0,Z104),"0")+IFERROR(IF(Z105="",0,Z105),"0")</f>
        <v>0.6643</v>
      </c>
      <c r="AA106" s="552"/>
      <c r="AB106" s="552"/>
      <c r="AC106" s="552"/>
    </row>
    <row r="107" spans="1:68" x14ac:dyDescent="0.2">
      <c r="A107" s="554"/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5"/>
      <c r="P107" s="566" t="s">
        <v>70</v>
      </c>
      <c r="Q107" s="567"/>
      <c r="R107" s="567"/>
      <c r="S107" s="567"/>
      <c r="T107" s="567"/>
      <c r="U107" s="567"/>
      <c r="V107" s="568"/>
      <c r="W107" s="37" t="s">
        <v>68</v>
      </c>
      <c r="X107" s="551">
        <f>IFERROR(SUM(X102:X105),"0")</f>
        <v>371</v>
      </c>
      <c r="Y107" s="551">
        <f>IFERROR(SUM(Y102:Y105),"0")</f>
        <v>378</v>
      </c>
      <c r="Z107" s="37"/>
      <c r="AA107" s="552"/>
      <c r="AB107" s="552"/>
      <c r="AC107" s="552"/>
    </row>
    <row r="108" spans="1:68" ht="14.25" hidden="1" customHeight="1" x14ac:dyDescent="0.25">
      <c r="A108" s="564" t="s">
        <v>134</v>
      </c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54"/>
      <c r="P108" s="554"/>
      <c r="Q108" s="554"/>
      <c r="R108" s="554"/>
      <c r="S108" s="554"/>
      <c r="T108" s="554"/>
      <c r="U108" s="554"/>
      <c r="V108" s="554"/>
      <c r="W108" s="554"/>
      <c r="X108" s="554"/>
      <c r="Y108" s="554"/>
      <c r="Z108" s="554"/>
      <c r="AA108" s="545"/>
      <c r="AB108" s="545"/>
      <c r="AC108" s="545"/>
    </row>
    <row r="109" spans="1:68" ht="16.5" hidden="1" customHeight="1" x14ac:dyDescent="0.25">
      <c r="A109" s="54" t="s">
        <v>203</v>
      </c>
      <c r="B109" s="54" t="s">
        <v>204</v>
      </c>
      <c r="C109" s="31">
        <v>4301020345</v>
      </c>
      <c r="D109" s="560">
        <v>4680115881488</v>
      </c>
      <c r="E109" s="561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69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7"/>
      <c r="R109" s="557"/>
      <c r="S109" s="557"/>
      <c r="T109" s="558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4301020346</v>
      </c>
      <c r="D110" s="560">
        <v>4680115882775</v>
      </c>
      <c r="E110" s="561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71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7"/>
      <c r="R110" s="557"/>
      <c r="S110" s="557"/>
      <c r="T110" s="558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4301020344</v>
      </c>
      <c r="D111" s="560">
        <v>4680115880658</v>
      </c>
      <c r="E111" s="561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6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7"/>
      <c r="R111" s="557"/>
      <c r="S111" s="557"/>
      <c r="T111" s="558"/>
      <c r="U111" s="34"/>
      <c r="V111" s="34"/>
      <c r="W111" s="35" t="s">
        <v>68</v>
      </c>
      <c r="X111" s="549">
        <v>20</v>
      </c>
      <c r="Y111" s="550">
        <f>IFERROR(IF(X111="",0,CEILING((X111/$H111),1)*$H111),"")</f>
        <v>21.599999999999998</v>
      </c>
      <c r="Z111" s="36">
        <f>IFERROR(IF(Y111=0,"",ROUNDUP(Y111/H111,0)*0.00651),"")</f>
        <v>5.8590000000000003E-2</v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21.5</v>
      </c>
      <c r="BN111" s="64">
        <f>IFERROR(Y111*I111/H111,"0")</f>
        <v>23.22</v>
      </c>
      <c r="BO111" s="64">
        <f>IFERROR(1/J111*(X111/H111),"0")</f>
        <v>4.5787545787545791E-2</v>
      </c>
      <c r="BP111" s="64">
        <f>IFERROR(1/J111*(Y111/H111),"0")</f>
        <v>4.9450549450549455E-2</v>
      </c>
    </row>
    <row r="112" spans="1:68" x14ac:dyDescent="0.2">
      <c r="A112" s="553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5"/>
      <c r="P112" s="566" t="s">
        <v>70</v>
      </c>
      <c r="Q112" s="567"/>
      <c r="R112" s="567"/>
      <c r="S112" s="567"/>
      <c r="T112" s="567"/>
      <c r="U112" s="567"/>
      <c r="V112" s="568"/>
      <c r="W112" s="37" t="s">
        <v>71</v>
      </c>
      <c r="X112" s="551">
        <f>IFERROR(X109/H109,"0")+IFERROR(X110/H110,"0")+IFERROR(X111/H111,"0")</f>
        <v>8.3333333333333339</v>
      </c>
      <c r="Y112" s="551">
        <f>IFERROR(Y109/H109,"0")+IFERROR(Y110/H110,"0")+IFERROR(Y111/H111,"0")</f>
        <v>9</v>
      </c>
      <c r="Z112" s="551">
        <f>IFERROR(IF(Z109="",0,Z109),"0")+IFERROR(IF(Z110="",0,Z110),"0")+IFERROR(IF(Z111="",0,Z111),"0")</f>
        <v>5.8590000000000003E-2</v>
      </c>
      <c r="AA112" s="552"/>
      <c r="AB112" s="552"/>
      <c r="AC112" s="552"/>
    </row>
    <row r="113" spans="1:68" x14ac:dyDescent="0.2">
      <c r="A113" s="554"/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5"/>
      <c r="P113" s="566" t="s">
        <v>70</v>
      </c>
      <c r="Q113" s="567"/>
      <c r="R113" s="567"/>
      <c r="S113" s="567"/>
      <c r="T113" s="567"/>
      <c r="U113" s="567"/>
      <c r="V113" s="568"/>
      <c r="W113" s="37" t="s">
        <v>68</v>
      </c>
      <c r="X113" s="551">
        <f>IFERROR(SUM(X109:X111),"0")</f>
        <v>20</v>
      </c>
      <c r="Y113" s="551">
        <f>IFERROR(SUM(Y109:Y111),"0")</f>
        <v>21.599999999999998</v>
      </c>
      <c r="Z113" s="37"/>
      <c r="AA113" s="552"/>
      <c r="AB113" s="552"/>
      <c r="AC113" s="552"/>
    </row>
    <row r="114" spans="1:68" ht="14.25" hidden="1" customHeight="1" x14ac:dyDescent="0.25">
      <c r="A114" s="564" t="s">
        <v>72</v>
      </c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54"/>
      <c r="P114" s="554"/>
      <c r="Q114" s="554"/>
      <c r="R114" s="554"/>
      <c r="S114" s="554"/>
      <c r="T114" s="554"/>
      <c r="U114" s="554"/>
      <c r="V114" s="554"/>
      <c r="W114" s="554"/>
      <c r="X114" s="554"/>
      <c r="Y114" s="554"/>
      <c r="Z114" s="554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60">
        <v>4607091385168</v>
      </c>
      <c r="E115" s="561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7"/>
      <c r="R115" s="557"/>
      <c r="S115" s="557"/>
      <c r="T115" s="558"/>
      <c r="U115" s="34"/>
      <c r="V115" s="34"/>
      <c r="W115" s="35" t="s">
        <v>68</v>
      </c>
      <c r="X115" s="549">
        <v>944</v>
      </c>
      <c r="Y115" s="550">
        <f>IFERROR(IF(X115="",0,CEILING((X115/$H115),1)*$H115),"")</f>
        <v>947.69999999999993</v>
      </c>
      <c r="Z115" s="36">
        <f>IFERROR(IF(Y115=0,"",ROUNDUP(Y115/H115,0)*0.01898),"")</f>
        <v>2.2206600000000001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1003.7866666666666</v>
      </c>
      <c r="BN115" s="64">
        <f>IFERROR(Y115*I115/H115,"0")</f>
        <v>1007.721</v>
      </c>
      <c r="BO115" s="64">
        <f>IFERROR(1/J115*(X115/H115),"0")</f>
        <v>1.8209876543209877</v>
      </c>
      <c r="BP115" s="64">
        <f>IFERROR(1/J115*(Y115/H115),"0")</f>
        <v>1.828125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4301051730</v>
      </c>
      <c r="D116" s="560">
        <v>4607091383256</v>
      </c>
      <c r="E116" s="561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2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7"/>
      <c r="R116" s="557"/>
      <c r="S116" s="557"/>
      <c r="T116" s="558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60">
        <v>4607091385748</v>
      </c>
      <c r="E117" s="561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8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7"/>
      <c r="R117" s="557"/>
      <c r="S117" s="557"/>
      <c r="T117" s="558"/>
      <c r="U117" s="34"/>
      <c r="V117" s="34"/>
      <c r="W117" s="35" t="s">
        <v>68</v>
      </c>
      <c r="X117" s="549">
        <v>246</v>
      </c>
      <c r="Y117" s="550">
        <f>IFERROR(IF(X117="",0,CEILING((X117/$H117),1)*$H117),"")</f>
        <v>248.4</v>
      </c>
      <c r="Z117" s="36">
        <f>IFERROR(IF(Y117=0,"",ROUNDUP(Y117/H117,0)*0.00651),"")</f>
        <v>0.59892000000000001</v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268.95999999999998</v>
      </c>
      <c r="BN117" s="64">
        <f>IFERROR(Y117*I117/H117,"0")</f>
        <v>271.584</v>
      </c>
      <c r="BO117" s="64">
        <f>IFERROR(1/J117*(X117/H117),"0")</f>
        <v>0.50061050061050061</v>
      </c>
      <c r="BP117" s="64">
        <f>IFERROR(1/J117*(Y117/H117),"0")</f>
        <v>0.50549450549450559</v>
      </c>
    </row>
    <row r="118" spans="1:68" ht="16.5" hidden="1" customHeight="1" x14ac:dyDescent="0.25">
      <c r="A118" s="54" t="s">
        <v>217</v>
      </c>
      <c r="B118" s="54" t="s">
        <v>218</v>
      </c>
      <c r="C118" s="31">
        <v>4301051740</v>
      </c>
      <c r="D118" s="560">
        <v>4680115884533</v>
      </c>
      <c r="E118" s="561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7"/>
      <c r="R118" s="557"/>
      <c r="S118" s="557"/>
      <c r="T118" s="558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53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5"/>
      <c r="P119" s="566" t="s">
        <v>70</v>
      </c>
      <c r="Q119" s="567"/>
      <c r="R119" s="567"/>
      <c r="S119" s="567"/>
      <c r="T119" s="567"/>
      <c r="U119" s="567"/>
      <c r="V119" s="568"/>
      <c r="W119" s="37" t="s">
        <v>71</v>
      </c>
      <c r="X119" s="551">
        <f>IFERROR(X115/H115,"0")+IFERROR(X116/H116,"0")+IFERROR(X117/H117,"0")+IFERROR(X118/H118,"0")</f>
        <v>207.65432098765433</v>
      </c>
      <c r="Y119" s="551">
        <f>IFERROR(Y115/H115,"0")+IFERROR(Y116/H116,"0")+IFERROR(Y117/H117,"0")+IFERROR(Y118/H118,"0")</f>
        <v>209</v>
      </c>
      <c r="Z119" s="551">
        <f>IFERROR(IF(Z115="",0,Z115),"0")+IFERROR(IF(Z116="",0,Z116),"0")+IFERROR(IF(Z117="",0,Z117),"0")+IFERROR(IF(Z118="",0,Z118),"0")</f>
        <v>2.8195800000000002</v>
      </c>
      <c r="AA119" s="552"/>
      <c r="AB119" s="552"/>
      <c r="AC119" s="552"/>
    </row>
    <row r="120" spans="1:68" x14ac:dyDescent="0.2">
      <c r="A120" s="554"/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5"/>
      <c r="P120" s="566" t="s">
        <v>70</v>
      </c>
      <c r="Q120" s="567"/>
      <c r="R120" s="567"/>
      <c r="S120" s="567"/>
      <c r="T120" s="567"/>
      <c r="U120" s="567"/>
      <c r="V120" s="568"/>
      <c r="W120" s="37" t="s">
        <v>68</v>
      </c>
      <c r="X120" s="551">
        <f>IFERROR(SUM(X115:X118),"0")</f>
        <v>1190</v>
      </c>
      <c r="Y120" s="551">
        <f>IFERROR(SUM(Y115:Y118),"0")</f>
        <v>1196.0999999999999</v>
      </c>
      <c r="Z120" s="37"/>
      <c r="AA120" s="552"/>
      <c r="AB120" s="552"/>
      <c r="AC120" s="552"/>
    </row>
    <row r="121" spans="1:68" ht="14.25" hidden="1" customHeight="1" x14ac:dyDescent="0.25">
      <c r="A121" s="564" t="s">
        <v>164</v>
      </c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4"/>
      <c r="P121" s="554"/>
      <c r="Q121" s="554"/>
      <c r="R121" s="554"/>
      <c r="S121" s="554"/>
      <c r="T121" s="554"/>
      <c r="U121" s="554"/>
      <c r="V121" s="554"/>
      <c r="W121" s="554"/>
      <c r="X121" s="554"/>
      <c r="Y121" s="554"/>
      <c r="Z121" s="554"/>
      <c r="AA121" s="545"/>
      <c r="AB121" s="545"/>
      <c r="AC121" s="545"/>
    </row>
    <row r="122" spans="1:68" ht="27" hidden="1" customHeight="1" x14ac:dyDescent="0.25">
      <c r="A122" s="54" t="s">
        <v>220</v>
      </c>
      <c r="B122" s="54" t="s">
        <v>221</v>
      </c>
      <c r="C122" s="31">
        <v>4301060357</v>
      </c>
      <c r="D122" s="560">
        <v>4680115882652</v>
      </c>
      <c r="E122" s="561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7"/>
      <c r="R122" s="557"/>
      <c r="S122" s="557"/>
      <c r="T122" s="558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223</v>
      </c>
      <c r="B123" s="54" t="s">
        <v>224</v>
      </c>
      <c r="C123" s="31">
        <v>4301060317</v>
      </c>
      <c r="D123" s="560">
        <v>4680115880238</v>
      </c>
      <c r="E123" s="561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71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7"/>
      <c r="R123" s="557"/>
      <c r="S123" s="557"/>
      <c r="T123" s="558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53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5"/>
      <c r="P124" s="566" t="s">
        <v>70</v>
      </c>
      <c r="Q124" s="567"/>
      <c r="R124" s="567"/>
      <c r="S124" s="567"/>
      <c r="T124" s="567"/>
      <c r="U124" s="567"/>
      <c r="V124" s="568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hidden="1" x14ac:dyDescent="0.2">
      <c r="A125" s="554"/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5"/>
      <c r="P125" s="566" t="s">
        <v>70</v>
      </c>
      <c r="Q125" s="567"/>
      <c r="R125" s="567"/>
      <c r="S125" s="567"/>
      <c r="T125" s="567"/>
      <c r="U125" s="567"/>
      <c r="V125" s="568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hidden="1" customHeight="1" x14ac:dyDescent="0.25">
      <c r="A126" s="565" t="s">
        <v>226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4"/>
      <c r="AB126" s="544"/>
      <c r="AC126" s="544"/>
    </row>
    <row r="127" spans="1:68" ht="14.25" hidden="1" customHeight="1" x14ac:dyDescent="0.25">
      <c r="A127" s="564" t="s">
        <v>102</v>
      </c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4"/>
      <c r="P127" s="554"/>
      <c r="Q127" s="554"/>
      <c r="R127" s="554"/>
      <c r="S127" s="554"/>
      <c r="T127" s="554"/>
      <c r="U127" s="554"/>
      <c r="V127" s="554"/>
      <c r="W127" s="554"/>
      <c r="X127" s="554"/>
      <c r="Y127" s="554"/>
      <c r="Z127" s="554"/>
      <c r="AA127" s="545"/>
      <c r="AB127" s="545"/>
      <c r="AC127" s="545"/>
    </row>
    <row r="128" spans="1:68" ht="27" hidden="1" customHeight="1" x14ac:dyDescent="0.25">
      <c r="A128" s="54" t="s">
        <v>227</v>
      </c>
      <c r="B128" s="54" t="s">
        <v>228</v>
      </c>
      <c r="C128" s="31">
        <v>4301011562</v>
      </c>
      <c r="D128" s="560">
        <v>4680115882577</v>
      </c>
      <c r="E128" s="561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7"/>
      <c r="R128" s="557"/>
      <c r="S128" s="557"/>
      <c r="T128" s="558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227</v>
      </c>
      <c r="B129" s="54" t="s">
        <v>230</v>
      </c>
      <c r="C129" s="31">
        <v>4301011564</v>
      </c>
      <c r="D129" s="560">
        <v>4680115882577</v>
      </c>
      <c r="E129" s="561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8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7"/>
      <c r="R129" s="557"/>
      <c r="S129" s="557"/>
      <c r="T129" s="558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53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55"/>
      <c r="P130" s="566" t="s">
        <v>70</v>
      </c>
      <c r="Q130" s="567"/>
      <c r="R130" s="567"/>
      <c r="S130" s="567"/>
      <c r="T130" s="567"/>
      <c r="U130" s="567"/>
      <c r="V130" s="568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hidden="1" x14ac:dyDescent="0.2">
      <c r="A131" s="554"/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5"/>
      <c r="P131" s="566" t="s">
        <v>70</v>
      </c>
      <c r="Q131" s="567"/>
      <c r="R131" s="567"/>
      <c r="S131" s="567"/>
      <c r="T131" s="567"/>
      <c r="U131" s="567"/>
      <c r="V131" s="568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hidden="1" customHeight="1" x14ac:dyDescent="0.25">
      <c r="A132" s="564" t="s">
        <v>63</v>
      </c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54"/>
      <c r="P132" s="554"/>
      <c r="Q132" s="554"/>
      <c r="R132" s="554"/>
      <c r="S132" s="554"/>
      <c r="T132" s="554"/>
      <c r="U132" s="554"/>
      <c r="V132" s="554"/>
      <c r="W132" s="554"/>
      <c r="X132" s="554"/>
      <c r="Y132" s="554"/>
      <c r="Z132" s="554"/>
      <c r="AA132" s="545"/>
      <c r="AB132" s="545"/>
      <c r="AC132" s="545"/>
    </row>
    <row r="133" spans="1:68" ht="27" hidden="1" customHeight="1" x14ac:dyDescent="0.25">
      <c r="A133" s="54" t="s">
        <v>231</v>
      </c>
      <c r="B133" s="54" t="s">
        <v>232</v>
      </c>
      <c r="C133" s="31">
        <v>4301031235</v>
      </c>
      <c r="D133" s="560">
        <v>4680115883444</v>
      </c>
      <c r="E133" s="561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1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7"/>
      <c r="R133" s="557"/>
      <c r="S133" s="557"/>
      <c r="T133" s="558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231</v>
      </c>
      <c r="B134" s="54" t="s">
        <v>234</v>
      </c>
      <c r="C134" s="31">
        <v>4301031234</v>
      </c>
      <c r="D134" s="560">
        <v>4680115883444</v>
      </c>
      <c r="E134" s="561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64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7"/>
      <c r="R134" s="557"/>
      <c r="S134" s="557"/>
      <c r="T134" s="558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53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55"/>
      <c r="P135" s="566" t="s">
        <v>70</v>
      </c>
      <c r="Q135" s="567"/>
      <c r="R135" s="567"/>
      <c r="S135" s="567"/>
      <c r="T135" s="567"/>
      <c r="U135" s="567"/>
      <c r="V135" s="568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hidden="1" x14ac:dyDescent="0.2">
      <c r="A136" s="554"/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5"/>
      <c r="P136" s="566" t="s">
        <v>70</v>
      </c>
      <c r="Q136" s="567"/>
      <c r="R136" s="567"/>
      <c r="S136" s="567"/>
      <c r="T136" s="567"/>
      <c r="U136" s="567"/>
      <c r="V136" s="568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hidden="1" customHeight="1" x14ac:dyDescent="0.25">
      <c r="A137" s="564" t="s">
        <v>72</v>
      </c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54"/>
      <c r="P137" s="554"/>
      <c r="Q137" s="554"/>
      <c r="R137" s="554"/>
      <c r="S137" s="554"/>
      <c r="T137" s="554"/>
      <c r="U137" s="554"/>
      <c r="V137" s="554"/>
      <c r="W137" s="554"/>
      <c r="X137" s="554"/>
      <c r="Y137" s="554"/>
      <c r="Z137" s="554"/>
      <c r="AA137" s="545"/>
      <c r="AB137" s="545"/>
      <c r="AC137" s="545"/>
    </row>
    <row r="138" spans="1:68" ht="16.5" hidden="1" customHeight="1" x14ac:dyDescent="0.25">
      <c r="A138" s="54" t="s">
        <v>235</v>
      </c>
      <c r="B138" s="54" t="s">
        <v>236</v>
      </c>
      <c r="C138" s="31">
        <v>4301051477</v>
      </c>
      <c r="D138" s="560">
        <v>4680115882584</v>
      </c>
      <c r="E138" s="561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6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7"/>
      <c r="R138" s="557"/>
      <c r="S138" s="557"/>
      <c r="T138" s="558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235</v>
      </c>
      <c r="B139" s="54" t="s">
        <v>237</v>
      </c>
      <c r="C139" s="31">
        <v>4301051476</v>
      </c>
      <c r="D139" s="560">
        <v>4680115882584</v>
      </c>
      <c r="E139" s="561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64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7"/>
      <c r="R139" s="557"/>
      <c r="S139" s="557"/>
      <c r="T139" s="558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53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5"/>
      <c r="P140" s="566" t="s">
        <v>70</v>
      </c>
      <c r="Q140" s="567"/>
      <c r="R140" s="567"/>
      <c r="S140" s="567"/>
      <c r="T140" s="567"/>
      <c r="U140" s="567"/>
      <c r="V140" s="568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hidden="1" x14ac:dyDescent="0.2">
      <c r="A141" s="554"/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5"/>
      <c r="P141" s="566" t="s">
        <v>70</v>
      </c>
      <c r="Q141" s="567"/>
      <c r="R141" s="567"/>
      <c r="S141" s="567"/>
      <c r="T141" s="567"/>
      <c r="U141" s="567"/>
      <c r="V141" s="568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hidden="1" customHeight="1" x14ac:dyDescent="0.25">
      <c r="A142" s="565" t="s">
        <v>100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4"/>
      <c r="AB142" s="544"/>
      <c r="AC142" s="544"/>
    </row>
    <row r="143" spans="1:68" ht="14.25" hidden="1" customHeight="1" x14ac:dyDescent="0.25">
      <c r="A143" s="564" t="s">
        <v>102</v>
      </c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54"/>
      <c r="P143" s="554"/>
      <c r="Q143" s="554"/>
      <c r="R143" s="554"/>
      <c r="S143" s="554"/>
      <c r="T143" s="554"/>
      <c r="U143" s="554"/>
      <c r="V143" s="554"/>
      <c r="W143" s="554"/>
      <c r="X143" s="554"/>
      <c r="Y143" s="554"/>
      <c r="Z143" s="554"/>
      <c r="AA143" s="545"/>
      <c r="AB143" s="545"/>
      <c r="AC143" s="545"/>
    </row>
    <row r="144" spans="1:68" ht="27" hidden="1" customHeight="1" x14ac:dyDescent="0.25">
      <c r="A144" s="54" t="s">
        <v>238</v>
      </c>
      <c r="B144" s="54" t="s">
        <v>239</v>
      </c>
      <c r="C144" s="31">
        <v>4301011705</v>
      </c>
      <c r="D144" s="560">
        <v>4607091384604</v>
      </c>
      <c r="E144" s="561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8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7"/>
      <c r="R144" s="557"/>
      <c r="S144" s="557"/>
      <c r="T144" s="558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3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6" t="s">
        <v>70</v>
      </c>
      <c r="Q145" s="567"/>
      <c r="R145" s="567"/>
      <c r="S145" s="567"/>
      <c r="T145" s="567"/>
      <c r="U145" s="567"/>
      <c r="V145" s="568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hidden="1" x14ac:dyDescent="0.2">
      <c r="A146" s="554"/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5"/>
      <c r="P146" s="566" t="s">
        <v>70</v>
      </c>
      <c r="Q146" s="567"/>
      <c r="R146" s="567"/>
      <c r="S146" s="567"/>
      <c r="T146" s="567"/>
      <c r="U146" s="567"/>
      <c r="V146" s="568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64" t="s">
        <v>63</v>
      </c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54"/>
      <c r="P147" s="554"/>
      <c r="Q147" s="554"/>
      <c r="R147" s="554"/>
      <c r="S147" s="554"/>
      <c r="T147" s="554"/>
      <c r="U147" s="554"/>
      <c r="V147" s="554"/>
      <c r="W147" s="554"/>
      <c r="X147" s="554"/>
      <c r="Y147" s="554"/>
      <c r="Z147" s="554"/>
      <c r="AA147" s="545"/>
      <c r="AB147" s="545"/>
      <c r="AC147" s="545"/>
    </row>
    <row r="148" spans="1:68" ht="16.5" hidden="1" customHeight="1" x14ac:dyDescent="0.25">
      <c r="A148" s="54" t="s">
        <v>241</v>
      </c>
      <c r="B148" s="54" t="s">
        <v>242</v>
      </c>
      <c r="C148" s="31">
        <v>4301030895</v>
      </c>
      <c r="D148" s="560">
        <v>4607091387667</v>
      </c>
      <c r="E148" s="561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8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7"/>
      <c r="R148" s="557"/>
      <c r="S148" s="557"/>
      <c r="T148" s="558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244</v>
      </c>
      <c r="B149" s="54" t="s">
        <v>245</v>
      </c>
      <c r="C149" s="31">
        <v>4301030961</v>
      </c>
      <c r="D149" s="560">
        <v>4607091387636</v>
      </c>
      <c r="E149" s="561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7"/>
      <c r="R149" s="557"/>
      <c r="S149" s="557"/>
      <c r="T149" s="558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247</v>
      </c>
      <c r="B150" s="54" t="s">
        <v>248</v>
      </c>
      <c r="C150" s="31">
        <v>4301030963</v>
      </c>
      <c r="D150" s="560">
        <v>4607091382426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8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7"/>
      <c r="R150" s="557"/>
      <c r="S150" s="557"/>
      <c r="T150" s="558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3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6" t="s">
        <v>70</v>
      </c>
      <c r="Q151" s="567"/>
      <c r="R151" s="567"/>
      <c r="S151" s="567"/>
      <c r="T151" s="567"/>
      <c r="U151" s="567"/>
      <c r="V151" s="568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54"/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5"/>
      <c r="P152" s="566" t="s">
        <v>70</v>
      </c>
      <c r="Q152" s="567"/>
      <c r="R152" s="567"/>
      <c r="S152" s="567"/>
      <c r="T152" s="567"/>
      <c r="U152" s="567"/>
      <c r="V152" s="568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577" t="s">
        <v>250</v>
      </c>
      <c r="B153" s="578"/>
      <c r="C153" s="578"/>
      <c r="D153" s="578"/>
      <c r="E153" s="578"/>
      <c r="F153" s="578"/>
      <c r="G153" s="578"/>
      <c r="H153" s="578"/>
      <c r="I153" s="578"/>
      <c r="J153" s="578"/>
      <c r="K153" s="578"/>
      <c r="L153" s="578"/>
      <c r="M153" s="578"/>
      <c r="N153" s="578"/>
      <c r="O153" s="578"/>
      <c r="P153" s="578"/>
      <c r="Q153" s="578"/>
      <c r="R153" s="578"/>
      <c r="S153" s="578"/>
      <c r="T153" s="578"/>
      <c r="U153" s="578"/>
      <c r="V153" s="578"/>
      <c r="W153" s="578"/>
      <c r="X153" s="578"/>
      <c r="Y153" s="578"/>
      <c r="Z153" s="578"/>
      <c r="AA153" s="48"/>
      <c r="AB153" s="48"/>
      <c r="AC153" s="48"/>
    </row>
    <row r="154" spans="1:68" ht="16.5" hidden="1" customHeight="1" x14ac:dyDescent="0.25">
      <c r="A154" s="565" t="s">
        <v>251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4"/>
      <c r="AB154" s="544"/>
      <c r="AC154" s="544"/>
    </row>
    <row r="155" spans="1:68" ht="14.25" hidden="1" customHeight="1" x14ac:dyDescent="0.25">
      <c r="A155" s="564" t="s">
        <v>134</v>
      </c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4"/>
      <c r="P155" s="554"/>
      <c r="Q155" s="554"/>
      <c r="R155" s="554"/>
      <c r="S155" s="554"/>
      <c r="T155" s="554"/>
      <c r="U155" s="554"/>
      <c r="V155" s="554"/>
      <c r="W155" s="554"/>
      <c r="X155" s="554"/>
      <c r="Y155" s="554"/>
      <c r="Z155" s="554"/>
      <c r="AA155" s="545"/>
      <c r="AB155" s="545"/>
      <c r="AC155" s="545"/>
    </row>
    <row r="156" spans="1:68" ht="27" customHeight="1" x14ac:dyDescent="0.25">
      <c r="A156" s="54" t="s">
        <v>252</v>
      </c>
      <c r="B156" s="54" t="s">
        <v>253</v>
      </c>
      <c r="C156" s="31">
        <v>4301020323</v>
      </c>
      <c r="D156" s="560">
        <v>4680115886223</v>
      </c>
      <c r="E156" s="561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7"/>
      <c r="R156" s="557"/>
      <c r="S156" s="557"/>
      <c r="T156" s="558"/>
      <c r="U156" s="34"/>
      <c r="V156" s="34"/>
      <c r="W156" s="35" t="s">
        <v>68</v>
      </c>
      <c r="X156" s="549">
        <v>8</v>
      </c>
      <c r="Y156" s="550">
        <f>IFERROR(IF(X156="",0,CEILING((X156/$H156),1)*$H156),"")</f>
        <v>9.9</v>
      </c>
      <c r="Z156" s="36">
        <f>IFERROR(IF(Y156=0,"",ROUNDUP(Y156/H156,0)*0.00502),"")</f>
        <v>2.5100000000000001E-2</v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8.4040404040404049</v>
      </c>
      <c r="BN156" s="64">
        <f>IFERROR(Y156*I156/H156,"0")</f>
        <v>10.400000000000002</v>
      </c>
      <c r="BO156" s="64">
        <f>IFERROR(1/J156*(X156/H156),"0")</f>
        <v>1.7266683933350603E-2</v>
      </c>
      <c r="BP156" s="64">
        <f>IFERROR(1/J156*(Y156/H156),"0")</f>
        <v>2.1367521367521368E-2</v>
      </c>
    </row>
    <row r="157" spans="1:68" x14ac:dyDescent="0.2">
      <c r="A157" s="553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5"/>
      <c r="P157" s="566" t="s">
        <v>70</v>
      </c>
      <c r="Q157" s="567"/>
      <c r="R157" s="567"/>
      <c r="S157" s="567"/>
      <c r="T157" s="567"/>
      <c r="U157" s="567"/>
      <c r="V157" s="568"/>
      <c r="W157" s="37" t="s">
        <v>71</v>
      </c>
      <c r="X157" s="551">
        <f>IFERROR(X156/H156,"0")</f>
        <v>4.0404040404040407</v>
      </c>
      <c r="Y157" s="551">
        <f>IFERROR(Y156/H156,"0")</f>
        <v>5</v>
      </c>
      <c r="Z157" s="551">
        <f>IFERROR(IF(Z156="",0,Z156),"0")</f>
        <v>2.5100000000000001E-2</v>
      </c>
      <c r="AA157" s="552"/>
      <c r="AB157" s="552"/>
      <c r="AC157" s="552"/>
    </row>
    <row r="158" spans="1:68" x14ac:dyDescent="0.2">
      <c r="A158" s="554"/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5"/>
      <c r="P158" s="566" t="s">
        <v>70</v>
      </c>
      <c r="Q158" s="567"/>
      <c r="R158" s="567"/>
      <c r="S158" s="567"/>
      <c r="T158" s="567"/>
      <c r="U158" s="567"/>
      <c r="V158" s="568"/>
      <c r="W158" s="37" t="s">
        <v>68</v>
      </c>
      <c r="X158" s="551">
        <f>IFERROR(SUM(X156:X156),"0")</f>
        <v>8</v>
      </c>
      <c r="Y158" s="551">
        <f>IFERROR(SUM(Y156:Y156),"0")</f>
        <v>9.9</v>
      </c>
      <c r="Z158" s="37"/>
      <c r="AA158" s="552"/>
      <c r="AB158" s="552"/>
      <c r="AC158" s="552"/>
    </row>
    <row r="159" spans="1:68" ht="14.25" hidden="1" customHeight="1" x14ac:dyDescent="0.25">
      <c r="A159" s="564" t="s">
        <v>63</v>
      </c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54"/>
      <c r="P159" s="554"/>
      <c r="Q159" s="554"/>
      <c r="R159" s="554"/>
      <c r="S159" s="554"/>
      <c r="T159" s="554"/>
      <c r="U159" s="554"/>
      <c r="V159" s="554"/>
      <c r="W159" s="554"/>
      <c r="X159" s="554"/>
      <c r="Y159" s="554"/>
      <c r="Z159" s="554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60">
        <v>4680115880993</v>
      </c>
      <c r="E160" s="561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7"/>
      <c r="R160" s="557"/>
      <c r="S160" s="557"/>
      <c r="T160" s="558"/>
      <c r="U160" s="34"/>
      <c r="V160" s="34"/>
      <c r="W160" s="35" t="s">
        <v>68</v>
      </c>
      <c r="X160" s="549">
        <v>6</v>
      </c>
      <c r="Y160" s="550">
        <f t="shared" ref="Y160:Y168" si="11">IFERROR(IF(X160="",0,CEILING((X160/$H160),1)*$H160),"")</f>
        <v>8.4</v>
      </c>
      <c r="Z160" s="36">
        <f>IFERROR(IF(Y160=0,"",ROUNDUP(Y160/H160,0)*0.00902),"")</f>
        <v>1.804E-2</v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6.3857142857142852</v>
      </c>
      <c r="BN160" s="64">
        <f t="shared" ref="BN160:BN168" si="13">IFERROR(Y160*I160/H160,"0")</f>
        <v>8.94</v>
      </c>
      <c r="BO160" s="64">
        <f t="shared" ref="BO160:BO168" si="14">IFERROR(1/J160*(X160/H160),"0")</f>
        <v>1.0822510822510824E-2</v>
      </c>
      <c r="BP160" s="64">
        <f t="shared" ref="BP160:BP168" si="15">IFERROR(1/J160*(Y160/H160),"0")</f>
        <v>1.5151515151515152E-2</v>
      </c>
    </row>
    <row r="161" spans="1:68" ht="27" hidden="1" customHeight="1" x14ac:dyDescent="0.25">
      <c r="A161" s="54" t="s">
        <v>258</v>
      </c>
      <c r="B161" s="54" t="s">
        <v>259</v>
      </c>
      <c r="C161" s="31">
        <v>4301031204</v>
      </c>
      <c r="D161" s="560">
        <v>4680115881761</v>
      </c>
      <c r="E161" s="561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7"/>
      <c r="R161" s="557"/>
      <c r="S161" s="557"/>
      <c r="T161" s="558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60">
        <v>4680115881563</v>
      </c>
      <c r="E162" s="561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7"/>
      <c r="R162" s="557"/>
      <c r="S162" s="557"/>
      <c r="T162" s="558"/>
      <c r="U162" s="34"/>
      <c r="V162" s="34"/>
      <c r="W162" s="35" t="s">
        <v>68</v>
      </c>
      <c r="X162" s="549">
        <v>81</v>
      </c>
      <c r="Y162" s="550">
        <f t="shared" si="11"/>
        <v>84</v>
      </c>
      <c r="Z162" s="36">
        <f>IFERROR(IF(Y162=0,"",ROUNDUP(Y162/H162,0)*0.00902),"")</f>
        <v>0.1804</v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85.050000000000011</v>
      </c>
      <c r="BN162" s="64">
        <f t="shared" si="13"/>
        <v>88.199999999999989</v>
      </c>
      <c r="BO162" s="64">
        <f t="shared" si="14"/>
        <v>0.1461038961038961</v>
      </c>
      <c r="BP162" s="64">
        <f t="shared" si="15"/>
        <v>0.15151515151515152</v>
      </c>
    </row>
    <row r="163" spans="1:68" ht="27" customHeight="1" x14ac:dyDescent="0.25">
      <c r="A163" s="54" t="s">
        <v>264</v>
      </c>
      <c r="B163" s="54" t="s">
        <v>265</v>
      </c>
      <c r="C163" s="31">
        <v>4301031199</v>
      </c>
      <c r="D163" s="560">
        <v>4680115880986</v>
      </c>
      <c r="E163" s="561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7"/>
      <c r="R163" s="557"/>
      <c r="S163" s="557"/>
      <c r="T163" s="558"/>
      <c r="U163" s="34"/>
      <c r="V163" s="34"/>
      <c r="W163" s="35" t="s">
        <v>68</v>
      </c>
      <c r="X163" s="549">
        <v>59</v>
      </c>
      <c r="Y163" s="550">
        <f t="shared" si="11"/>
        <v>60.900000000000006</v>
      </c>
      <c r="Z163" s="36">
        <f>IFERROR(IF(Y163=0,"",ROUNDUP(Y163/H163,0)*0.00502),"")</f>
        <v>0.14558000000000001</v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62.652380952380945</v>
      </c>
      <c r="BN163" s="64">
        <f t="shared" si="13"/>
        <v>64.67</v>
      </c>
      <c r="BO163" s="64">
        <f t="shared" si="14"/>
        <v>0.12006512006512007</v>
      </c>
      <c r="BP163" s="64">
        <f t="shared" si="15"/>
        <v>0.12393162393162395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4301031205</v>
      </c>
      <c r="D164" s="560">
        <v>4680115881785</v>
      </c>
      <c r="E164" s="561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7"/>
      <c r="R164" s="557"/>
      <c r="S164" s="557"/>
      <c r="T164" s="558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4301031399</v>
      </c>
      <c r="D165" s="560">
        <v>4680115886537</v>
      </c>
      <c r="E165" s="561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7"/>
      <c r="R165" s="557"/>
      <c r="S165" s="557"/>
      <c r="T165" s="558"/>
      <c r="U165" s="34"/>
      <c r="V165" s="34"/>
      <c r="W165" s="35" t="s">
        <v>68</v>
      </c>
      <c r="X165" s="549">
        <v>3</v>
      </c>
      <c r="Y165" s="550">
        <f t="shared" si="11"/>
        <v>3.6</v>
      </c>
      <c r="Z165" s="36">
        <f>IFERROR(IF(Y165=0,"",ROUNDUP(Y165/H165,0)*0.00502),"")</f>
        <v>1.004E-2</v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3.2166666666666668</v>
      </c>
      <c r="BN165" s="64">
        <f t="shared" si="13"/>
        <v>3.8599999999999994</v>
      </c>
      <c r="BO165" s="64">
        <f t="shared" si="14"/>
        <v>7.1225071225071226E-3</v>
      </c>
      <c r="BP165" s="64">
        <f t="shared" si="15"/>
        <v>8.5470085470085479E-3</v>
      </c>
    </row>
    <row r="166" spans="1:68" ht="37.5" customHeight="1" x14ac:dyDescent="0.25">
      <c r="A166" s="54" t="s">
        <v>271</v>
      </c>
      <c r="B166" s="54" t="s">
        <v>272</v>
      </c>
      <c r="C166" s="31">
        <v>4301031202</v>
      </c>
      <c r="D166" s="560">
        <v>4680115881679</v>
      </c>
      <c r="E166" s="561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7"/>
      <c r="R166" s="557"/>
      <c r="S166" s="557"/>
      <c r="T166" s="558"/>
      <c r="U166" s="34"/>
      <c r="V166" s="34"/>
      <c r="W166" s="35" t="s">
        <v>68</v>
      </c>
      <c r="X166" s="549">
        <v>134</v>
      </c>
      <c r="Y166" s="550">
        <f t="shared" si="11"/>
        <v>134.4</v>
      </c>
      <c r="Z166" s="36">
        <f>IFERROR(IF(Y166=0,"",ROUNDUP(Y166/H166,0)*0.00502),"")</f>
        <v>0.32128000000000001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140.38095238095238</v>
      </c>
      <c r="BN166" s="64">
        <f t="shared" si="13"/>
        <v>140.80000000000001</v>
      </c>
      <c r="BO166" s="64">
        <f t="shared" si="14"/>
        <v>0.27269027269027274</v>
      </c>
      <c r="BP166" s="64">
        <f t="shared" si="15"/>
        <v>0.27350427350427353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4301031158</v>
      </c>
      <c r="D167" s="560">
        <v>4680115880191</v>
      </c>
      <c r="E167" s="561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7"/>
      <c r="R167" s="557"/>
      <c r="S167" s="557"/>
      <c r="T167" s="558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4301031245</v>
      </c>
      <c r="D168" s="560">
        <v>4680115883963</v>
      </c>
      <c r="E168" s="561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7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7"/>
      <c r="R168" s="557"/>
      <c r="S168" s="557"/>
      <c r="T168" s="558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3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55"/>
      <c r="P169" s="566" t="s">
        <v>70</v>
      </c>
      <c r="Q169" s="567"/>
      <c r="R169" s="567"/>
      <c r="S169" s="567"/>
      <c r="T169" s="567"/>
      <c r="U169" s="567"/>
      <c r="V169" s="568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114.28571428571428</v>
      </c>
      <c r="Y169" s="551">
        <f>IFERROR(Y160/H160,"0")+IFERROR(Y161/H161,"0")+IFERROR(Y162/H162,"0")+IFERROR(Y163/H163,"0")+IFERROR(Y164/H164,"0")+IFERROR(Y165/H165,"0")+IFERROR(Y166/H166,"0")+IFERROR(Y167/H167,"0")+IFERROR(Y168/H168,"0")</f>
        <v>117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0.67534000000000005</v>
      </c>
      <c r="AA169" s="552"/>
      <c r="AB169" s="552"/>
      <c r="AC169" s="552"/>
    </row>
    <row r="170" spans="1:68" x14ac:dyDescent="0.2">
      <c r="A170" s="554"/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5"/>
      <c r="P170" s="566" t="s">
        <v>70</v>
      </c>
      <c r="Q170" s="567"/>
      <c r="R170" s="567"/>
      <c r="S170" s="567"/>
      <c r="T170" s="567"/>
      <c r="U170" s="567"/>
      <c r="V170" s="568"/>
      <c r="W170" s="37" t="s">
        <v>68</v>
      </c>
      <c r="X170" s="551">
        <f>IFERROR(SUM(X160:X168),"0")</f>
        <v>283</v>
      </c>
      <c r="Y170" s="551">
        <f>IFERROR(SUM(Y160:Y168),"0")</f>
        <v>291.3</v>
      </c>
      <c r="Z170" s="37"/>
      <c r="AA170" s="552"/>
      <c r="AB170" s="552"/>
      <c r="AC170" s="552"/>
    </row>
    <row r="171" spans="1:68" ht="14.25" hidden="1" customHeight="1" x14ac:dyDescent="0.25">
      <c r="A171" s="564" t="s">
        <v>94</v>
      </c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54"/>
      <c r="P171" s="554"/>
      <c r="Q171" s="554"/>
      <c r="R171" s="554"/>
      <c r="S171" s="554"/>
      <c r="T171" s="554"/>
      <c r="U171" s="554"/>
      <c r="V171" s="554"/>
      <c r="W171" s="554"/>
      <c r="X171" s="554"/>
      <c r="Y171" s="554"/>
      <c r="Z171" s="554"/>
      <c r="AA171" s="545"/>
      <c r="AB171" s="545"/>
      <c r="AC171" s="545"/>
    </row>
    <row r="172" spans="1:68" ht="27" hidden="1" customHeight="1" x14ac:dyDescent="0.25">
      <c r="A172" s="54" t="s">
        <v>278</v>
      </c>
      <c r="B172" s="54" t="s">
        <v>279</v>
      </c>
      <c r="C172" s="31">
        <v>4301032053</v>
      </c>
      <c r="D172" s="560">
        <v>4680115886780</v>
      </c>
      <c r="E172" s="561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86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7"/>
      <c r="R172" s="557"/>
      <c r="S172" s="557"/>
      <c r="T172" s="558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283</v>
      </c>
      <c r="B173" s="54" t="s">
        <v>284</v>
      </c>
      <c r="C173" s="31">
        <v>4301032051</v>
      </c>
      <c r="D173" s="560">
        <v>4680115886742</v>
      </c>
      <c r="E173" s="561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87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7"/>
      <c r="R173" s="557"/>
      <c r="S173" s="557"/>
      <c r="T173" s="558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286</v>
      </c>
      <c r="B174" s="54" t="s">
        <v>287</v>
      </c>
      <c r="C174" s="31">
        <v>4301032052</v>
      </c>
      <c r="D174" s="560">
        <v>4680115886766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57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7"/>
      <c r="R174" s="557"/>
      <c r="S174" s="557"/>
      <c r="T174" s="558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3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55"/>
      <c r="P175" s="566" t="s">
        <v>70</v>
      </c>
      <c r="Q175" s="567"/>
      <c r="R175" s="567"/>
      <c r="S175" s="567"/>
      <c r="T175" s="567"/>
      <c r="U175" s="567"/>
      <c r="V175" s="568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hidden="1" x14ac:dyDescent="0.2">
      <c r="A176" s="554"/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5"/>
      <c r="P176" s="566" t="s">
        <v>70</v>
      </c>
      <c r="Q176" s="567"/>
      <c r="R176" s="567"/>
      <c r="S176" s="567"/>
      <c r="T176" s="567"/>
      <c r="U176" s="567"/>
      <c r="V176" s="568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hidden="1" customHeight="1" x14ac:dyDescent="0.25">
      <c r="A177" s="564" t="s">
        <v>288</v>
      </c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54"/>
      <c r="P177" s="554"/>
      <c r="Q177" s="554"/>
      <c r="R177" s="554"/>
      <c r="S177" s="554"/>
      <c r="T177" s="554"/>
      <c r="U177" s="554"/>
      <c r="V177" s="554"/>
      <c r="W177" s="554"/>
      <c r="X177" s="554"/>
      <c r="Y177" s="554"/>
      <c r="Z177" s="554"/>
      <c r="AA177" s="545"/>
      <c r="AB177" s="545"/>
      <c r="AC177" s="545"/>
    </row>
    <row r="178" spans="1:68" ht="27" hidden="1" customHeight="1" x14ac:dyDescent="0.25">
      <c r="A178" s="54" t="s">
        <v>289</v>
      </c>
      <c r="B178" s="54" t="s">
        <v>290</v>
      </c>
      <c r="C178" s="31">
        <v>4301170013</v>
      </c>
      <c r="D178" s="560">
        <v>4680115886797</v>
      </c>
      <c r="E178" s="561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63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7"/>
      <c r="R178" s="557"/>
      <c r="S178" s="557"/>
      <c r="T178" s="558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3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6" t="s">
        <v>70</v>
      </c>
      <c r="Q179" s="567"/>
      <c r="R179" s="567"/>
      <c r="S179" s="567"/>
      <c r="T179" s="567"/>
      <c r="U179" s="567"/>
      <c r="V179" s="568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hidden="1" x14ac:dyDescent="0.2">
      <c r="A180" s="554"/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5"/>
      <c r="P180" s="566" t="s">
        <v>70</v>
      </c>
      <c r="Q180" s="567"/>
      <c r="R180" s="567"/>
      <c r="S180" s="567"/>
      <c r="T180" s="567"/>
      <c r="U180" s="567"/>
      <c r="V180" s="568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hidden="1" customHeight="1" x14ac:dyDescent="0.25">
      <c r="A181" s="565" t="s">
        <v>291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4"/>
      <c r="AB181" s="544"/>
      <c r="AC181" s="544"/>
    </row>
    <row r="182" spans="1:68" ht="14.25" hidden="1" customHeight="1" x14ac:dyDescent="0.25">
      <c r="A182" s="564" t="s">
        <v>102</v>
      </c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4"/>
      <c r="P182" s="554"/>
      <c r="Q182" s="554"/>
      <c r="R182" s="554"/>
      <c r="S182" s="554"/>
      <c r="T182" s="554"/>
      <c r="U182" s="554"/>
      <c r="V182" s="554"/>
      <c r="W182" s="554"/>
      <c r="X182" s="554"/>
      <c r="Y182" s="554"/>
      <c r="Z182" s="554"/>
      <c r="AA182" s="545"/>
      <c r="AB182" s="545"/>
      <c r="AC182" s="545"/>
    </row>
    <row r="183" spans="1:68" ht="16.5" hidden="1" customHeight="1" x14ac:dyDescent="0.25">
      <c r="A183" s="54" t="s">
        <v>292</v>
      </c>
      <c r="B183" s="54" t="s">
        <v>293</v>
      </c>
      <c r="C183" s="31">
        <v>4301011450</v>
      </c>
      <c r="D183" s="560">
        <v>4680115881402</v>
      </c>
      <c r="E183" s="561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6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7"/>
      <c r="R183" s="557"/>
      <c r="S183" s="557"/>
      <c r="T183" s="558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295</v>
      </c>
      <c r="B184" s="54" t="s">
        <v>296</v>
      </c>
      <c r="C184" s="31">
        <v>4301011768</v>
      </c>
      <c r="D184" s="560">
        <v>4680115881396</v>
      </c>
      <c r="E184" s="561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7"/>
      <c r="R184" s="557"/>
      <c r="S184" s="557"/>
      <c r="T184" s="558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3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5"/>
      <c r="P185" s="566" t="s">
        <v>70</v>
      </c>
      <c r="Q185" s="567"/>
      <c r="R185" s="567"/>
      <c r="S185" s="567"/>
      <c r="T185" s="567"/>
      <c r="U185" s="567"/>
      <c r="V185" s="568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54"/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5"/>
      <c r="P186" s="566" t="s">
        <v>70</v>
      </c>
      <c r="Q186" s="567"/>
      <c r="R186" s="567"/>
      <c r="S186" s="567"/>
      <c r="T186" s="567"/>
      <c r="U186" s="567"/>
      <c r="V186" s="568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64" t="s">
        <v>134</v>
      </c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54"/>
      <c r="P187" s="554"/>
      <c r="Q187" s="554"/>
      <c r="R187" s="554"/>
      <c r="S187" s="554"/>
      <c r="T187" s="554"/>
      <c r="U187" s="554"/>
      <c r="V187" s="554"/>
      <c r="W187" s="554"/>
      <c r="X187" s="554"/>
      <c r="Y187" s="554"/>
      <c r="Z187" s="554"/>
      <c r="AA187" s="545"/>
      <c r="AB187" s="545"/>
      <c r="AC187" s="545"/>
    </row>
    <row r="188" spans="1:68" ht="16.5" hidden="1" customHeight="1" x14ac:dyDescent="0.25">
      <c r="A188" s="54" t="s">
        <v>297</v>
      </c>
      <c r="B188" s="54" t="s">
        <v>298</v>
      </c>
      <c r="C188" s="31">
        <v>4301020262</v>
      </c>
      <c r="D188" s="560">
        <v>4680115882935</v>
      </c>
      <c r="E188" s="561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6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7"/>
      <c r="R188" s="557"/>
      <c r="S188" s="557"/>
      <c r="T188" s="558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300</v>
      </c>
      <c r="B189" s="54" t="s">
        <v>301</v>
      </c>
      <c r="C189" s="31">
        <v>4301020220</v>
      </c>
      <c r="D189" s="560">
        <v>4680115880764</v>
      </c>
      <c r="E189" s="561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79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7"/>
      <c r="R189" s="557"/>
      <c r="S189" s="557"/>
      <c r="T189" s="558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3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5"/>
      <c r="P190" s="566" t="s">
        <v>70</v>
      </c>
      <c r="Q190" s="567"/>
      <c r="R190" s="567"/>
      <c r="S190" s="567"/>
      <c r="T190" s="567"/>
      <c r="U190" s="567"/>
      <c r="V190" s="568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54"/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5"/>
      <c r="P191" s="566" t="s">
        <v>70</v>
      </c>
      <c r="Q191" s="567"/>
      <c r="R191" s="567"/>
      <c r="S191" s="567"/>
      <c r="T191" s="567"/>
      <c r="U191" s="567"/>
      <c r="V191" s="568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64" t="s">
        <v>63</v>
      </c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45"/>
      <c r="AB192" s="545"/>
      <c r="AC192" s="545"/>
    </row>
    <row r="193" spans="1:68" ht="27" hidden="1" customHeight="1" x14ac:dyDescent="0.25">
      <c r="A193" s="54" t="s">
        <v>302</v>
      </c>
      <c r="B193" s="54" t="s">
        <v>303</v>
      </c>
      <c r="C193" s="31">
        <v>4301031224</v>
      </c>
      <c r="D193" s="560">
        <v>4680115882683</v>
      </c>
      <c r="E193" s="561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7"/>
      <c r="R193" s="557"/>
      <c r="S193" s="557"/>
      <c r="T193" s="558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305</v>
      </c>
      <c r="B194" s="54" t="s">
        <v>306</v>
      </c>
      <c r="C194" s="31">
        <v>4301031230</v>
      </c>
      <c r="D194" s="560">
        <v>4680115882690</v>
      </c>
      <c r="E194" s="561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7"/>
      <c r="R194" s="557"/>
      <c r="S194" s="557"/>
      <c r="T194" s="558"/>
      <c r="U194" s="34"/>
      <c r="V194" s="34"/>
      <c r="W194" s="35" t="s">
        <v>68</v>
      </c>
      <c r="X194" s="549">
        <v>58</v>
      </c>
      <c r="Y194" s="550">
        <f t="shared" si="16"/>
        <v>59.400000000000006</v>
      </c>
      <c r="Z194" s="36">
        <f>IFERROR(IF(Y194=0,"",ROUNDUP(Y194/H194,0)*0.00902),"")</f>
        <v>9.9220000000000003E-2</v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60.255555555555553</v>
      </c>
      <c r="BN194" s="64">
        <f t="shared" si="18"/>
        <v>61.71</v>
      </c>
      <c r="BO194" s="64">
        <f t="shared" si="19"/>
        <v>8.1369248035914707E-2</v>
      </c>
      <c r="BP194" s="64">
        <f t="shared" si="20"/>
        <v>8.3333333333333343E-2</v>
      </c>
    </row>
    <row r="195" spans="1:68" ht="27" hidden="1" customHeight="1" x14ac:dyDescent="0.25">
      <c r="A195" s="54" t="s">
        <v>308</v>
      </c>
      <c r="B195" s="54" t="s">
        <v>309</v>
      </c>
      <c r="C195" s="31">
        <v>4301031220</v>
      </c>
      <c r="D195" s="560">
        <v>4680115882669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7"/>
      <c r="R195" s="557"/>
      <c r="S195" s="557"/>
      <c r="T195" s="558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60">
        <v>4680115882676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7"/>
      <c r="R196" s="557"/>
      <c r="S196" s="557"/>
      <c r="T196" s="558"/>
      <c r="U196" s="34"/>
      <c r="V196" s="34"/>
      <c r="W196" s="35" t="s">
        <v>68</v>
      </c>
      <c r="X196" s="549">
        <v>159</v>
      </c>
      <c r="Y196" s="550">
        <f t="shared" si="16"/>
        <v>162</v>
      </c>
      <c r="Z196" s="36">
        <f>IFERROR(IF(Y196=0,"",ROUNDUP(Y196/H196,0)*0.00902),"")</f>
        <v>0.27060000000000001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165.18333333333334</v>
      </c>
      <c r="BN196" s="64">
        <f t="shared" si="18"/>
        <v>168.3</v>
      </c>
      <c r="BO196" s="64">
        <f t="shared" si="19"/>
        <v>0.22306397306397305</v>
      </c>
      <c r="BP196" s="64">
        <f t="shared" si="20"/>
        <v>0.22727272727272727</v>
      </c>
    </row>
    <row r="197" spans="1:68" ht="27" customHeight="1" x14ac:dyDescent="0.25">
      <c r="A197" s="54" t="s">
        <v>314</v>
      </c>
      <c r="B197" s="54" t="s">
        <v>315</v>
      </c>
      <c r="C197" s="31">
        <v>4301031223</v>
      </c>
      <c r="D197" s="560">
        <v>4680115884014</v>
      </c>
      <c r="E197" s="561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7"/>
      <c r="R197" s="557"/>
      <c r="S197" s="557"/>
      <c r="T197" s="558"/>
      <c r="U197" s="34"/>
      <c r="V197" s="34"/>
      <c r="W197" s="35" t="s">
        <v>68</v>
      </c>
      <c r="X197" s="549">
        <v>73</v>
      </c>
      <c r="Y197" s="550">
        <f t="shared" si="16"/>
        <v>73.8</v>
      </c>
      <c r="Z197" s="36">
        <f>IFERROR(IF(Y197=0,"",ROUNDUP(Y197/H197,0)*0.00502),"")</f>
        <v>0.20582</v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78.272222222222211</v>
      </c>
      <c r="BN197" s="64">
        <f t="shared" si="18"/>
        <v>79.13</v>
      </c>
      <c r="BO197" s="64">
        <f t="shared" si="19"/>
        <v>0.17331433998100668</v>
      </c>
      <c r="BP197" s="64">
        <f t="shared" si="20"/>
        <v>0.17521367521367523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60">
        <v>4680115884007</v>
      </c>
      <c r="E198" s="561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7"/>
      <c r="R198" s="557"/>
      <c r="S198" s="557"/>
      <c r="T198" s="558"/>
      <c r="U198" s="34"/>
      <c r="V198" s="34"/>
      <c r="W198" s="35" t="s">
        <v>68</v>
      </c>
      <c r="X198" s="549">
        <v>42</v>
      </c>
      <c r="Y198" s="550">
        <f t="shared" si="16"/>
        <v>43.2</v>
      </c>
      <c r="Z198" s="36">
        <f>IFERROR(IF(Y198=0,"",ROUNDUP(Y198/H198,0)*0.00502),"")</f>
        <v>0.12048</v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44.333333333333329</v>
      </c>
      <c r="BN198" s="64">
        <f t="shared" si="18"/>
        <v>45.6</v>
      </c>
      <c r="BO198" s="64">
        <f t="shared" si="19"/>
        <v>9.9715099715099717E-2</v>
      </c>
      <c r="BP198" s="64">
        <f t="shared" si="20"/>
        <v>0.10256410256410257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4301031229</v>
      </c>
      <c r="D199" s="560">
        <v>4680115884038</v>
      </c>
      <c r="E199" s="561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7"/>
      <c r="R199" s="557"/>
      <c r="S199" s="557"/>
      <c r="T199" s="558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4301031225</v>
      </c>
      <c r="D200" s="560">
        <v>4680115884021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6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7"/>
      <c r="R200" s="557"/>
      <c r="S200" s="557"/>
      <c r="T200" s="558"/>
      <c r="U200" s="34"/>
      <c r="V200" s="34"/>
      <c r="W200" s="35" t="s">
        <v>68</v>
      </c>
      <c r="X200" s="549">
        <v>24</v>
      </c>
      <c r="Y200" s="550">
        <f t="shared" si="16"/>
        <v>25.2</v>
      </c>
      <c r="Z200" s="36">
        <f>IFERROR(IF(Y200=0,"",ROUNDUP(Y200/H200,0)*0.00502),"")</f>
        <v>7.0280000000000009E-2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25.333333333333329</v>
      </c>
      <c r="BN200" s="64">
        <f t="shared" si="18"/>
        <v>26.599999999999998</v>
      </c>
      <c r="BO200" s="64">
        <f t="shared" si="19"/>
        <v>5.6980056980056981E-2</v>
      </c>
      <c r="BP200" s="64">
        <f t="shared" si="20"/>
        <v>5.9829059829059839E-2</v>
      </c>
    </row>
    <row r="201" spans="1:68" x14ac:dyDescent="0.2">
      <c r="A201" s="553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55"/>
      <c r="P201" s="566" t="s">
        <v>70</v>
      </c>
      <c r="Q201" s="567"/>
      <c r="R201" s="567"/>
      <c r="S201" s="567"/>
      <c r="T201" s="567"/>
      <c r="U201" s="567"/>
      <c r="V201" s="568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117.40740740740739</v>
      </c>
      <c r="Y201" s="551">
        <f>IFERROR(Y193/H193,"0")+IFERROR(Y194/H194,"0")+IFERROR(Y195/H195,"0")+IFERROR(Y196/H196,"0")+IFERROR(Y197/H197,"0")+IFERROR(Y198/H198,"0")+IFERROR(Y199/H199,"0")+IFERROR(Y200/H200,"0")</f>
        <v>120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0.76640000000000008</v>
      </c>
      <c r="AA201" s="552"/>
      <c r="AB201" s="552"/>
      <c r="AC201" s="552"/>
    </row>
    <row r="202" spans="1:68" x14ac:dyDescent="0.2">
      <c r="A202" s="554"/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5"/>
      <c r="P202" s="566" t="s">
        <v>70</v>
      </c>
      <c r="Q202" s="567"/>
      <c r="R202" s="567"/>
      <c r="S202" s="567"/>
      <c r="T202" s="567"/>
      <c r="U202" s="567"/>
      <c r="V202" s="568"/>
      <c r="W202" s="37" t="s">
        <v>68</v>
      </c>
      <c r="X202" s="551">
        <f>IFERROR(SUM(X193:X200),"0")</f>
        <v>356</v>
      </c>
      <c r="Y202" s="551">
        <f>IFERROR(SUM(Y193:Y200),"0")</f>
        <v>363.59999999999997</v>
      </c>
      <c r="Z202" s="37"/>
      <c r="AA202" s="552"/>
      <c r="AB202" s="552"/>
      <c r="AC202" s="552"/>
    </row>
    <row r="203" spans="1:68" ht="14.25" hidden="1" customHeight="1" x14ac:dyDescent="0.25">
      <c r="A203" s="564" t="s">
        <v>72</v>
      </c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54"/>
      <c r="P203" s="554"/>
      <c r="Q203" s="554"/>
      <c r="R203" s="554"/>
      <c r="S203" s="554"/>
      <c r="T203" s="554"/>
      <c r="U203" s="554"/>
      <c r="V203" s="554"/>
      <c r="W203" s="554"/>
      <c r="X203" s="554"/>
      <c r="Y203" s="554"/>
      <c r="Z203" s="554"/>
      <c r="AA203" s="545"/>
      <c r="AB203" s="545"/>
      <c r="AC203" s="545"/>
    </row>
    <row r="204" spans="1:68" ht="27" hidden="1" customHeight="1" x14ac:dyDescent="0.25">
      <c r="A204" s="54" t="s">
        <v>322</v>
      </c>
      <c r="B204" s="54" t="s">
        <v>323</v>
      </c>
      <c r="C204" s="31">
        <v>4301051408</v>
      </c>
      <c r="D204" s="560">
        <v>4680115881594</v>
      </c>
      <c r="E204" s="561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7"/>
      <c r="R204" s="557"/>
      <c r="S204" s="557"/>
      <c r="T204" s="558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4301051411</v>
      </c>
      <c r="D205" s="560">
        <v>4680115881617</v>
      </c>
      <c r="E205" s="561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7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7"/>
      <c r="R205" s="557"/>
      <c r="S205" s="557"/>
      <c r="T205" s="558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60">
        <v>4680115880573</v>
      </c>
      <c r="E206" s="561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7"/>
      <c r="R206" s="557"/>
      <c r="S206" s="557"/>
      <c r="T206" s="558"/>
      <c r="U206" s="34"/>
      <c r="V206" s="34"/>
      <c r="W206" s="35" t="s">
        <v>68</v>
      </c>
      <c r="X206" s="549">
        <v>24</v>
      </c>
      <c r="Y206" s="550">
        <f t="shared" si="21"/>
        <v>26.099999999999998</v>
      </c>
      <c r="Z206" s="36">
        <f>IFERROR(IF(Y206=0,"",ROUNDUP(Y206/H206,0)*0.01898),"")</f>
        <v>5.6940000000000004E-2</v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25.431724137931035</v>
      </c>
      <c r="BN206" s="64">
        <f t="shared" si="23"/>
        <v>27.656999999999996</v>
      </c>
      <c r="BO206" s="64">
        <f t="shared" si="24"/>
        <v>4.3103448275862072E-2</v>
      </c>
      <c r="BP206" s="64">
        <f t="shared" si="25"/>
        <v>4.6875E-2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60">
        <v>4680115882195</v>
      </c>
      <c r="E207" s="561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6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7"/>
      <c r="R207" s="557"/>
      <c r="S207" s="557"/>
      <c r="T207" s="558"/>
      <c r="U207" s="34"/>
      <c r="V207" s="34"/>
      <c r="W207" s="35" t="s">
        <v>68</v>
      </c>
      <c r="X207" s="549">
        <v>223</v>
      </c>
      <c r="Y207" s="550">
        <f t="shared" si="21"/>
        <v>223.2</v>
      </c>
      <c r="Z207" s="36">
        <f t="shared" ref="Z207:Z212" si="26">IFERROR(IF(Y207=0,"",ROUNDUP(Y207/H207,0)*0.00651),"")</f>
        <v>0.60543000000000002</v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248.08750000000001</v>
      </c>
      <c r="BN207" s="64">
        <f t="shared" si="23"/>
        <v>248.31</v>
      </c>
      <c r="BO207" s="64">
        <f t="shared" si="24"/>
        <v>0.5105311355311356</v>
      </c>
      <c r="BP207" s="64">
        <f t="shared" si="25"/>
        <v>0.51098901098901106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4301051752</v>
      </c>
      <c r="D208" s="560">
        <v>4680115882607</v>
      </c>
      <c r="E208" s="561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7"/>
      <c r="R208" s="557"/>
      <c r="S208" s="557"/>
      <c r="T208" s="558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60">
        <v>4680115880092</v>
      </c>
      <c r="E209" s="561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7"/>
      <c r="R209" s="557"/>
      <c r="S209" s="557"/>
      <c r="T209" s="558"/>
      <c r="U209" s="34"/>
      <c r="V209" s="34"/>
      <c r="W209" s="35" t="s">
        <v>68</v>
      </c>
      <c r="X209" s="549">
        <v>355</v>
      </c>
      <c r="Y209" s="550">
        <f t="shared" si="21"/>
        <v>355.2</v>
      </c>
      <c r="Z209" s="36">
        <f t="shared" si="26"/>
        <v>0.96348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392.27500000000003</v>
      </c>
      <c r="BN209" s="64">
        <f t="shared" si="23"/>
        <v>392.49600000000004</v>
      </c>
      <c r="BO209" s="64">
        <f t="shared" si="24"/>
        <v>0.81272893772893795</v>
      </c>
      <c r="BP209" s="64">
        <f t="shared" si="25"/>
        <v>0.8131868131868133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60">
        <v>4680115880221</v>
      </c>
      <c r="E210" s="561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7"/>
      <c r="R210" s="557"/>
      <c r="S210" s="557"/>
      <c r="T210" s="558"/>
      <c r="U210" s="34"/>
      <c r="V210" s="34"/>
      <c r="W210" s="35" t="s">
        <v>68</v>
      </c>
      <c r="X210" s="549">
        <v>401</v>
      </c>
      <c r="Y210" s="550">
        <f t="shared" si="21"/>
        <v>403.2</v>
      </c>
      <c r="Z210" s="36">
        <f t="shared" si="26"/>
        <v>1.09368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443.10500000000002</v>
      </c>
      <c r="BN210" s="64">
        <f t="shared" si="23"/>
        <v>445.536</v>
      </c>
      <c r="BO210" s="64">
        <f t="shared" si="24"/>
        <v>0.91804029304029311</v>
      </c>
      <c r="BP210" s="64">
        <f t="shared" si="25"/>
        <v>0.92307692307692313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60">
        <v>4680115880504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7"/>
      <c r="R211" s="557"/>
      <c r="S211" s="557"/>
      <c r="T211" s="558"/>
      <c r="U211" s="34"/>
      <c r="V211" s="34"/>
      <c r="W211" s="35" t="s">
        <v>68</v>
      </c>
      <c r="X211" s="549">
        <v>147</v>
      </c>
      <c r="Y211" s="550">
        <f t="shared" si="21"/>
        <v>148.79999999999998</v>
      </c>
      <c r="Z211" s="36">
        <f t="shared" si="26"/>
        <v>0.40362000000000003</v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162.435</v>
      </c>
      <c r="BN211" s="64">
        <f t="shared" si="23"/>
        <v>164.42400000000001</v>
      </c>
      <c r="BO211" s="64">
        <f t="shared" si="24"/>
        <v>0.33653846153846156</v>
      </c>
      <c r="BP211" s="64">
        <f t="shared" si="25"/>
        <v>0.34065934065934067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60">
        <v>4680115882164</v>
      </c>
      <c r="E212" s="561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6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7"/>
      <c r="R212" s="557"/>
      <c r="S212" s="557"/>
      <c r="T212" s="558"/>
      <c r="U212" s="34"/>
      <c r="V212" s="34"/>
      <c r="W212" s="35" t="s">
        <v>68</v>
      </c>
      <c r="X212" s="549">
        <v>253</v>
      </c>
      <c r="Y212" s="550">
        <f t="shared" si="21"/>
        <v>254.39999999999998</v>
      </c>
      <c r="Z212" s="36">
        <f t="shared" si="26"/>
        <v>0.69006000000000001</v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280.19749999999999</v>
      </c>
      <c r="BN212" s="64">
        <f t="shared" si="23"/>
        <v>281.74799999999999</v>
      </c>
      <c r="BO212" s="64">
        <f t="shared" si="24"/>
        <v>0.57921245421245426</v>
      </c>
      <c r="BP212" s="64">
        <f t="shared" si="25"/>
        <v>0.58241758241758246</v>
      </c>
    </row>
    <row r="213" spans="1:68" x14ac:dyDescent="0.2">
      <c r="A213" s="553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55"/>
      <c r="P213" s="566" t="s">
        <v>70</v>
      </c>
      <c r="Q213" s="567"/>
      <c r="R213" s="567"/>
      <c r="S213" s="567"/>
      <c r="T213" s="567"/>
      <c r="U213" s="567"/>
      <c r="V213" s="568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577.34195402298849</v>
      </c>
      <c r="Y213" s="551">
        <f>IFERROR(Y204/H204,"0")+IFERROR(Y205/H205,"0")+IFERROR(Y206/H206,"0")+IFERROR(Y207/H207,"0")+IFERROR(Y208/H208,"0")+IFERROR(Y209/H209,"0")+IFERROR(Y210/H210,"0")+IFERROR(Y211/H211,"0")+IFERROR(Y212/H212,"0")</f>
        <v>580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3.8132099999999998</v>
      </c>
      <c r="AA213" s="552"/>
      <c r="AB213" s="552"/>
      <c r="AC213" s="552"/>
    </row>
    <row r="214" spans="1:68" x14ac:dyDescent="0.2">
      <c r="A214" s="554"/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5"/>
      <c r="P214" s="566" t="s">
        <v>70</v>
      </c>
      <c r="Q214" s="567"/>
      <c r="R214" s="567"/>
      <c r="S214" s="567"/>
      <c r="T214" s="567"/>
      <c r="U214" s="567"/>
      <c r="V214" s="568"/>
      <c r="W214" s="37" t="s">
        <v>68</v>
      </c>
      <c r="X214" s="551">
        <f>IFERROR(SUM(X204:X212),"0")</f>
        <v>1403</v>
      </c>
      <c r="Y214" s="551">
        <f>IFERROR(SUM(Y204:Y212),"0")</f>
        <v>1410.9</v>
      </c>
      <c r="Z214" s="37"/>
      <c r="AA214" s="552"/>
      <c r="AB214" s="552"/>
      <c r="AC214" s="552"/>
    </row>
    <row r="215" spans="1:68" ht="14.25" hidden="1" customHeight="1" x14ac:dyDescent="0.25">
      <c r="A215" s="564" t="s">
        <v>164</v>
      </c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54"/>
      <c r="P215" s="554"/>
      <c r="Q215" s="554"/>
      <c r="R215" s="554"/>
      <c r="S215" s="554"/>
      <c r="T215" s="554"/>
      <c r="U215" s="554"/>
      <c r="V215" s="554"/>
      <c r="W215" s="554"/>
      <c r="X215" s="554"/>
      <c r="Y215" s="554"/>
      <c r="Z215" s="554"/>
      <c r="AA215" s="545"/>
      <c r="AB215" s="545"/>
      <c r="AC215" s="545"/>
    </row>
    <row r="216" spans="1:68" ht="27" customHeight="1" x14ac:dyDescent="0.25">
      <c r="A216" s="54" t="s">
        <v>345</v>
      </c>
      <c r="B216" s="54" t="s">
        <v>346</v>
      </c>
      <c r="C216" s="31">
        <v>4301060463</v>
      </c>
      <c r="D216" s="560">
        <v>4680115880818</v>
      </c>
      <c r="E216" s="561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7"/>
      <c r="R216" s="557"/>
      <c r="S216" s="557"/>
      <c r="T216" s="558"/>
      <c r="U216" s="34"/>
      <c r="V216" s="34"/>
      <c r="W216" s="35" t="s">
        <v>68</v>
      </c>
      <c r="X216" s="549">
        <v>27</v>
      </c>
      <c r="Y216" s="550">
        <f>IFERROR(IF(X216="",0,CEILING((X216/$H216),1)*$H216),"")</f>
        <v>28.799999999999997</v>
      </c>
      <c r="Z216" s="36">
        <f>IFERROR(IF(Y216=0,"",ROUNDUP(Y216/H216,0)*0.00651),"")</f>
        <v>7.8119999999999995E-2</v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29.835000000000001</v>
      </c>
      <c r="BN216" s="64">
        <f>IFERROR(Y216*I216/H216,"0")</f>
        <v>31.824000000000002</v>
      </c>
      <c r="BO216" s="64">
        <f>IFERROR(1/J216*(X216/H216),"0")</f>
        <v>6.1813186813186816E-2</v>
      </c>
      <c r="BP216" s="64">
        <f>IFERROR(1/J216*(Y216/H216),"0")</f>
        <v>6.5934065934065936E-2</v>
      </c>
    </row>
    <row r="217" spans="1:68" ht="27" customHeight="1" x14ac:dyDescent="0.25">
      <c r="A217" s="54" t="s">
        <v>348</v>
      </c>
      <c r="B217" s="54" t="s">
        <v>349</v>
      </c>
      <c r="C217" s="31">
        <v>4301060389</v>
      </c>
      <c r="D217" s="560">
        <v>4680115880801</v>
      </c>
      <c r="E217" s="561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6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7"/>
      <c r="R217" s="557"/>
      <c r="S217" s="557"/>
      <c r="T217" s="558"/>
      <c r="U217" s="34"/>
      <c r="V217" s="34"/>
      <c r="W217" s="35" t="s">
        <v>68</v>
      </c>
      <c r="X217" s="549">
        <v>27</v>
      </c>
      <c r="Y217" s="550">
        <f>IFERROR(IF(X217="",0,CEILING((X217/$H217),1)*$H217),"")</f>
        <v>28.799999999999997</v>
      </c>
      <c r="Z217" s="36">
        <f>IFERROR(IF(Y217=0,"",ROUNDUP(Y217/H217,0)*0.00651),"")</f>
        <v>7.8119999999999995E-2</v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29.835000000000001</v>
      </c>
      <c r="BN217" s="64">
        <f>IFERROR(Y217*I217/H217,"0")</f>
        <v>31.824000000000002</v>
      </c>
      <c r="BO217" s="64">
        <f>IFERROR(1/J217*(X217/H217),"0")</f>
        <v>6.1813186813186816E-2</v>
      </c>
      <c r="BP217" s="64">
        <f>IFERROR(1/J217*(Y217/H217),"0")</f>
        <v>6.5934065934065936E-2</v>
      </c>
    </row>
    <row r="218" spans="1:68" x14ac:dyDescent="0.2">
      <c r="A218" s="553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5"/>
      <c r="P218" s="566" t="s">
        <v>70</v>
      </c>
      <c r="Q218" s="567"/>
      <c r="R218" s="567"/>
      <c r="S218" s="567"/>
      <c r="T218" s="567"/>
      <c r="U218" s="567"/>
      <c r="V218" s="568"/>
      <c r="W218" s="37" t="s">
        <v>71</v>
      </c>
      <c r="X218" s="551">
        <f>IFERROR(X216/H216,"0")+IFERROR(X217/H217,"0")</f>
        <v>22.5</v>
      </c>
      <c r="Y218" s="551">
        <f>IFERROR(Y216/H216,"0")+IFERROR(Y217/H217,"0")</f>
        <v>24</v>
      </c>
      <c r="Z218" s="551">
        <f>IFERROR(IF(Z216="",0,Z216),"0")+IFERROR(IF(Z217="",0,Z217),"0")</f>
        <v>0.15623999999999999</v>
      </c>
      <c r="AA218" s="552"/>
      <c r="AB218" s="552"/>
      <c r="AC218" s="552"/>
    </row>
    <row r="219" spans="1:68" x14ac:dyDescent="0.2">
      <c r="A219" s="554"/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5"/>
      <c r="P219" s="566" t="s">
        <v>70</v>
      </c>
      <c r="Q219" s="567"/>
      <c r="R219" s="567"/>
      <c r="S219" s="567"/>
      <c r="T219" s="567"/>
      <c r="U219" s="567"/>
      <c r="V219" s="568"/>
      <c r="W219" s="37" t="s">
        <v>68</v>
      </c>
      <c r="X219" s="551">
        <f>IFERROR(SUM(X216:X217),"0")</f>
        <v>54</v>
      </c>
      <c r="Y219" s="551">
        <f>IFERROR(SUM(Y216:Y217),"0")</f>
        <v>57.599999999999994</v>
      </c>
      <c r="Z219" s="37"/>
      <c r="AA219" s="552"/>
      <c r="AB219" s="552"/>
      <c r="AC219" s="552"/>
    </row>
    <row r="220" spans="1:68" ht="16.5" hidden="1" customHeight="1" x14ac:dyDescent="0.25">
      <c r="A220" s="565" t="s">
        <v>351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4"/>
      <c r="AB220" s="544"/>
      <c r="AC220" s="544"/>
    </row>
    <row r="221" spans="1:68" ht="14.25" hidden="1" customHeight="1" x14ac:dyDescent="0.25">
      <c r="A221" s="564" t="s">
        <v>102</v>
      </c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4"/>
      <c r="P221" s="554"/>
      <c r="Q221" s="554"/>
      <c r="R221" s="554"/>
      <c r="S221" s="554"/>
      <c r="T221" s="554"/>
      <c r="U221" s="554"/>
      <c r="V221" s="554"/>
      <c r="W221" s="554"/>
      <c r="X221" s="554"/>
      <c r="Y221" s="554"/>
      <c r="Z221" s="554"/>
      <c r="AA221" s="545"/>
      <c r="AB221" s="545"/>
      <c r="AC221" s="545"/>
    </row>
    <row r="222" spans="1:68" ht="27" hidden="1" customHeight="1" x14ac:dyDescent="0.25">
      <c r="A222" s="54" t="s">
        <v>352</v>
      </c>
      <c r="B222" s="54" t="s">
        <v>353</v>
      </c>
      <c r="C222" s="31">
        <v>4301011826</v>
      </c>
      <c r="D222" s="560">
        <v>4680115884137</v>
      </c>
      <c r="E222" s="561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7"/>
      <c r="R222" s="557"/>
      <c r="S222" s="557"/>
      <c r="T222" s="558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4301011724</v>
      </c>
      <c r="D223" s="560">
        <v>4680115884236</v>
      </c>
      <c r="E223" s="561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7"/>
      <c r="R223" s="557"/>
      <c r="S223" s="557"/>
      <c r="T223" s="558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358</v>
      </c>
      <c r="B224" s="54" t="s">
        <v>359</v>
      </c>
      <c r="C224" s="31">
        <v>4301011721</v>
      </c>
      <c r="D224" s="560">
        <v>4680115884175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7"/>
      <c r="R224" s="557"/>
      <c r="S224" s="557"/>
      <c r="T224" s="558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4301012196</v>
      </c>
      <c r="D225" s="560">
        <v>4680115884144</v>
      </c>
      <c r="E225" s="561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50" t="s">
        <v>363</v>
      </c>
      <c r="Q225" s="557"/>
      <c r="R225" s="557"/>
      <c r="S225" s="557"/>
      <c r="T225" s="558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361</v>
      </c>
      <c r="B226" s="54" t="s">
        <v>364</v>
      </c>
      <c r="C226" s="31">
        <v>4301011824</v>
      </c>
      <c r="D226" s="560">
        <v>4680115884144</v>
      </c>
      <c r="E226" s="561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7"/>
      <c r="R226" s="557"/>
      <c r="S226" s="557"/>
      <c r="T226" s="558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4301012149</v>
      </c>
      <c r="D227" s="560">
        <v>4680115886551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5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7"/>
      <c r="R227" s="557"/>
      <c r="S227" s="557"/>
      <c r="T227" s="558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4301011726</v>
      </c>
      <c r="D228" s="560">
        <v>4680115884182</v>
      </c>
      <c r="E228" s="561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5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7"/>
      <c r="R228" s="557"/>
      <c r="S228" s="557"/>
      <c r="T228" s="558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4301012195</v>
      </c>
      <c r="D229" s="560">
        <v>4680115884205</v>
      </c>
      <c r="E229" s="561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07" t="s">
        <v>372</v>
      </c>
      <c r="Q229" s="557"/>
      <c r="R229" s="557"/>
      <c r="S229" s="557"/>
      <c r="T229" s="558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370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7"/>
      <c r="R230" s="557"/>
      <c r="S230" s="557"/>
      <c r="T230" s="558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3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55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5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64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84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7"/>
      <c r="R234" s="557"/>
      <c r="S234" s="557"/>
      <c r="T234" s="558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4" t="s">
        <v>378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05" t="s">
        <v>381</v>
      </c>
      <c r="Q238" s="557"/>
      <c r="R238" s="557"/>
      <c r="S238" s="557"/>
      <c r="T238" s="558"/>
      <c r="U238" s="34"/>
      <c r="V238" s="34"/>
      <c r="W238" s="35" t="s">
        <v>68</v>
      </c>
      <c r="X238" s="549">
        <v>2</v>
      </c>
      <c r="Y238" s="550">
        <f>IFERROR(IF(X238="",0,CEILING((X238/$H238),1)*$H238),"")</f>
        <v>3.6</v>
      </c>
      <c r="Z238" s="36">
        <f>IFERROR(IF(Y238=0,"",ROUNDUP(Y238/H238,0)*0.0059),"")</f>
        <v>1.18E-2</v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2.1944444444444446</v>
      </c>
      <c r="BN238" s="64">
        <f>IFERROR(Y238*I238/H238,"0")</f>
        <v>3.95</v>
      </c>
      <c r="BO238" s="64">
        <f>IFERROR(1/J238*(X238/H238),"0")</f>
        <v>5.1440329218106996E-3</v>
      </c>
      <c r="BP238" s="64">
        <f>IFERROR(1/J238*(Y238/H238),"0")</f>
        <v>9.2592592592592587E-3</v>
      </c>
    </row>
    <row r="239" spans="1:68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1.1111111111111112</v>
      </c>
      <c r="Y239" s="551">
        <f>IFERROR(Y238/H238,"0")</f>
        <v>2</v>
      </c>
      <c r="Z239" s="551">
        <f>IFERROR(IF(Z238="",0,Z238),"0")</f>
        <v>1.18E-2</v>
      </c>
      <c r="AA239" s="552"/>
      <c r="AB239" s="552"/>
      <c r="AC239" s="552"/>
    </row>
    <row r="240" spans="1:68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2</v>
      </c>
      <c r="Y240" s="551">
        <f>IFERROR(SUM(Y238:Y238),"0")</f>
        <v>3.6</v>
      </c>
      <c r="Z240" s="37"/>
      <c r="AA240" s="552"/>
      <c r="AB240" s="552"/>
      <c r="AC240" s="552"/>
    </row>
    <row r="241" spans="1:68" ht="14.25" hidden="1" customHeight="1" x14ac:dyDescent="0.25">
      <c r="A241" s="564" t="s">
        <v>383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83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7"/>
      <c r="R242" s="557"/>
      <c r="S242" s="557"/>
      <c r="T242" s="558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646" t="s">
        <v>389</v>
      </c>
      <c r="Q243" s="557"/>
      <c r="R243" s="557"/>
      <c r="S243" s="557"/>
      <c r="T243" s="558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8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7"/>
      <c r="R244" s="557"/>
      <c r="S244" s="557"/>
      <c r="T244" s="558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7"/>
      <c r="R245" s="557"/>
      <c r="S245" s="557"/>
      <c r="T245" s="558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3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55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55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65" t="s">
        <v>394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64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7"/>
      <c r="R250" s="557"/>
      <c r="S250" s="557"/>
      <c r="T250" s="558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7"/>
      <c r="R251" s="557"/>
      <c r="S251" s="557"/>
      <c r="T251" s="558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7"/>
      <c r="R252" s="557"/>
      <c r="S252" s="557"/>
      <c r="T252" s="558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0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7"/>
      <c r="R253" s="557"/>
      <c r="S253" s="557"/>
      <c r="T253" s="558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7"/>
      <c r="R254" s="557"/>
      <c r="S254" s="557"/>
      <c r="T254" s="558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3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55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55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65" t="s">
        <v>410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64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8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7"/>
      <c r="R259" s="557"/>
      <c r="S259" s="557"/>
      <c r="T259" s="558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3" t="s">
        <v>415</v>
      </c>
      <c r="Q260" s="557"/>
      <c r="R260" s="557"/>
      <c r="S260" s="557"/>
      <c r="T260" s="558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6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7"/>
      <c r="R261" s="557"/>
      <c r="S261" s="557"/>
      <c r="T261" s="558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420</v>
      </c>
      <c r="B262" s="54" t="s">
        <v>421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28" t="s">
        <v>422</v>
      </c>
      <c r="Q262" s="557"/>
      <c r="R262" s="557"/>
      <c r="S262" s="557"/>
      <c r="T262" s="558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3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5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55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65" t="s">
        <v>424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64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425</v>
      </c>
      <c r="B267" s="54" t="s">
        <v>426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7"/>
      <c r="R267" s="557"/>
      <c r="S267" s="557"/>
      <c r="T267" s="558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428</v>
      </c>
      <c r="B268" s="54" t="s">
        <v>429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81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7"/>
      <c r="R268" s="557"/>
      <c r="S268" s="557"/>
      <c r="T268" s="558"/>
      <c r="U268" s="34"/>
      <c r="V268" s="34"/>
      <c r="W268" s="35" t="s">
        <v>68</v>
      </c>
      <c r="X268" s="549">
        <v>21</v>
      </c>
      <c r="Y268" s="550">
        <f>IFERROR(IF(X268="",0,CEILING((X268/$H268),1)*$H268),"")</f>
        <v>21.599999999999998</v>
      </c>
      <c r="Z268" s="36">
        <f>IFERROR(IF(Y268=0,"",ROUNDUP(Y268/H268,0)*0.00651),"")</f>
        <v>5.8590000000000003E-2</v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23.205000000000002</v>
      </c>
      <c r="BN268" s="64">
        <f>IFERROR(Y268*I268/H268,"0")</f>
        <v>23.868000000000002</v>
      </c>
      <c r="BO268" s="64">
        <f>IFERROR(1/J268*(X268/H268),"0")</f>
        <v>4.807692307692308E-2</v>
      </c>
      <c r="BP268" s="64">
        <f>IFERROR(1/J268*(Y268/H268),"0")</f>
        <v>4.9450549450549455E-2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65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7"/>
      <c r="R269" s="557"/>
      <c r="S269" s="557"/>
      <c r="T269" s="558"/>
      <c r="U269" s="34"/>
      <c r="V269" s="34"/>
      <c r="W269" s="35" t="s">
        <v>68</v>
      </c>
      <c r="X269" s="549">
        <v>100</v>
      </c>
      <c r="Y269" s="550">
        <f>IFERROR(IF(X269="",0,CEILING((X269/$H269),1)*$H269),"")</f>
        <v>100.8</v>
      </c>
      <c r="Z269" s="36">
        <f>IFERROR(IF(Y269=0,"",ROUNDUP(Y269/H269,0)*0.00651),"")</f>
        <v>0.27342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107.5</v>
      </c>
      <c r="BN269" s="64">
        <f>IFERROR(Y269*I269/H269,"0")</f>
        <v>108.36000000000001</v>
      </c>
      <c r="BO269" s="64">
        <f>IFERROR(1/J269*(X269/H269),"0")</f>
        <v>0.22893772893772898</v>
      </c>
      <c r="BP269" s="64">
        <f>IFERROR(1/J269*(Y269/H269),"0")</f>
        <v>0.23076923076923078</v>
      </c>
    </row>
    <row r="270" spans="1:68" x14ac:dyDescent="0.2">
      <c r="A270" s="553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5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50.416666666666671</v>
      </c>
      <c r="Y270" s="551">
        <f>IFERROR(Y267/H267,"0")+IFERROR(Y268/H268,"0")+IFERROR(Y269/H269,"0")</f>
        <v>51</v>
      </c>
      <c r="Z270" s="551">
        <f>IFERROR(IF(Z267="",0,Z267),"0")+IFERROR(IF(Z268="",0,Z268),"0")+IFERROR(IF(Z269="",0,Z269),"0")</f>
        <v>0.33201000000000003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5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121</v>
      </c>
      <c r="Y271" s="551">
        <f>IFERROR(SUM(Y267:Y269),"0")</f>
        <v>122.39999999999999</v>
      </c>
      <c r="Z271" s="37"/>
      <c r="AA271" s="552"/>
      <c r="AB271" s="552"/>
      <c r="AC271" s="552"/>
    </row>
    <row r="272" spans="1:68" ht="16.5" hidden="1" customHeight="1" x14ac:dyDescent="0.25">
      <c r="A272" s="565" t="s">
        <v>434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64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435</v>
      </c>
      <c r="B274" s="54" t="s">
        <v>436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7"/>
      <c r="R274" s="557"/>
      <c r="S274" s="557"/>
      <c r="T274" s="558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4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438</v>
      </c>
      <c r="B278" s="54" t="s">
        <v>439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6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7"/>
      <c r="R278" s="557"/>
      <c r="S278" s="557"/>
      <c r="T278" s="558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3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55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55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65" t="s">
        <v>441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64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442</v>
      </c>
      <c r="B283" s="54" t="s">
        <v>443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7"/>
      <c r="R283" s="557"/>
      <c r="S283" s="557"/>
      <c r="T283" s="558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3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55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65" t="s">
        <v>446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64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447</v>
      </c>
      <c r="B288" s="54" t="s">
        <v>448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5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7"/>
      <c r="R288" s="557"/>
      <c r="S288" s="557"/>
      <c r="T288" s="558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450</v>
      </c>
      <c r="B289" s="54" t="s">
        <v>451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7"/>
      <c r="R289" s="557"/>
      <c r="S289" s="557"/>
      <c r="T289" s="558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7"/>
      <c r="R290" s="557"/>
      <c r="S290" s="557"/>
      <c r="T290" s="558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456</v>
      </c>
      <c r="B291" s="54" t="s">
        <v>457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5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7"/>
      <c r="R291" s="557"/>
      <c r="S291" s="557"/>
      <c r="T291" s="558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6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7"/>
      <c r="R292" s="557"/>
      <c r="S292" s="557"/>
      <c r="T292" s="558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3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55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5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4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461</v>
      </c>
      <c r="B296" s="54" t="s">
        <v>462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7"/>
      <c r="R296" s="557"/>
      <c r="S296" s="557"/>
      <c r="T296" s="558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464</v>
      </c>
      <c r="B297" s="54" t="s">
        <v>465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7"/>
      <c r="R297" s="557"/>
      <c r="S297" s="557"/>
      <c r="T297" s="558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6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7"/>
      <c r="R298" s="557"/>
      <c r="S298" s="557"/>
      <c r="T298" s="558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7"/>
      <c r="R299" s="557"/>
      <c r="S299" s="557"/>
      <c r="T299" s="558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7"/>
      <c r="R300" s="557"/>
      <c r="S300" s="557"/>
      <c r="T300" s="558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3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7"/>
      <c r="R301" s="557"/>
      <c r="S301" s="557"/>
      <c r="T301" s="558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87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7"/>
      <c r="R302" s="557"/>
      <c r="S302" s="557"/>
      <c r="T302" s="558"/>
      <c r="U302" s="34"/>
      <c r="V302" s="34"/>
      <c r="W302" s="35" t="s">
        <v>68</v>
      </c>
      <c r="X302" s="549">
        <v>6</v>
      </c>
      <c r="Y302" s="550">
        <f t="shared" si="33"/>
        <v>7.2</v>
      </c>
      <c r="Z302" s="36">
        <f>IFERROR(IF(Y302=0,"",ROUNDUP(Y302/H302,0)*0.00651),"")</f>
        <v>2.6040000000000001E-2</v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6.76</v>
      </c>
      <c r="BN302" s="64">
        <f t="shared" si="35"/>
        <v>8.1120000000000001</v>
      </c>
      <c r="BO302" s="64">
        <f t="shared" si="36"/>
        <v>1.8315018315018316E-2</v>
      </c>
      <c r="BP302" s="64">
        <f t="shared" si="37"/>
        <v>2.197802197802198E-2</v>
      </c>
    </row>
    <row r="303" spans="1:68" x14ac:dyDescent="0.2">
      <c r="A303" s="553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55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3.333333333333333</v>
      </c>
      <c r="Y303" s="551">
        <f>IFERROR(Y296/H296,"0")+IFERROR(Y297/H297,"0")+IFERROR(Y298/H298,"0")+IFERROR(Y299/H299,"0")+IFERROR(Y300/H300,"0")+IFERROR(Y301/H301,"0")+IFERROR(Y302/H302,"0")</f>
        <v>4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2.6040000000000001E-2</v>
      </c>
      <c r="AA303" s="552"/>
      <c r="AB303" s="552"/>
      <c r="AC303" s="552"/>
    </row>
    <row r="304" spans="1:68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5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6</v>
      </c>
      <c r="Y304" s="551">
        <f>IFERROR(SUM(Y296:Y302),"0")</f>
        <v>7.2</v>
      </c>
      <c r="Z304" s="37"/>
      <c r="AA304" s="552"/>
      <c r="AB304" s="552"/>
      <c r="AC304" s="552"/>
    </row>
    <row r="305" spans="1:68" ht="14.25" hidden="1" customHeight="1" x14ac:dyDescent="0.25">
      <c r="A305" s="564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480</v>
      </c>
      <c r="B306" s="54" t="s">
        <v>481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6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7"/>
      <c r="R306" s="557"/>
      <c r="S306" s="557"/>
      <c r="T306" s="558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5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7"/>
      <c r="R307" s="557"/>
      <c r="S307" s="557"/>
      <c r="T307" s="558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7"/>
      <c r="R308" s="557"/>
      <c r="S308" s="557"/>
      <c r="T308" s="558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7"/>
      <c r="R309" s="557"/>
      <c r="S309" s="557"/>
      <c r="T309" s="558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7"/>
      <c r="R310" s="557"/>
      <c r="S310" s="557"/>
      <c r="T310" s="558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3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55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55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4" t="s">
        <v>164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495</v>
      </c>
      <c r="B314" s="54" t="s">
        <v>496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6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7"/>
      <c r="R314" s="557"/>
      <c r="S314" s="557"/>
      <c r="T314" s="558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86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7"/>
      <c r="R315" s="557"/>
      <c r="S315" s="557"/>
      <c r="T315" s="558"/>
      <c r="U315" s="34"/>
      <c r="V315" s="34"/>
      <c r="W315" s="35" t="s">
        <v>68</v>
      </c>
      <c r="X315" s="549">
        <v>524</v>
      </c>
      <c r="Y315" s="550">
        <f>IFERROR(IF(X315="",0,CEILING((X315/$H315),1)*$H315),"")</f>
        <v>530.4</v>
      </c>
      <c r="Z315" s="36">
        <f>IFERROR(IF(Y315=0,"",ROUNDUP(Y315/H315,0)*0.01898),"")</f>
        <v>1.29064</v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558.86615384615402</v>
      </c>
      <c r="BN315" s="64">
        <f>IFERROR(Y315*I315/H315,"0")</f>
        <v>565.69200000000001</v>
      </c>
      <c r="BO315" s="64">
        <f>IFERROR(1/J315*(X315/H315),"0")</f>
        <v>1.0496794871794872</v>
      </c>
      <c r="BP315" s="64">
        <f>IFERROR(1/J315*(Y315/H315),"0")</f>
        <v>1.0625</v>
      </c>
    </row>
    <row r="316" spans="1:68" ht="16.5" hidden="1" customHeight="1" x14ac:dyDescent="0.25">
      <c r="A316" s="54" t="s">
        <v>501</v>
      </c>
      <c r="B316" s="54" t="s">
        <v>502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85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7"/>
      <c r="R316" s="557"/>
      <c r="S316" s="557"/>
      <c r="T316" s="558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3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55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67.179487179487182</v>
      </c>
      <c r="Y317" s="551">
        <f>IFERROR(Y314/H314,"0")+IFERROR(Y315/H315,"0")+IFERROR(Y316/H316,"0")</f>
        <v>68</v>
      </c>
      <c r="Z317" s="551">
        <f>IFERROR(IF(Z314="",0,Z314),"0")+IFERROR(IF(Z315="",0,Z315),"0")+IFERROR(IF(Z316="",0,Z316),"0")</f>
        <v>1.29064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55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524</v>
      </c>
      <c r="Y318" s="551">
        <f>IFERROR(SUM(Y314:Y316),"0")</f>
        <v>530.4</v>
      </c>
      <c r="Z318" s="37"/>
      <c r="AA318" s="552"/>
      <c r="AB318" s="552"/>
      <c r="AC318" s="552"/>
    </row>
    <row r="319" spans="1:68" ht="14.25" hidden="1" customHeight="1" x14ac:dyDescent="0.25">
      <c r="A319" s="564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504</v>
      </c>
      <c r="B320" s="54" t="s">
        <v>505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667" t="s">
        <v>506</v>
      </c>
      <c r="Q320" s="557"/>
      <c r="R320" s="557"/>
      <c r="S320" s="557"/>
      <c r="T320" s="558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84" t="s">
        <v>510</v>
      </c>
      <c r="Q321" s="557"/>
      <c r="R321" s="557"/>
      <c r="S321" s="557"/>
      <c r="T321" s="558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7"/>
      <c r="R322" s="557"/>
      <c r="S322" s="557"/>
      <c r="T322" s="558"/>
      <c r="U322" s="34"/>
      <c r="V322" s="34"/>
      <c r="W322" s="35" t="s">
        <v>68</v>
      </c>
      <c r="X322" s="549">
        <v>2</v>
      </c>
      <c r="Y322" s="550">
        <f>IFERROR(IF(X322="",0,CEILING((X322/$H322),1)*$H322),"")</f>
        <v>2.5499999999999998</v>
      </c>
      <c r="Z322" s="36">
        <f>IFERROR(IF(Y322=0,"",ROUNDUP(Y322/H322,0)*0.00651),"")</f>
        <v>6.5100000000000002E-3</v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2.3176470588235296</v>
      </c>
      <c r="BN322" s="64">
        <f>IFERROR(Y322*I322/H322,"0")</f>
        <v>2.9550000000000001</v>
      </c>
      <c r="BO322" s="64">
        <f>IFERROR(1/J322*(X322/H322),"0")</f>
        <v>4.3094160741219576E-3</v>
      </c>
      <c r="BP322" s="64">
        <f>IFERROR(1/J322*(Y322/H322),"0")</f>
        <v>5.4945054945054949E-3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7"/>
      <c r="R323" s="557"/>
      <c r="S323" s="557"/>
      <c r="T323" s="558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53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55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0.78431372549019618</v>
      </c>
      <c r="Y324" s="551">
        <f>IFERROR(Y320/H320,"0")+IFERROR(Y321/H321,"0")+IFERROR(Y322/H322,"0")+IFERROR(Y323/H323,"0")</f>
        <v>1</v>
      </c>
      <c r="Z324" s="551">
        <f>IFERROR(IF(Z320="",0,Z320),"0")+IFERROR(IF(Z321="",0,Z321),"0")+IFERROR(IF(Z322="",0,Z322),"0")+IFERROR(IF(Z323="",0,Z323),"0")</f>
        <v>6.5100000000000002E-3</v>
      </c>
      <c r="AA324" s="552"/>
      <c r="AB324" s="552"/>
      <c r="AC324" s="552"/>
    </row>
    <row r="325" spans="1:68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55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2</v>
      </c>
      <c r="Y325" s="551">
        <f>IFERROR(SUM(Y320:Y323),"0")</f>
        <v>2.5499999999999998</v>
      </c>
      <c r="Z325" s="37"/>
      <c r="AA325" s="552"/>
      <c r="AB325" s="552"/>
      <c r="AC325" s="552"/>
    </row>
    <row r="326" spans="1:68" ht="14.25" hidden="1" customHeight="1" x14ac:dyDescent="0.25">
      <c r="A326" s="564" t="s">
        <v>516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6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7"/>
      <c r="R327" s="557"/>
      <c r="S327" s="557"/>
      <c r="T327" s="558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7"/>
      <c r="R328" s="557"/>
      <c r="S328" s="557"/>
      <c r="T328" s="558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8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7"/>
      <c r="R329" s="557"/>
      <c r="S329" s="557"/>
      <c r="T329" s="558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53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55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5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65" t="s">
        <v>525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64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8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7"/>
      <c r="R334" s="557"/>
      <c r="S334" s="557"/>
      <c r="T334" s="558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7"/>
      <c r="R335" s="557"/>
      <c r="S335" s="557"/>
      <c r="T335" s="558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64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7"/>
      <c r="R336" s="557"/>
      <c r="S336" s="557"/>
      <c r="T336" s="558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53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55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55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77" t="s">
        <v>535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5" t="s">
        <v>536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64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7"/>
      <c r="R342" s="557"/>
      <c r="S342" s="557"/>
      <c r="T342" s="558"/>
      <c r="U342" s="34"/>
      <c r="V342" s="34"/>
      <c r="W342" s="35" t="s">
        <v>68</v>
      </c>
      <c r="X342" s="549">
        <v>562</v>
      </c>
      <c r="Y342" s="550">
        <f t="shared" ref="Y342:Y348" si="38">IFERROR(IF(X342="",0,CEILING((X342/$H342),1)*$H342),"")</f>
        <v>570</v>
      </c>
      <c r="Z342" s="36">
        <f>IFERROR(IF(Y342=0,"",ROUNDUP(Y342/H342,0)*0.02175),"")</f>
        <v>0.8264999999999999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579.98400000000004</v>
      </c>
      <c r="BN342" s="64">
        <f t="shared" ref="BN342:BN348" si="40">IFERROR(Y342*I342/H342,"0")</f>
        <v>588.24</v>
      </c>
      <c r="BO342" s="64">
        <f t="shared" ref="BO342:BO348" si="41">IFERROR(1/J342*(X342/H342),"0")</f>
        <v>0.78055555555555556</v>
      </c>
      <c r="BP342" s="64">
        <f t="shared" ref="BP342:BP348" si="42">IFERROR(1/J342*(Y342/H342),"0")</f>
        <v>0.79166666666666663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7"/>
      <c r="R343" s="557"/>
      <c r="S343" s="557"/>
      <c r="T343" s="558"/>
      <c r="U343" s="34"/>
      <c r="V343" s="34"/>
      <c r="W343" s="35" t="s">
        <v>68</v>
      </c>
      <c r="X343" s="549">
        <v>795</v>
      </c>
      <c r="Y343" s="550">
        <f t="shared" si="38"/>
        <v>795</v>
      </c>
      <c r="Z343" s="36">
        <f>IFERROR(IF(Y343=0,"",ROUNDUP(Y343/H343,0)*0.02175),"")</f>
        <v>1.1527499999999999</v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820.44</v>
      </c>
      <c r="BN343" s="64">
        <f t="shared" si="40"/>
        <v>820.44</v>
      </c>
      <c r="BO343" s="64">
        <f t="shared" si="41"/>
        <v>1.1041666666666665</v>
      </c>
      <c r="BP343" s="64">
        <f t="shared" si="42"/>
        <v>1.1041666666666665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6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7"/>
      <c r="R344" s="557"/>
      <c r="S344" s="557"/>
      <c r="T344" s="558"/>
      <c r="U344" s="34"/>
      <c r="V344" s="34"/>
      <c r="W344" s="35" t="s">
        <v>68</v>
      </c>
      <c r="X344" s="549">
        <v>861</v>
      </c>
      <c r="Y344" s="550">
        <f t="shared" si="38"/>
        <v>870</v>
      </c>
      <c r="Z344" s="36">
        <f>IFERROR(IF(Y344=0,"",ROUNDUP(Y344/H344,0)*0.02175),"")</f>
        <v>1.2614999999999998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888.55200000000002</v>
      </c>
      <c r="BN344" s="64">
        <f t="shared" si="40"/>
        <v>897.84</v>
      </c>
      <c r="BO344" s="64">
        <f t="shared" si="41"/>
        <v>1.1958333333333333</v>
      </c>
      <c r="BP344" s="64">
        <f t="shared" si="42"/>
        <v>1.2083333333333333</v>
      </c>
    </row>
    <row r="345" spans="1:68" ht="37.5" hidden="1" customHeight="1" x14ac:dyDescent="0.25">
      <c r="A345" s="54" t="s">
        <v>546</v>
      </c>
      <c r="B345" s="54" t="s">
        <v>547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7"/>
      <c r="R345" s="557"/>
      <c r="S345" s="557"/>
      <c r="T345" s="558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6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7"/>
      <c r="R346" s="557"/>
      <c r="S346" s="557"/>
      <c r="T346" s="558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7"/>
      <c r="R347" s="557"/>
      <c r="S347" s="557"/>
      <c r="T347" s="558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7"/>
      <c r="R348" s="557"/>
      <c r="S348" s="557"/>
      <c r="T348" s="558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3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55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147.86666666666667</v>
      </c>
      <c r="Y349" s="551">
        <f>IFERROR(Y342/H342,"0")+IFERROR(Y343/H343,"0")+IFERROR(Y344/H344,"0")+IFERROR(Y345/H345,"0")+IFERROR(Y346/H346,"0")+IFERROR(Y347/H347,"0")+IFERROR(Y348/H348,"0")</f>
        <v>149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3.2407499999999998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55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2218</v>
      </c>
      <c r="Y350" s="551">
        <f>IFERROR(SUM(Y342:Y348),"0")</f>
        <v>2235</v>
      </c>
      <c r="Z350" s="37"/>
      <c r="AA350" s="552"/>
      <c r="AB350" s="552"/>
      <c r="AC350" s="552"/>
    </row>
    <row r="351" spans="1:68" ht="14.25" hidden="1" customHeight="1" x14ac:dyDescent="0.25">
      <c r="A351" s="564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7"/>
      <c r="R352" s="557"/>
      <c r="S352" s="557"/>
      <c r="T352" s="558"/>
      <c r="U352" s="34"/>
      <c r="V352" s="34"/>
      <c r="W352" s="35" t="s">
        <v>68</v>
      </c>
      <c r="X352" s="549">
        <v>805</v>
      </c>
      <c r="Y352" s="550">
        <f>IFERROR(IF(X352="",0,CEILING((X352/$H352),1)*$H352),"")</f>
        <v>810</v>
      </c>
      <c r="Z352" s="36">
        <f>IFERROR(IF(Y352=0,"",ROUNDUP(Y352/H352,0)*0.02175),"")</f>
        <v>1.1744999999999999</v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830.76</v>
      </c>
      <c r="BN352" s="64">
        <f>IFERROR(Y352*I352/H352,"0")</f>
        <v>835.92000000000007</v>
      </c>
      <c r="BO352" s="64">
        <f>IFERROR(1/J352*(X352/H352),"0")</f>
        <v>1.1180555555555554</v>
      </c>
      <c r="BP352" s="64">
        <f>IFERROR(1/J352*(Y352/H352),"0")</f>
        <v>1.125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7"/>
      <c r="R353" s="557"/>
      <c r="S353" s="557"/>
      <c r="T353" s="558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3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55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53.666666666666664</v>
      </c>
      <c r="Y354" s="551">
        <f>IFERROR(Y352/H352,"0")+IFERROR(Y353/H353,"0")</f>
        <v>54</v>
      </c>
      <c r="Z354" s="551">
        <f>IFERROR(IF(Z352="",0,Z352),"0")+IFERROR(IF(Z353="",0,Z353),"0")</f>
        <v>1.1744999999999999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5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805</v>
      </c>
      <c r="Y355" s="551">
        <f>IFERROR(SUM(Y352:Y353),"0")</f>
        <v>810</v>
      </c>
      <c r="Z355" s="37"/>
      <c r="AA355" s="552"/>
      <c r="AB355" s="552"/>
      <c r="AC355" s="552"/>
    </row>
    <row r="356" spans="1:68" ht="14.25" hidden="1" customHeight="1" x14ac:dyDescent="0.25">
      <c r="A356" s="564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62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7"/>
      <c r="R357" s="557"/>
      <c r="S357" s="557"/>
      <c r="T357" s="558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564</v>
      </c>
      <c r="B358" s="54" t="s">
        <v>565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8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7"/>
      <c r="R358" s="557"/>
      <c r="S358" s="557"/>
      <c r="T358" s="558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53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55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5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64" t="s">
        <v>164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hidden="1" customHeight="1" x14ac:dyDescent="0.25">
      <c r="A362" s="54" t="s">
        <v>567</v>
      </c>
      <c r="B362" s="54" t="s">
        <v>568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622" t="s">
        <v>569</v>
      </c>
      <c r="Q362" s="557"/>
      <c r="R362" s="557"/>
      <c r="S362" s="557"/>
      <c r="T362" s="558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53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55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55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565" t="s">
        <v>571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64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7"/>
      <c r="R367" s="557"/>
      <c r="S367" s="557"/>
      <c r="T367" s="558"/>
      <c r="U367" s="34"/>
      <c r="V367" s="34"/>
      <c r="W367" s="35" t="s">
        <v>68</v>
      </c>
      <c r="X367" s="549">
        <v>30</v>
      </c>
      <c r="Y367" s="550">
        <f>IFERROR(IF(X367="",0,CEILING((X367/$H367),1)*$H367),"")</f>
        <v>32.400000000000006</v>
      </c>
      <c r="Z367" s="36">
        <f>IFERROR(IF(Y367=0,"",ROUNDUP(Y367/H367,0)*0.01898),"")</f>
        <v>5.6940000000000004E-2</v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31.208333333333329</v>
      </c>
      <c r="BN367" s="64">
        <f>IFERROR(Y367*I367/H367,"0")</f>
        <v>33.705000000000005</v>
      </c>
      <c r="BO367" s="64">
        <f>IFERROR(1/J367*(X367/H367),"0")</f>
        <v>4.3402777777777776E-2</v>
      </c>
      <c r="BP367" s="64">
        <f>IFERROR(1/J367*(Y367/H367),"0")</f>
        <v>4.6875000000000007E-2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7"/>
      <c r="R368" s="557"/>
      <c r="S368" s="557"/>
      <c r="T368" s="558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578</v>
      </c>
      <c r="B369" s="54" t="s">
        <v>579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6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7"/>
      <c r="R369" s="557"/>
      <c r="S369" s="557"/>
      <c r="T369" s="558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3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55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2.7777777777777777</v>
      </c>
      <c r="Y370" s="551">
        <f>IFERROR(Y367/H367,"0")+IFERROR(Y368/H368,"0")+IFERROR(Y369/H369,"0")</f>
        <v>3.0000000000000004</v>
      </c>
      <c r="Z370" s="551">
        <f>IFERROR(IF(Z367="",0,Z367),"0")+IFERROR(IF(Z368="",0,Z368),"0")+IFERROR(IF(Z369="",0,Z369),"0")</f>
        <v>5.6940000000000004E-2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30</v>
      </c>
      <c r="Y371" s="551">
        <f>IFERROR(SUM(Y367:Y369),"0")</f>
        <v>32.400000000000006</v>
      </c>
      <c r="Z371" s="37"/>
      <c r="AA371" s="552"/>
      <c r="AB371" s="552"/>
      <c r="AC371" s="552"/>
    </row>
    <row r="372" spans="1:68" ht="14.25" hidden="1" customHeight="1" x14ac:dyDescent="0.25">
      <c r="A372" s="564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580</v>
      </c>
      <c r="B373" s="54" t="s">
        <v>581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5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7"/>
      <c r="R373" s="557"/>
      <c r="S373" s="557"/>
      <c r="T373" s="558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53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55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5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4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87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7"/>
      <c r="R377" s="557"/>
      <c r="S377" s="557"/>
      <c r="T377" s="558"/>
      <c r="U377" s="34"/>
      <c r="V377" s="34"/>
      <c r="W377" s="35" t="s">
        <v>68</v>
      </c>
      <c r="X377" s="549">
        <v>2131</v>
      </c>
      <c r="Y377" s="550">
        <f>IFERROR(IF(X377="",0,CEILING((X377/$H377),1)*$H377),"")</f>
        <v>2133</v>
      </c>
      <c r="Z377" s="36">
        <f>IFERROR(IF(Y377=0,"",ROUNDUP(Y377/H377,0)*0.01898),"")</f>
        <v>4.4982600000000001</v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2253.887666666667</v>
      </c>
      <c r="BN377" s="64">
        <f>IFERROR(Y377*I377/H377,"0")</f>
        <v>2256.0030000000002</v>
      </c>
      <c r="BO377" s="64">
        <f>IFERROR(1/J377*(X377/H377),"0")</f>
        <v>3.6996527777777777</v>
      </c>
      <c r="BP377" s="64">
        <f>IFERROR(1/J377*(Y377/H377),"0")</f>
        <v>3.703125</v>
      </c>
    </row>
    <row r="378" spans="1:68" ht="27" hidden="1" customHeight="1" x14ac:dyDescent="0.25">
      <c r="A378" s="54" t="s">
        <v>586</v>
      </c>
      <c r="B378" s="54" t="s">
        <v>587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7"/>
      <c r="R378" s="557"/>
      <c r="S378" s="557"/>
      <c r="T378" s="558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3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55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236.77777777777777</v>
      </c>
      <c r="Y379" s="551">
        <f>IFERROR(Y377/H377,"0")+IFERROR(Y378/H378,"0")</f>
        <v>237</v>
      </c>
      <c r="Z379" s="551">
        <f>IFERROR(IF(Z377="",0,Z377),"0")+IFERROR(IF(Z378="",0,Z378),"0")</f>
        <v>4.4982600000000001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5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2131</v>
      </c>
      <c r="Y380" s="551">
        <f>IFERROR(SUM(Y377:Y378),"0")</f>
        <v>2133</v>
      </c>
      <c r="Z380" s="37"/>
      <c r="AA380" s="552"/>
      <c r="AB380" s="552"/>
      <c r="AC380" s="552"/>
    </row>
    <row r="381" spans="1:68" ht="14.25" hidden="1" customHeight="1" x14ac:dyDescent="0.25">
      <c r="A381" s="564" t="s">
        <v>164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588</v>
      </c>
      <c r="B382" s="54" t="s">
        <v>589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82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7"/>
      <c r="R382" s="557"/>
      <c r="S382" s="557"/>
      <c r="T382" s="558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53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55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5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77" t="s">
        <v>591</v>
      </c>
      <c r="B385" s="578"/>
      <c r="C385" s="578"/>
      <c r="D385" s="578"/>
      <c r="E385" s="578"/>
      <c r="F385" s="578"/>
      <c r="G385" s="578"/>
      <c r="H385" s="578"/>
      <c r="I385" s="578"/>
      <c r="J385" s="578"/>
      <c r="K385" s="578"/>
      <c r="L385" s="578"/>
      <c r="M385" s="578"/>
      <c r="N385" s="578"/>
      <c r="O385" s="578"/>
      <c r="P385" s="578"/>
      <c r="Q385" s="578"/>
      <c r="R385" s="578"/>
      <c r="S385" s="578"/>
      <c r="T385" s="578"/>
      <c r="U385" s="578"/>
      <c r="V385" s="578"/>
      <c r="W385" s="578"/>
      <c r="X385" s="578"/>
      <c r="Y385" s="578"/>
      <c r="Z385" s="578"/>
      <c r="AA385" s="48"/>
      <c r="AB385" s="48"/>
      <c r="AC385" s="48"/>
    </row>
    <row r="386" spans="1:68" ht="16.5" hidden="1" customHeight="1" x14ac:dyDescent="0.25">
      <c r="A386" s="565" t="s">
        <v>592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64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593</v>
      </c>
      <c r="B388" s="54" t="s">
        <v>594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69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7"/>
      <c r="R388" s="557"/>
      <c r="S388" s="557"/>
      <c r="T388" s="558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596</v>
      </c>
      <c r="B389" s="54" t="s">
        <v>597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8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7"/>
      <c r="R389" s="557"/>
      <c r="S389" s="557"/>
      <c r="T389" s="558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596</v>
      </c>
      <c r="B390" s="54" t="s">
        <v>599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6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7"/>
      <c r="R390" s="557"/>
      <c r="S390" s="557"/>
      <c r="T390" s="558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7"/>
      <c r="R391" s="557"/>
      <c r="S391" s="557"/>
      <c r="T391" s="558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603</v>
      </c>
      <c r="B392" s="54" t="s">
        <v>604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5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7"/>
      <c r="R392" s="557"/>
      <c r="S392" s="557"/>
      <c r="T392" s="558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7"/>
      <c r="R393" s="557"/>
      <c r="S393" s="557"/>
      <c r="T393" s="558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607</v>
      </c>
      <c r="B394" s="54" t="s">
        <v>608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7"/>
      <c r="R394" s="557"/>
      <c r="S394" s="557"/>
      <c r="T394" s="558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9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7"/>
      <c r="R395" s="557"/>
      <c r="S395" s="557"/>
      <c r="T395" s="558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613</v>
      </c>
      <c r="B396" s="54" t="s">
        <v>614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7"/>
      <c r="R396" s="557"/>
      <c r="S396" s="557"/>
      <c r="T396" s="558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616</v>
      </c>
      <c r="B397" s="54" t="s">
        <v>617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7"/>
      <c r="R397" s="557"/>
      <c r="S397" s="557"/>
      <c r="T397" s="558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53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55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5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64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618</v>
      </c>
      <c r="B401" s="54" t="s">
        <v>619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8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7"/>
      <c r="R401" s="557"/>
      <c r="S401" s="557"/>
      <c r="T401" s="558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8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7"/>
      <c r="R402" s="557"/>
      <c r="S402" s="557"/>
      <c r="T402" s="558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53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55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5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65" t="s">
        <v>624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64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625</v>
      </c>
      <c r="B407" s="54" t="s">
        <v>626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7"/>
      <c r="R407" s="557"/>
      <c r="S407" s="557"/>
      <c r="T407" s="558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53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55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55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4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628</v>
      </c>
      <c r="B411" s="54" t="s">
        <v>629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81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7"/>
      <c r="R411" s="557"/>
      <c r="S411" s="557"/>
      <c r="T411" s="558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631</v>
      </c>
      <c r="B412" s="54" t="s">
        <v>632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7"/>
      <c r="R412" s="557"/>
      <c r="S412" s="557"/>
      <c r="T412" s="558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634</v>
      </c>
      <c r="B413" s="54" t="s">
        <v>635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7"/>
      <c r="R413" s="557"/>
      <c r="S413" s="557"/>
      <c r="T413" s="558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637</v>
      </c>
      <c r="B414" s="54" t="s">
        <v>638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7"/>
      <c r="R414" s="557"/>
      <c r="S414" s="557"/>
      <c r="T414" s="558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53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55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55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65" t="s">
        <v>639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64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customHeight="1" x14ac:dyDescent="0.25">
      <c r="A419" s="54" t="s">
        <v>640</v>
      </c>
      <c r="B419" s="54" t="s">
        <v>641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7"/>
      <c r="R419" s="557"/>
      <c r="S419" s="557"/>
      <c r="T419" s="558"/>
      <c r="U419" s="34"/>
      <c r="V419" s="34"/>
      <c r="W419" s="35" t="s">
        <v>68</v>
      </c>
      <c r="X419" s="549">
        <v>2</v>
      </c>
      <c r="Y419" s="550">
        <f>IFERROR(IF(X419="",0,CEILING((X419/$H419),1)*$H419),"")</f>
        <v>2.4</v>
      </c>
      <c r="Z419" s="36">
        <f>IFERROR(IF(Y419=0,"",ROUNDUP(Y419/H419,0)*0.00651),"")</f>
        <v>1.302E-2</v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3.5000000000000004</v>
      </c>
      <c r="BN419" s="64">
        <f>IFERROR(Y419*I419/H419,"0")</f>
        <v>4.2</v>
      </c>
      <c r="BO419" s="64">
        <f>IFERROR(1/J419*(X419/H419),"0")</f>
        <v>9.1575091575091579E-3</v>
      </c>
      <c r="BP419" s="64">
        <f>IFERROR(1/J419*(Y419/H419),"0")</f>
        <v>1.098901098901099E-2</v>
      </c>
    </row>
    <row r="420" spans="1:68" x14ac:dyDescent="0.2">
      <c r="A420" s="553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5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1.6666666666666667</v>
      </c>
      <c r="Y420" s="551">
        <f>IFERROR(Y419/H419,"0")</f>
        <v>2</v>
      </c>
      <c r="Z420" s="551">
        <f>IFERROR(IF(Z419="",0,Z419),"0")</f>
        <v>1.302E-2</v>
      </c>
      <c r="AA420" s="552"/>
      <c r="AB420" s="552"/>
      <c r="AC420" s="552"/>
    </row>
    <row r="421" spans="1:68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55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2</v>
      </c>
      <c r="Y421" s="551">
        <f>IFERROR(SUM(Y419:Y419),"0")</f>
        <v>2.4</v>
      </c>
      <c r="Z421" s="37"/>
      <c r="AA421" s="552"/>
      <c r="AB421" s="552"/>
      <c r="AC421" s="552"/>
    </row>
    <row r="422" spans="1:68" ht="16.5" hidden="1" customHeight="1" x14ac:dyDescent="0.25">
      <c r="A422" s="565" t="s">
        <v>643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64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644</v>
      </c>
      <c r="B424" s="54" t="s">
        <v>645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7"/>
      <c r="R424" s="557"/>
      <c r="S424" s="557"/>
      <c r="T424" s="558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53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55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55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77" t="s">
        <v>647</v>
      </c>
      <c r="B427" s="578"/>
      <c r="C427" s="578"/>
      <c r="D427" s="578"/>
      <c r="E427" s="578"/>
      <c r="F427" s="578"/>
      <c r="G427" s="578"/>
      <c r="H427" s="578"/>
      <c r="I427" s="578"/>
      <c r="J427" s="578"/>
      <c r="K427" s="578"/>
      <c r="L427" s="578"/>
      <c r="M427" s="578"/>
      <c r="N427" s="578"/>
      <c r="O427" s="578"/>
      <c r="P427" s="578"/>
      <c r="Q427" s="578"/>
      <c r="R427" s="578"/>
      <c r="S427" s="578"/>
      <c r="T427" s="578"/>
      <c r="U427" s="578"/>
      <c r="V427" s="578"/>
      <c r="W427" s="578"/>
      <c r="X427" s="578"/>
      <c r="Y427" s="578"/>
      <c r="Z427" s="578"/>
      <c r="AA427" s="48"/>
      <c r="AB427" s="48"/>
      <c r="AC427" s="48"/>
    </row>
    <row r="428" spans="1:68" ht="16.5" hidden="1" customHeight="1" x14ac:dyDescent="0.25">
      <c r="A428" s="565" t="s">
        <v>647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64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customHeight="1" x14ac:dyDescent="0.25">
      <c r="A430" s="54" t="s">
        <v>648</v>
      </c>
      <c r="B430" s="54" t="s">
        <v>649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6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7"/>
      <c r="R430" s="557"/>
      <c r="S430" s="557"/>
      <c r="T430" s="558"/>
      <c r="U430" s="34"/>
      <c r="V430" s="34"/>
      <c r="W430" s="35" t="s">
        <v>68</v>
      </c>
      <c r="X430" s="549">
        <v>229</v>
      </c>
      <c r="Y430" s="550">
        <f t="shared" ref="Y430:Y442" si="49">IFERROR(IF(X430="",0,CEILING((X430/$H430),1)*$H430),"")</f>
        <v>232.32000000000002</v>
      </c>
      <c r="Z430" s="36">
        <f t="shared" ref="Z430:Z436" si="50">IFERROR(IF(Y430=0,"",ROUNDUP(Y430/H430,0)*0.01196),"")</f>
        <v>0.52624000000000004</v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244.61363636363635</v>
      </c>
      <c r="BN430" s="64">
        <f t="shared" ref="BN430:BN442" si="52">IFERROR(Y430*I430/H430,"0")</f>
        <v>248.16000000000003</v>
      </c>
      <c r="BO430" s="64">
        <f t="shared" ref="BO430:BO442" si="53">IFERROR(1/J430*(X430/H430),"0")</f>
        <v>0.41703088578088576</v>
      </c>
      <c r="BP430" s="64">
        <f t="shared" ref="BP430:BP442" si="54">IFERROR(1/J430*(Y430/H430),"0")</f>
        <v>0.42307692307692313</v>
      </c>
    </row>
    <row r="431" spans="1:68" ht="27" hidden="1" customHeight="1" x14ac:dyDescent="0.25">
      <c r="A431" s="54" t="s">
        <v>651</v>
      </c>
      <c r="B431" s="54" t="s">
        <v>652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7"/>
      <c r="R431" s="557"/>
      <c r="S431" s="557"/>
      <c r="T431" s="558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654</v>
      </c>
      <c r="B432" s="54" t="s">
        <v>655</v>
      </c>
      <c r="C432" s="31">
        <v>4301011376</v>
      </c>
      <c r="D432" s="560">
        <v>4680115885226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7"/>
      <c r="R432" s="557"/>
      <c r="S432" s="557"/>
      <c r="T432" s="558"/>
      <c r="U432" s="34"/>
      <c r="V432" s="34"/>
      <c r="W432" s="35" t="s">
        <v>68</v>
      </c>
      <c r="X432" s="549">
        <v>527</v>
      </c>
      <c r="Y432" s="550">
        <f t="shared" si="49"/>
        <v>528</v>
      </c>
      <c r="Z432" s="36">
        <f t="shared" si="50"/>
        <v>1.196</v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562.93181818181813</v>
      </c>
      <c r="BN432" s="64">
        <f t="shared" si="52"/>
        <v>563.99999999999989</v>
      </c>
      <c r="BO432" s="64">
        <f t="shared" si="53"/>
        <v>0.95971736596736601</v>
      </c>
      <c r="BP432" s="64">
        <f t="shared" si="54"/>
        <v>0.96153846153846156</v>
      </c>
    </row>
    <row r="433" spans="1:68" ht="27" hidden="1" customHeight="1" x14ac:dyDescent="0.25">
      <c r="A433" s="54" t="s">
        <v>657</v>
      </c>
      <c r="B433" s="54" t="s">
        <v>658</v>
      </c>
      <c r="C433" s="31">
        <v>4301012145</v>
      </c>
      <c r="D433" s="560">
        <v>4607091383522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727" t="s">
        <v>659</v>
      </c>
      <c r="Q433" s="557"/>
      <c r="R433" s="557"/>
      <c r="S433" s="557"/>
      <c r="T433" s="558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661</v>
      </c>
      <c r="B434" s="54" t="s">
        <v>662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7"/>
      <c r="R434" s="557"/>
      <c r="S434" s="557"/>
      <c r="T434" s="558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7"/>
      <c r="R435" s="557"/>
      <c r="S435" s="557"/>
      <c r="T435" s="558"/>
      <c r="U435" s="34"/>
      <c r="V435" s="34"/>
      <c r="W435" s="35" t="s">
        <v>68</v>
      </c>
      <c r="X435" s="549">
        <v>1279</v>
      </c>
      <c r="Y435" s="550">
        <f t="shared" si="49"/>
        <v>1283.04</v>
      </c>
      <c r="Z435" s="36">
        <f t="shared" si="50"/>
        <v>2.9062800000000002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1366.2045454545453</v>
      </c>
      <c r="BN435" s="64">
        <f t="shared" si="52"/>
        <v>1370.52</v>
      </c>
      <c r="BO435" s="64">
        <f t="shared" si="53"/>
        <v>2.3291812354312356</v>
      </c>
      <c r="BP435" s="64">
        <f t="shared" si="54"/>
        <v>2.3365384615384612</v>
      </c>
    </row>
    <row r="436" spans="1:68" ht="16.5" hidden="1" customHeight="1" x14ac:dyDescent="0.25">
      <c r="A436" s="54" t="s">
        <v>667</v>
      </c>
      <c r="B436" s="54" t="s">
        <v>668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6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7"/>
      <c r="R436" s="557"/>
      <c r="S436" s="557"/>
      <c r="T436" s="558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87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7"/>
      <c r="R437" s="557"/>
      <c r="S437" s="557"/>
      <c r="T437" s="558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7"/>
      <c r="R438" s="557"/>
      <c r="S438" s="557"/>
      <c r="T438" s="558"/>
      <c r="U438" s="34"/>
      <c r="V438" s="34"/>
      <c r="W438" s="35" t="s">
        <v>68</v>
      </c>
      <c r="X438" s="549">
        <v>33</v>
      </c>
      <c r="Y438" s="550">
        <f t="shared" si="49"/>
        <v>33.6</v>
      </c>
      <c r="Z438" s="36">
        <f>IFERROR(IF(Y438=0,"",ROUNDUP(Y438/H438,0)*0.00902),"")</f>
        <v>6.3140000000000002E-2</v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47.643750000000004</v>
      </c>
      <c r="BN438" s="64">
        <f t="shared" si="52"/>
        <v>48.510000000000005</v>
      </c>
      <c r="BO438" s="64">
        <f t="shared" si="53"/>
        <v>5.2083333333333336E-2</v>
      </c>
      <c r="BP438" s="64">
        <f t="shared" si="54"/>
        <v>5.3030303030303039E-2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26" t="s">
        <v>676</v>
      </c>
      <c r="Q439" s="557"/>
      <c r="R439" s="557"/>
      <c r="S439" s="557"/>
      <c r="T439" s="558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7"/>
      <c r="R440" s="557"/>
      <c r="S440" s="557"/>
      <c r="T440" s="558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68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7"/>
      <c r="R441" s="557"/>
      <c r="S441" s="557"/>
      <c r="T441" s="558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81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7"/>
      <c r="R442" s="557"/>
      <c r="S442" s="557"/>
      <c r="T442" s="558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3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55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392.29166666666663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394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4.6916599999999997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55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2068</v>
      </c>
      <c r="Y444" s="551">
        <f>IFERROR(SUM(Y430:Y442),"0")</f>
        <v>2076.96</v>
      </c>
      <c r="Z444" s="37"/>
      <c r="AA444" s="552"/>
      <c r="AB444" s="552"/>
      <c r="AC444" s="552"/>
    </row>
    <row r="445" spans="1:68" ht="14.25" hidden="1" customHeight="1" x14ac:dyDescent="0.25">
      <c r="A445" s="564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1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7"/>
      <c r="R446" s="557"/>
      <c r="S446" s="557"/>
      <c r="T446" s="558"/>
      <c r="U446" s="34"/>
      <c r="V446" s="34"/>
      <c r="W446" s="35" t="s">
        <v>68</v>
      </c>
      <c r="X446" s="549">
        <v>685</v>
      </c>
      <c r="Y446" s="550">
        <f>IFERROR(IF(X446="",0,CEILING((X446/$H446),1)*$H446),"")</f>
        <v>686.4</v>
      </c>
      <c r="Z446" s="36">
        <f>IFERROR(IF(Y446=0,"",ROUNDUP(Y446/H446,0)*0.01196),"")</f>
        <v>1.5548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731.70454545454538</v>
      </c>
      <c r="BN446" s="64">
        <f>IFERROR(Y446*I446/H446,"0")</f>
        <v>733.19999999999993</v>
      </c>
      <c r="BO446" s="64">
        <f>IFERROR(1/J446*(X446/H446),"0")</f>
        <v>1.2474504662004662</v>
      </c>
      <c r="BP446" s="64">
        <f>IFERROR(1/J446*(Y446/H446),"0")</f>
        <v>1.25</v>
      </c>
    </row>
    <row r="447" spans="1:68" ht="16.5" hidden="1" customHeight="1" x14ac:dyDescent="0.25">
      <c r="A447" s="54" t="s">
        <v>686</v>
      </c>
      <c r="B447" s="54" t="s">
        <v>687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58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7"/>
      <c r="R447" s="557"/>
      <c r="S447" s="557"/>
      <c r="T447" s="558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688</v>
      </c>
      <c r="B448" s="54" t="s">
        <v>689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6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7"/>
      <c r="R448" s="557"/>
      <c r="S448" s="557"/>
      <c r="T448" s="558"/>
      <c r="U448" s="34"/>
      <c r="V448" s="34"/>
      <c r="W448" s="35" t="s">
        <v>68</v>
      </c>
      <c r="X448" s="549">
        <v>13</v>
      </c>
      <c r="Y448" s="550">
        <f>IFERROR(IF(X448="",0,CEILING((X448/$H448),1)*$H448),"")</f>
        <v>14.399999999999999</v>
      </c>
      <c r="Z448" s="36">
        <f>IFERROR(IF(Y448=0,"",ROUNDUP(Y448/H448,0)*0.00902),"")</f>
        <v>2.7060000000000001E-2</v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18.768750000000001</v>
      </c>
      <c r="BN448" s="64">
        <f>IFERROR(Y448*I448/H448,"0")</f>
        <v>20.79</v>
      </c>
      <c r="BO448" s="64">
        <f>IFERROR(1/J448*(X448/H448),"0")</f>
        <v>2.0517676767676768E-2</v>
      </c>
      <c r="BP448" s="64">
        <f>IFERROR(1/J448*(Y448/H448),"0")</f>
        <v>2.2727272727272728E-2</v>
      </c>
    </row>
    <row r="449" spans="1:68" x14ac:dyDescent="0.2">
      <c r="A449" s="553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5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132.44318181818181</v>
      </c>
      <c r="Y449" s="551">
        <f>IFERROR(Y446/H446,"0")+IFERROR(Y447/H447,"0")+IFERROR(Y448/H448,"0")</f>
        <v>133</v>
      </c>
      <c r="Z449" s="551">
        <f>IFERROR(IF(Z446="",0,Z446),"0")+IFERROR(IF(Z447="",0,Z447),"0")+IFERROR(IF(Z448="",0,Z448),"0")</f>
        <v>1.58186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55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698</v>
      </c>
      <c r="Y450" s="551">
        <f>IFERROR(SUM(Y446:Y448),"0")</f>
        <v>700.8</v>
      </c>
      <c r="Z450" s="37"/>
      <c r="AA450" s="552"/>
      <c r="AB450" s="552"/>
      <c r="AC450" s="552"/>
    </row>
    <row r="451" spans="1:68" ht="14.25" hidden="1" customHeight="1" x14ac:dyDescent="0.25">
      <c r="A451" s="564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86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7"/>
      <c r="R452" s="557"/>
      <c r="S452" s="557"/>
      <c r="T452" s="558"/>
      <c r="U452" s="34"/>
      <c r="V452" s="34"/>
      <c r="W452" s="35" t="s">
        <v>68</v>
      </c>
      <c r="X452" s="549">
        <v>205</v>
      </c>
      <c r="Y452" s="550">
        <f t="shared" ref="Y452:Y457" si="55">IFERROR(IF(X452="",0,CEILING((X452/$H452),1)*$H452),"")</f>
        <v>205.92000000000002</v>
      </c>
      <c r="Z452" s="36">
        <f>IFERROR(IF(Y452=0,"",ROUNDUP(Y452/H452,0)*0.01196),"")</f>
        <v>0.46644000000000002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218.97727272727272</v>
      </c>
      <c r="BN452" s="64">
        <f t="shared" ref="BN452:BN457" si="57">IFERROR(Y452*I452/H452,"0")</f>
        <v>219.95999999999998</v>
      </c>
      <c r="BO452" s="64">
        <f t="shared" ref="BO452:BO457" si="58">IFERROR(1/J452*(X452/H452),"0")</f>
        <v>0.37332459207459207</v>
      </c>
      <c r="BP452" s="64">
        <f t="shared" ref="BP452:BP457" si="59">IFERROR(1/J452*(Y452/H452),"0")</f>
        <v>0.375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82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7"/>
      <c r="R453" s="557"/>
      <c r="S453" s="557"/>
      <c r="T453" s="558"/>
      <c r="U453" s="34"/>
      <c r="V453" s="34"/>
      <c r="W453" s="35" t="s">
        <v>68</v>
      </c>
      <c r="X453" s="549">
        <v>958</v>
      </c>
      <c r="Y453" s="550">
        <f t="shared" si="55"/>
        <v>960.96</v>
      </c>
      <c r="Z453" s="36">
        <f>IFERROR(IF(Y453=0,"",ROUNDUP(Y453/H453,0)*0.01196),"")</f>
        <v>2.17672</v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1023.3181818181818</v>
      </c>
      <c r="BN453" s="64">
        <f t="shared" si="57"/>
        <v>1026.48</v>
      </c>
      <c r="BO453" s="64">
        <f t="shared" si="58"/>
        <v>1.7446095571095572</v>
      </c>
      <c r="BP453" s="64">
        <f t="shared" si="59"/>
        <v>1.75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7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7"/>
      <c r="R454" s="557"/>
      <c r="S454" s="557"/>
      <c r="T454" s="558"/>
      <c r="U454" s="34"/>
      <c r="V454" s="34"/>
      <c r="W454" s="35" t="s">
        <v>68</v>
      </c>
      <c r="X454" s="549">
        <v>716</v>
      </c>
      <c r="Y454" s="550">
        <f t="shared" si="55"/>
        <v>718.08</v>
      </c>
      <c r="Z454" s="36">
        <f>IFERROR(IF(Y454=0,"",ROUNDUP(Y454/H454,0)*0.01196),"")</f>
        <v>1.62656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764.81818181818176</v>
      </c>
      <c r="BN454" s="64">
        <f t="shared" si="57"/>
        <v>767.04</v>
      </c>
      <c r="BO454" s="64">
        <f t="shared" si="58"/>
        <v>1.3039044289044288</v>
      </c>
      <c r="BP454" s="64">
        <f t="shared" si="59"/>
        <v>1.3076923076923077</v>
      </c>
    </row>
    <row r="455" spans="1:68" ht="27" hidden="1" customHeight="1" x14ac:dyDescent="0.25">
      <c r="A455" s="54" t="s">
        <v>699</v>
      </c>
      <c r="B455" s="54" t="s">
        <v>700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7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7"/>
      <c r="R455" s="557"/>
      <c r="S455" s="557"/>
      <c r="T455" s="558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701</v>
      </c>
      <c r="B456" s="54" t="s">
        <v>702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7"/>
      <c r="R456" s="557"/>
      <c r="S456" s="557"/>
      <c r="T456" s="558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703</v>
      </c>
      <c r="B457" s="54" t="s">
        <v>704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7"/>
      <c r="R457" s="557"/>
      <c r="S457" s="557"/>
      <c r="T457" s="558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3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55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355.87121212121212</v>
      </c>
      <c r="Y458" s="551">
        <f>IFERROR(Y452/H452,"0")+IFERROR(Y453/H453,"0")+IFERROR(Y454/H454,"0")+IFERROR(Y455/H455,"0")+IFERROR(Y456/H456,"0")+IFERROR(Y457/H457,"0")</f>
        <v>357</v>
      </c>
      <c r="Z458" s="551">
        <f>IFERROR(IF(Z452="",0,Z452),"0")+IFERROR(IF(Z453="",0,Z453),"0")+IFERROR(IF(Z454="",0,Z454),"0")+IFERROR(IF(Z455="",0,Z455),"0")+IFERROR(IF(Z456="",0,Z456),"0")+IFERROR(IF(Z457="",0,Z457),"0")</f>
        <v>4.2697199999999995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55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1879</v>
      </c>
      <c r="Y459" s="551">
        <f>IFERROR(SUM(Y452:Y457),"0")</f>
        <v>1884.96</v>
      </c>
      <c r="Z459" s="37"/>
      <c r="AA459" s="552"/>
      <c r="AB459" s="552"/>
      <c r="AC459" s="552"/>
    </row>
    <row r="460" spans="1:68" ht="14.25" hidden="1" customHeight="1" x14ac:dyDescent="0.25">
      <c r="A460" s="564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705</v>
      </c>
      <c r="B461" s="54" t="s">
        <v>706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7"/>
      <c r="R461" s="557"/>
      <c r="S461" s="557"/>
      <c r="T461" s="558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708</v>
      </c>
      <c r="B462" s="54" t="s">
        <v>709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6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7"/>
      <c r="R462" s="557"/>
      <c r="S462" s="557"/>
      <c r="T462" s="558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6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7"/>
      <c r="R463" s="557"/>
      <c r="S463" s="557"/>
      <c r="T463" s="558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3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55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55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77" t="s">
        <v>714</v>
      </c>
      <c r="B466" s="578"/>
      <c r="C466" s="578"/>
      <c r="D466" s="578"/>
      <c r="E466" s="578"/>
      <c r="F466" s="578"/>
      <c r="G466" s="578"/>
      <c r="H466" s="578"/>
      <c r="I466" s="578"/>
      <c r="J466" s="578"/>
      <c r="K466" s="578"/>
      <c r="L466" s="578"/>
      <c r="M466" s="578"/>
      <c r="N466" s="578"/>
      <c r="O466" s="578"/>
      <c r="P466" s="578"/>
      <c r="Q466" s="578"/>
      <c r="R466" s="578"/>
      <c r="S466" s="578"/>
      <c r="T466" s="578"/>
      <c r="U466" s="578"/>
      <c r="V466" s="578"/>
      <c r="W466" s="578"/>
      <c r="X466" s="578"/>
      <c r="Y466" s="578"/>
      <c r="Z466" s="578"/>
      <c r="AA466" s="48"/>
      <c r="AB466" s="48"/>
      <c r="AC466" s="48"/>
    </row>
    <row r="467" spans="1:68" ht="16.5" hidden="1" customHeight="1" x14ac:dyDescent="0.25">
      <c r="A467" s="565" t="s">
        <v>714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64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715</v>
      </c>
      <c r="B469" s="54" t="s">
        <v>716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87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7"/>
      <c r="R469" s="557"/>
      <c r="S469" s="557"/>
      <c r="T469" s="558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718</v>
      </c>
      <c r="B470" s="54" t="s">
        <v>719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3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7"/>
      <c r="R470" s="557"/>
      <c r="S470" s="557"/>
      <c r="T470" s="558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721</v>
      </c>
      <c r="B471" s="54" t="s">
        <v>722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84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7"/>
      <c r="R471" s="557"/>
      <c r="S471" s="557"/>
      <c r="T471" s="558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7"/>
      <c r="R472" s="557"/>
      <c r="S472" s="557"/>
      <c r="T472" s="558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3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55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5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64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726</v>
      </c>
      <c r="B476" s="54" t="s">
        <v>727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2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7"/>
      <c r="R476" s="557"/>
      <c r="S476" s="557"/>
      <c r="T476" s="558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686" t="s">
        <v>731</v>
      </c>
      <c r="Q477" s="557"/>
      <c r="R477" s="557"/>
      <c r="S477" s="557"/>
      <c r="T477" s="558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63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7"/>
      <c r="R478" s="557"/>
      <c r="S478" s="557"/>
      <c r="T478" s="558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3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5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55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4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736</v>
      </c>
      <c r="B482" s="54" t="s">
        <v>737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7"/>
      <c r="R482" s="557"/>
      <c r="S482" s="557"/>
      <c r="T482" s="558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739</v>
      </c>
      <c r="B483" s="54" t="s">
        <v>740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3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7"/>
      <c r="R483" s="557"/>
      <c r="S483" s="557"/>
      <c r="T483" s="558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3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5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55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4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742</v>
      </c>
      <c r="B487" s="54" t="s">
        <v>743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676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7"/>
      <c r="R487" s="557"/>
      <c r="S487" s="557"/>
      <c r="T487" s="558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745</v>
      </c>
      <c r="B488" s="54" t="s">
        <v>746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678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7"/>
      <c r="R488" s="557"/>
      <c r="S488" s="557"/>
      <c r="T488" s="558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53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55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55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64" t="s">
        <v>164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747</v>
      </c>
      <c r="B492" s="54" t="s">
        <v>748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78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7"/>
      <c r="R492" s="557"/>
      <c r="S492" s="557"/>
      <c r="T492" s="558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750</v>
      </c>
      <c r="B493" s="54" t="s">
        <v>751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7"/>
      <c r="R493" s="557"/>
      <c r="S493" s="557"/>
      <c r="T493" s="558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53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55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55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65" t="s">
        <v>753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64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754</v>
      </c>
      <c r="B498" s="54" t="s">
        <v>755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787" t="s">
        <v>756</v>
      </c>
      <c r="Q498" s="557"/>
      <c r="R498" s="557"/>
      <c r="S498" s="557"/>
      <c r="T498" s="558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53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55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55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18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19"/>
      <c r="P501" s="573" t="s">
        <v>758</v>
      </c>
      <c r="Q501" s="574"/>
      <c r="R501" s="574"/>
      <c r="S501" s="574"/>
      <c r="T501" s="574"/>
      <c r="U501" s="574"/>
      <c r="V501" s="575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15704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15837.669999999998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19"/>
      <c r="P502" s="573" t="s">
        <v>759</v>
      </c>
      <c r="Q502" s="574"/>
      <c r="R502" s="574"/>
      <c r="S502" s="574"/>
      <c r="T502" s="574"/>
      <c r="U502" s="574"/>
      <c r="V502" s="575"/>
      <c r="W502" s="37" t="s">
        <v>68</v>
      </c>
      <c r="X502" s="551">
        <f>IFERROR(SUM(BM22:BM498),"0")</f>
        <v>16677.468745281003</v>
      </c>
      <c r="Y502" s="551">
        <f>IFERROR(SUM(BN22:BN498),"0")</f>
        <v>16819.652000000002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19"/>
      <c r="P503" s="573" t="s">
        <v>760</v>
      </c>
      <c r="Q503" s="574"/>
      <c r="R503" s="574"/>
      <c r="S503" s="574"/>
      <c r="T503" s="574"/>
      <c r="U503" s="574"/>
      <c r="V503" s="575"/>
      <c r="W503" s="37" t="s">
        <v>761</v>
      </c>
      <c r="X503" s="38">
        <f>ROUNDUP(SUM(BO22:BO498),0)</f>
        <v>28</v>
      </c>
      <c r="Y503" s="38">
        <f>ROUNDUP(SUM(BP22:BP498),0)</f>
        <v>28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19"/>
      <c r="P504" s="573" t="s">
        <v>762</v>
      </c>
      <c r="Q504" s="574"/>
      <c r="R504" s="574"/>
      <c r="S504" s="574"/>
      <c r="T504" s="574"/>
      <c r="U504" s="574"/>
      <c r="V504" s="575"/>
      <c r="W504" s="37" t="s">
        <v>68</v>
      </c>
      <c r="X504" s="551">
        <f>GrossWeightTotal+PalletQtyTotal*25</f>
        <v>17377.468745281003</v>
      </c>
      <c r="Y504" s="551">
        <f>GrossWeightTotalR+PalletQtyTotalR*25</f>
        <v>17519.652000000002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19"/>
      <c r="P505" s="573" t="s">
        <v>763</v>
      </c>
      <c r="Q505" s="574"/>
      <c r="R505" s="574"/>
      <c r="S505" s="574"/>
      <c r="T505" s="574"/>
      <c r="U505" s="574"/>
      <c r="V505" s="575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2810.8945035250476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2837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19"/>
      <c r="P506" s="573" t="s">
        <v>764</v>
      </c>
      <c r="Q506" s="574"/>
      <c r="R506" s="574"/>
      <c r="S506" s="574"/>
      <c r="T506" s="574"/>
      <c r="U506" s="574"/>
      <c r="V506" s="575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33.250280000000004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69" t="s">
        <v>100</v>
      </c>
      <c r="D508" s="692"/>
      <c r="E508" s="692"/>
      <c r="F508" s="692"/>
      <c r="G508" s="692"/>
      <c r="H508" s="693"/>
      <c r="I508" s="569" t="s">
        <v>250</v>
      </c>
      <c r="J508" s="692"/>
      <c r="K508" s="692"/>
      <c r="L508" s="692"/>
      <c r="M508" s="692"/>
      <c r="N508" s="692"/>
      <c r="O508" s="692"/>
      <c r="P508" s="692"/>
      <c r="Q508" s="692"/>
      <c r="R508" s="692"/>
      <c r="S508" s="693"/>
      <c r="T508" s="569" t="s">
        <v>535</v>
      </c>
      <c r="U508" s="693"/>
      <c r="V508" s="569" t="s">
        <v>591</v>
      </c>
      <c r="W508" s="692"/>
      <c r="X508" s="692"/>
      <c r="Y508" s="693"/>
      <c r="Z508" s="546" t="s">
        <v>647</v>
      </c>
      <c r="AA508" s="569" t="s">
        <v>714</v>
      </c>
      <c r="AB508" s="693"/>
      <c r="AC508" s="52"/>
      <c r="AF508" s="547"/>
    </row>
    <row r="509" spans="1:68" ht="14.25" customHeight="1" thickTop="1" x14ac:dyDescent="0.2">
      <c r="A509" s="845" t="s">
        <v>767</v>
      </c>
      <c r="B509" s="569" t="s">
        <v>62</v>
      </c>
      <c r="C509" s="569" t="s">
        <v>101</v>
      </c>
      <c r="D509" s="569" t="s">
        <v>116</v>
      </c>
      <c r="E509" s="569" t="s">
        <v>171</v>
      </c>
      <c r="F509" s="569" t="s">
        <v>193</v>
      </c>
      <c r="G509" s="569" t="s">
        <v>226</v>
      </c>
      <c r="H509" s="569" t="s">
        <v>100</v>
      </c>
      <c r="I509" s="569" t="s">
        <v>251</v>
      </c>
      <c r="J509" s="569" t="s">
        <v>291</v>
      </c>
      <c r="K509" s="569" t="s">
        <v>351</v>
      </c>
      <c r="L509" s="569" t="s">
        <v>394</v>
      </c>
      <c r="M509" s="569" t="s">
        <v>410</v>
      </c>
      <c r="N509" s="547"/>
      <c r="O509" s="569" t="s">
        <v>424</v>
      </c>
      <c r="P509" s="569" t="s">
        <v>434</v>
      </c>
      <c r="Q509" s="569" t="s">
        <v>441</v>
      </c>
      <c r="R509" s="569" t="s">
        <v>446</v>
      </c>
      <c r="S509" s="569" t="s">
        <v>525</v>
      </c>
      <c r="T509" s="569" t="s">
        <v>536</v>
      </c>
      <c r="U509" s="569" t="s">
        <v>571</v>
      </c>
      <c r="V509" s="569" t="s">
        <v>592</v>
      </c>
      <c r="W509" s="569" t="s">
        <v>624</v>
      </c>
      <c r="X509" s="569" t="s">
        <v>639</v>
      </c>
      <c r="Y509" s="569" t="s">
        <v>643</v>
      </c>
      <c r="Z509" s="569" t="s">
        <v>647</v>
      </c>
      <c r="AA509" s="569" t="s">
        <v>714</v>
      </c>
      <c r="AB509" s="569" t="s">
        <v>753</v>
      </c>
      <c r="AC509" s="52"/>
      <c r="AF509" s="547"/>
    </row>
    <row r="510" spans="1:68" ht="13.5" customHeight="1" thickBot="1" x14ac:dyDescent="0.25">
      <c r="A510" s="846"/>
      <c r="B510" s="570"/>
      <c r="C510" s="570"/>
      <c r="D510" s="570"/>
      <c r="E510" s="570"/>
      <c r="F510" s="570"/>
      <c r="G510" s="570"/>
      <c r="H510" s="570"/>
      <c r="I510" s="570"/>
      <c r="J510" s="570"/>
      <c r="K510" s="570"/>
      <c r="L510" s="570"/>
      <c r="M510" s="570"/>
      <c r="N510" s="547"/>
      <c r="O510" s="570"/>
      <c r="P510" s="570"/>
      <c r="Q510" s="570"/>
      <c r="R510" s="570"/>
      <c r="S510" s="570"/>
      <c r="T510" s="570"/>
      <c r="U510" s="570"/>
      <c r="V510" s="570"/>
      <c r="W510" s="570"/>
      <c r="X510" s="570"/>
      <c r="Y510" s="570"/>
      <c r="Z510" s="570"/>
      <c r="AA510" s="570"/>
      <c r="AB510" s="57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173.80000000000004</v>
      </c>
      <c r="E511" s="46">
        <f>IFERROR(Y87*1,"0")+IFERROR(Y88*1,"0")+IFERROR(Y89*1,"0")+IFERROR(Y93*1,"0")+IFERROR(Y94*1,"0")+IFERROR(Y95*1,"0")+IFERROR(Y96*1,"0")+IFERROR(Y97*1,"0")</f>
        <v>1393.2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1595.7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301.2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1832.1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3.6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122.39999999999999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540.15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3045</v>
      </c>
      <c r="U511" s="46">
        <f>IFERROR(Y367*1,"0")+IFERROR(Y368*1,"0")+IFERROR(Y369*1,"0")+IFERROR(Y373*1,"0")+IFERROR(Y377*1,"0")+IFERROR(Y378*1,"0")+IFERROR(Y382*1,"0")</f>
        <v>2165.4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2.4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4662.72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8"/>
        <filter val="1 190,00"/>
        <filter val="1 279,00"/>
        <filter val="1 403,00"/>
        <filter val="1 879,00"/>
        <filter val="1,00"/>
        <filter val="1,11"/>
        <filter val="1,31"/>
        <filter val="1,67"/>
        <filter val="100,00"/>
        <filter val="104,17"/>
        <filter val="11,00"/>
        <filter val="114,29"/>
        <filter val="117,41"/>
        <filter val="120,00"/>
        <filter val="121,00"/>
        <filter val="13,00"/>
        <filter val="132,44"/>
        <filter val="134,00"/>
        <filter val="147,00"/>
        <filter val="147,87"/>
        <filter val="15 704,00"/>
        <filter val="158,89"/>
        <filter val="159,00"/>
        <filter val="16 677,47"/>
        <filter val="17 377,47"/>
        <filter val="2 068,00"/>
        <filter val="2 131,00"/>
        <filter val="2 218,00"/>
        <filter val="2 810,89"/>
        <filter val="2,00"/>
        <filter val="2,22"/>
        <filter val="2,78"/>
        <filter val="20,00"/>
        <filter val="205,00"/>
        <filter val="207,65"/>
        <filter val="21,00"/>
        <filter val="22,50"/>
        <filter val="223,00"/>
        <filter val="229,00"/>
        <filter val="236,78"/>
        <filter val="24,00"/>
        <filter val="246,00"/>
        <filter val="253,00"/>
        <filter val="27,00"/>
        <filter val="28"/>
        <filter val="283,00"/>
        <filter val="3,00"/>
        <filter val="3,33"/>
        <filter val="30,00"/>
        <filter val="33,00"/>
        <filter val="34,35"/>
        <filter val="355,00"/>
        <filter val="355,87"/>
        <filter val="356,00"/>
        <filter val="371,00"/>
        <filter val="392,29"/>
        <filter val="4,00"/>
        <filter val="4,04"/>
        <filter val="401,00"/>
        <filter val="42,00"/>
        <filter val="429,00"/>
        <filter val="5,00"/>
        <filter val="5,37"/>
        <filter val="50,42"/>
        <filter val="524,00"/>
        <filter val="527,00"/>
        <filter val="53,67"/>
        <filter val="54,00"/>
        <filter val="562,00"/>
        <filter val="577,34"/>
        <filter val="58,00"/>
        <filter val="59,00"/>
        <filter val="6,00"/>
        <filter val="6,84"/>
        <filter val="67,18"/>
        <filter val="685,00"/>
        <filter val="69,00"/>
        <filter val="698,00"/>
        <filter val="716,00"/>
        <filter val="73,00"/>
        <filter val="74,00"/>
        <filter val="795,00"/>
        <filter val="8,00"/>
        <filter val="8,33"/>
        <filter val="805,00"/>
        <filter val="81,00"/>
        <filter val="837,00"/>
        <filter val="861,00"/>
        <filter val="944,00"/>
        <filter val="957,00"/>
        <filter val="958,00"/>
      </filters>
    </filterColumn>
    <filterColumn colId="29" showButton="0"/>
    <filterColumn colId="30" showButton="0"/>
  </autoFilter>
  <mergeCells count="894"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A423:Z423"/>
    <mergeCell ref="P420:V420"/>
    <mergeCell ref="A410:Z410"/>
    <mergeCell ref="P454:T454"/>
    <mergeCell ref="D297:E297"/>
    <mergeCell ref="P324:V324"/>
    <mergeCell ref="P391:T391"/>
    <mergeCell ref="P437:T437"/>
    <mergeCell ref="D442:E442"/>
    <mergeCell ref="P416:V416"/>
    <mergeCell ref="P389:T389"/>
    <mergeCell ref="D174:E174"/>
    <mergeCell ref="D302:E302"/>
    <mergeCell ref="P173:T173"/>
    <mergeCell ref="D348:E348"/>
    <mergeCell ref="D193:E193"/>
    <mergeCell ref="P377:T377"/>
    <mergeCell ref="D472:E472"/>
    <mergeCell ref="P455:T455"/>
    <mergeCell ref="P90:V90"/>
    <mergeCell ref="P469:T469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P141:V141"/>
    <mergeCell ref="A311:O312"/>
    <mergeCell ref="A140:O141"/>
    <mergeCell ref="P452:T452"/>
    <mergeCell ref="A258:Z258"/>
    <mergeCell ref="A70:O71"/>
    <mergeCell ref="D238:E238"/>
    <mergeCell ref="P328:T328"/>
    <mergeCell ref="D134:E134"/>
    <mergeCell ref="A80:Z80"/>
    <mergeCell ref="D205:E205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P150:T150"/>
    <mergeCell ref="A218:O219"/>
    <mergeCell ref="P392:T392"/>
    <mergeCell ref="P28:T28"/>
    <mergeCell ref="P464:V464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U509:U510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315:T315"/>
    <mergeCell ref="A190:O191"/>
    <mergeCell ref="P302:T302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A241:Z241"/>
    <mergeCell ref="P45:V45"/>
    <mergeCell ref="A98:O99"/>
    <mergeCell ref="A34:Z34"/>
    <mergeCell ref="H9:I9"/>
    <mergeCell ref="P24:V24"/>
    <mergeCell ref="V10:W10"/>
    <mergeCell ref="D47:E47"/>
    <mergeCell ref="D74:E74"/>
    <mergeCell ref="P151:V151"/>
    <mergeCell ref="P87:T87"/>
    <mergeCell ref="A203:Z203"/>
    <mergeCell ref="A51:Z51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A303:O304"/>
    <mergeCell ref="D290:E290"/>
    <mergeCell ref="P98:V98"/>
    <mergeCell ref="D94:E94"/>
    <mergeCell ref="P259:T259"/>
    <mergeCell ref="P148:T148"/>
    <mergeCell ref="P330:V330"/>
    <mergeCell ref="D289:E289"/>
    <mergeCell ref="P160:T160"/>
    <mergeCell ref="P209:T209"/>
    <mergeCell ref="A385:Z385"/>
    <mergeCell ref="P234:T234"/>
    <mergeCell ref="P325:V325"/>
    <mergeCell ref="P97:T97"/>
    <mergeCell ref="P401:T401"/>
    <mergeCell ref="D382:E382"/>
    <mergeCell ref="P268:T268"/>
    <mergeCell ref="P230:T230"/>
    <mergeCell ref="D211:E211"/>
    <mergeCell ref="X509:X510"/>
    <mergeCell ref="P399:V399"/>
    <mergeCell ref="D316:E316"/>
    <mergeCell ref="D210:E210"/>
    <mergeCell ref="D308:E308"/>
    <mergeCell ref="A169:O170"/>
    <mergeCell ref="P453:T453"/>
    <mergeCell ref="A473:O474"/>
    <mergeCell ref="D411:E411"/>
    <mergeCell ref="D482:E482"/>
    <mergeCell ref="W509:W510"/>
    <mergeCell ref="P503:V503"/>
    <mergeCell ref="P459:V459"/>
    <mergeCell ref="A386:Z386"/>
    <mergeCell ref="A215:Z215"/>
    <mergeCell ref="D378:E378"/>
    <mergeCell ref="V509:V510"/>
    <mergeCell ref="P485:V485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D402:E402"/>
    <mergeCell ref="A475:Z475"/>
    <mergeCell ref="P398:V398"/>
    <mergeCell ref="P394:T394"/>
    <mergeCell ref="D315:E315"/>
    <mergeCell ref="D144:E144"/>
    <mergeCell ref="A50:Z50"/>
    <mergeCell ref="W17:W18"/>
    <mergeCell ref="P360:V360"/>
    <mergeCell ref="P411:T411"/>
    <mergeCell ref="D388:E388"/>
    <mergeCell ref="P442:T442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A400:Z400"/>
    <mergeCell ref="P129:T129"/>
    <mergeCell ref="P63:T63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13:M13"/>
    <mergeCell ref="J9:M9"/>
    <mergeCell ref="D62:E62"/>
    <mergeCell ref="D56:E56"/>
    <mergeCell ref="H17:H18"/>
    <mergeCell ref="P27:T27"/>
    <mergeCell ref="V6:W9"/>
    <mergeCell ref="P22:T22"/>
    <mergeCell ref="P61:T61"/>
    <mergeCell ref="H5:M5"/>
    <mergeCell ref="P70:V70"/>
    <mergeCell ref="Q6:R6"/>
    <mergeCell ref="P23:V23"/>
    <mergeCell ref="D57:E57"/>
    <mergeCell ref="U17:V17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D435:E435"/>
    <mergeCell ref="P274:T274"/>
    <mergeCell ref="D413:E413"/>
    <mergeCell ref="P345:T345"/>
    <mergeCell ref="D217:E217"/>
    <mergeCell ref="P222:T222"/>
    <mergeCell ref="P193:T193"/>
    <mergeCell ref="A417:Z417"/>
    <mergeCell ref="P79:V79"/>
    <mergeCell ref="P115:T115"/>
    <mergeCell ref="A427:Z427"/>
    <mergeCell ref="D254:E254"/>
    <mergeCell ref="P238:T238"/>
    <mergeCell ref="P231:V231"/>
    <mergeCell ref="A359:O360"/>
    <mergeCell ref="D346:E346"/>
    <mergeCell ref="P229:T229"/>
    <mergeCell ref="P204:T204"/>
    <mergeCell ref="A418:Z418"/>
    <mergeCell ref="D283:E283"/>
    <mergeCell ref="A356:Z356"/>
    <mergeCell ref="P156:T156"/>
    <mergeCell ref="P99:V99"/>
    <mergeCell ref="P123:T123"/>
    <mergeCell ref="D412:E412"/>
    <mergeCell ref="A147:Z147"/>
    <mergeCell ref="A38:Z38"/>
    <mergeCell ref="D138:E138"/>
    <mergeCell ref="A40:Z40"/>
    <mergeCell ref="P152:V152"/>
    <mergeCell ref="P96:T96"/>
    <mergeCell ref="P388:T388"/>
    <mergeCell ref="D75:E75"/>
    <mergeCell ref="A78:O79"/>
    <mergeCell ref="A66:Z66"/>
    <mergeCell ref="A106:O107"/>
    <mergeCell ref="P109:T109"/>
    <mergeCell ref="D61:E61"/>
    <mergeCell ref="P77:T77"/>
    <mergeCell ref="P110:T110"/>
    <mergeCell ref="A249:Z249"/>
    <mergeCell ref="A127:Z127"/>
    <mergeCell ref="A90:O91"/>
    <mergeCell ref="A403:O404"/>
    <mergeCell ref="D77:E77"/>
    <mergeCell ref="D369:E369"/>
    <mergeCell ref="P194:T194"/>
    <mergeCell ref="P250:T250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A363:O364"/>
    <mergeCell ref="P448:T448"/>
    <mergeCell ref="P206:T206"/>
    <mergeCell ref="D358:E358"/>
    <mergeCell ref="P337:V337"/>
    <mergeCell ref="P379:V379"/>
    <mergeCell ref="D196:E196"/>
    <mergeCell ref="P219:V219"/>
    <mergeCell ref="P145:V145"/>
    <mergeCell ref="AA17:AA18"/>
    <mergeCell ref="H10:M10"/>
    <mergeCell ref="P107:V107"/>
    <mergeCell ref="D347:E347"/>
    <mergeCell ref="A15:M15"/>
    <mergeCell ref="P17:T18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P371:V371"/>
    <mergeCell ref="D252:E252"/>
    <mergeCell ref="P200:T200"/>
    <mergeCell ref="P134:T134"/>
    <mergeCell ref="P243:T243"/>
    <mergeCell ref="A124:O125"/>
    <mergeCell ref="P436:T436"/>
    <mergeCell ref="P292:T292"/>
    <mergeCell ref="D102:E10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D200:E200"/>
    <mergeCell ref="A273:Z273"/>
    <mergeCell ref="D373:E373"/>
    <mergeCell ref="P348:T348"/>
    <mergeCell ref="P323:T323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D17:E18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  <mergeCell ref="A460:Z4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2025-09-10T11:14:40Z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